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mc:AlternateContent xmlns:mc="http://schemas.openxmlformats.org/markup-compatibility/2006">
    <mc:Choice Requires="x15">
      <x15ac:absPath xmlns:x15ac="http://schemas.microsoft.com/office/spreadsheetml/2010/11/ac" url="https://smgov365.sharepoint.com/teams/ccspool/HSDHSGP/2020-21 HSGP Reports for CAO/2021 YE Source Docs/"/>
    </mc:Choice>
  </mc:AlternateContent>
  <xr:revisionPtr revIDLastSave="230" documentId="101_{2692085F-7ACC-4365-8F94-FFCD921D3CBD}" xr6:coauthVersionLast="46" xr6:coauthVersionMax="47" xr10:uidLastSave="{24102BF3-341F-4605-9605-A33BB7AAEE3F}"/>
  <bookViews>
    <workbookView xWindow="-120" yWindow="-120" windowWidth="29040" windowHeight="15840" xr2:uid="{00000000-000D-0000-FFFF-FFFF00000000}"/>
  </bookViews>
  <sheets>
    <sheet name="INSTRUCTIONS" sheetId="28" r:id="rId1"/>
    <sheet name="PROGRAM BUDGET &amp; FISCAL REPORT" sheetId="19" r:id="rId2"/>
    <sheet name="PARTICIPANTS &amp; DEMOGRAPHICS" sheetId="26" r:id="rId3"/>
    <sheet name="ESRI_MAPINFO_SHEET" sheetId="29" state="veryHidden" r:id="rId4"/>
    <sheet name="CASH MATCH" sheetId="14" r:id="rId5"/>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46" i="19" l="1"/>
  <c r="O46" i="19"/>
  <c r="O48" i="19" s="1"/>
  <c r="M46" i="19"/>
  <c r="L46" i="19"/>
  <c r="P41" i="19"/>
  <c r="O41" i="19"/>
  <c r="M41" i="19"/>
  <c r="M48" i="19" s="1"/>
  <c r="L41" i="19"/>
  <c r="L48" i="19" s="1"/>
  <c r="B41" i="19"/>
  <c r="A41" i="19"/>
  <c r="B46" i="19"/>
  <c r="A46" i="19"/>
  <c r="J29" i="19"/>
  <c r="J30" i="19"/>
  <c r="J31" i="19"/>
  <c r="K41" i="19" s="1"/>
  <c r="J32" i="19"/>
  <c r="J33" i="19"/>
  <c r="J34" i="19"/>
  <c r="J35" i="19"/>
  <c r="J36" i="19"/>
  <c r="J37" i="19"/>
  <c r="J38" i="19"/>
  <c r="J39" i="19"/>
  <c r="J40" i="19"/>
  <c r="J42" i="19"/>
  <c r="J43" i="19"/>
  <c r="K46" i="19" s="1"/>
  <c r="J44" i="19"/>
  <c r="J45" i="19"/>
  <c r="J28" i="19"/>
  <c r="K48" i="19" l="1"/>
  <c r="P48" i="19"/>
  <c r="L47" i="26" l="1"/>
  <c r="K47" i="26"/>
  <c r="J47" i="26"/>
  <c r="C8" i="14"/>
  <c r="C9" i="14" s="1"/>
  <c r="C7" i="14"/>
  <c r="P135" i="19"/>
  <c r="P17" i="19" s="1"/>
  <c r="O135" i="19"/>
  <c r="O17" i="19" s="1"/>
  <c r="M135" i="19"/>
  <c r="M17" i="19" s="1"/>
  <c r="L135" i="19"/>
  <c r="L17" i="19" s="1"/>
  <c r="Q134" i="19"/>
  <c r="R134" i="19" s="1"/>
  <c r="N134" i="19"/>
  <c r="B134" i="19"/>
  <c r="A134" i="19"/>
  <c r="M60" i="19"/>
  <c r="M8" i="19" s="1"/>
  <c r="L60" i="19"/>
  <c r="L8" i="19" s="1"/>
  <c r="M7" i="19"/>
  <c r="L7" i="19"/>
  <c r="B124" i="19"/>
  <c r="A124" i="19"/>
  <c r="B118" i="19"/>
  <c r="A118" i="19"/>
  <c r="B117" i="19"/>
  <c r="A117" i="19"/>
  <c r="B111" i="19"/>
  <c r="A111" i="19"/>
  <c r="B110" i="19"/>
  <c r="A110" i="19"/>
  <c r="B109" i="19"/>
  <c r="A109" i="19"/>
  <c r="B108" i="19"/>
  <c r="A108" i="19"/>
  <c r="B107" i="19"/>
  <c r="A107" i="19"/>
  <c r="B106" i="19"/>
  <c r="A106" i="19"/>
  <c r="B105" i="19"/>
  <c r="A105" i="19"/>
  <c r="B104" i="19"/>
  <c r="A104" i="19"/>
  <c r="B97" i="19"/>
  <c r="A97" i="19"/>
  <c r="B90" i="19"/>
  <c r="A90" i="19"/>
  <c r="B89" i="19"/>
  <c r="A89" i="19"/>
  <c r="B88" i="19"/>
  <c r="A88" i="19"/>
  <c r="B82" i="19"/>
  <c r="A82" i="19"/>
  <c r="B75" i="19"/>
  <c r="A75" i="19"/>
  <c r="B68" i="19"/>
  <c r="A68" i="19"/>
  <c r="B67" i="19"/>
  <c r="A67" i="19"/>
  <c r="B59" i="19"/>
  <c r="A59" i="19"/>
  <c r="B58" i="19"/>
  <c r="A58" i="19"/>
  <c r="B57" i="19"/>
  <c r="A57" i="19"/>
  <c r="B56" i="19"/>
  <c r="A56" i="19"/>
  <c r="B55" i="19"/>
  <c r="A55" i="19"/>
  <c r="B54" i="19"/>
  <c r="A54" i="19"/>
  <c r="B53" i="19"/>
  <c r="A53" i="19"/>
  <c r="P76" i="19"/>
  <c r="P10" i="19" s="1"/>
  <c r="M91" i="19"/>
  <c r="M12" i="19" s="1"/>
  <c r="O91" i="19"/>
  <c r="O12" i="19" s="1"/>
  <c r="P91" i="19"/>
  <c r="P12" i="19" s="1"/>
  <c r="L91" i="19"/>
  <c r="L12" i="19" s="1"/>
  <c r="E7" i="14"/>
  <c r="N125" i="19"/>
  <c r="N124" i="19"/>
  <c r="N118" i="19"/>
  <c r="N117" i="19"/>
  <c r="N111" i="19"/>
  <c r="S111" i="19" s="1"/>
  <c r="N110" i="19"/>
  <c r="S110" i="19" s="1"/>
  <c r="N109" i="19"/>
  <c r="S109" i="19" s="1"/>
  <c r="N108" i="19"/>
  <c r="S108" i="19" s="1"/>
  <c r="N107" i="19"/>
  <c r="S107" i="19" s="1"/>
  <c r="N106" i="19"/>
  <c r="S106" i="19" s="1"/>
  <c r="N105" i="19"/>
  <c r="S105" i="19" s="1"/>
  <c r="S112" i="19" s="1"/>
  <c r="S14" i="19" s="1"/>
  <c r="N104" i="19"/>
  <c r="S104" i="19" s="1"/>
  <c r="N103" i="19"/>
  <c r="S103" i="19" s="1"/>
  <c r="N97" i="19"/>
  <c r="S97" i="19" s="1"/>
  <c r="N96" i="19"/>
  <c r="S96" i="19" s="1"/>
  <c r="S98" i="19" s="1"/>
  <c r="S13" i="19" s="1"/>
  <c r="N90" i="19"/>
  <c r="S90" i="19" s="1"/>
  <c r="N89" i="19"/>
  <c r="S89" i="19" s="1"/>
  <c r="N88" i="19"/>
  <c r="S88" i="19" s="1"/>
  <c r="S91" i="19" s="1"/>
  <c r="S12" i="19" s="1"/>
  <c r="N82" i="19"/>
  <c r="S82" i="19" s="1"/>
  <c r="N81" i="19"/>
  <c r="S81" i="19" s="1"/>
  <c r="N75" i="19"/>
  <c r="S75" i="19" s="1"/>
  <c r="N74" i="19"/>
  <c r="S74" i="19" s="1"/>
  <c r="Q125" i="19"/>
  <c r="R125" i="19" s="1"/>
  <c r="Q118" i="19"/>
  <c r="R118" i="19" s="1"/>
  <c r="Q111" i="19"/>
  <c r="R111" i="19" s="1"/>
  <c r="Q110" i="19"/>
  <c r="R110" i="19" s="1"/>
  <c r="Q109" i="19"/>
  <c r="R109" i="19" s="1"/>
  <c r="Q108" i="19"/>
  <c r="R108" i="19" s="1"/>
  <c r="Q107" i="19"/>
  <c r="R107" i="19" s="1"/>
  <c r="Q106" i="19"/>
  <c r="R106" i="19" s="1"/>
  <c r="Q105" i="19"/>
  <c r="R105" i="19" s="1"/>
  <c r="Q97" i="19"/>
  <c r="R97" i="19" s="1"/>
  <c r="Q90" i="19"/>
  <c r="R90" i="19" s="1"/>
  <c r="Q89" i="19"/>
  <c r="R89" i="19" s="1"/>
  <c r="Q88" i="19"/>
  <c r="R88" i="19" s="1"/>
  <c r="Q82" i="19"/>
  <c r="R82" i="19" s="1"/>
  <c r="N67" i="19"/>
  <c r="S67" i="19" s="1"/>
  <c r="Q67" i="19"/>
  <c r="R67" i="19" s="1"/>
  <c r="N68" i="19"/>
  <c r="S68" i="19" s="1"/>
  <c r="Q68" i="19"/>
  <c r="R68" i="19" s="1"/>
  <c r="N54" i="19"/>
  <c r="S54" i="19" s="1"/>
  <c r="Q54" i="19"/>
  <c r="N55" i="19"/>
  <c r="S55" i="19" s="1"/>
  <c r="Q55" i="19"/>
  <c r="R55" i="19" s="1"/>
  <c r="N56" i="19"/>
  <c r="S56" i="19" s="1"/>
  <c r="Q56" i="19"/>
  <c r="R56" i="19" s="1"/>
  <c r="N57" i="19"/>
  <c r="S57" i="19" s="1"/>
  <c r="Q57" i="19"/>
  <c r="R57" i="19" s="1"/>
  <c r="N58" i="19"/>
  <c r="S58" i="19" s="1"/>
  <c r="Q58" i="19"/>
  <c r="R58" i="19" s="1"/>
  <c r="N59" i="19"/>
  <c r="S59" i="19" s="1"/>
  <c r="Q59" i="19"/>
  <c r="R59" i="19" s="1"/>
  <c r="N28" i="19"/>
  <c r="E8" i="14"/>
  <c r="B46" i="26"/>
  <c r="B45" i="26"/>
  <c r="B44" i="26"/>
  <c r="B43" i="26"/>
  <c r="B42" i="26"/>
  <c r="B41" i="26"/>
  <c r="B40" i="26"/>
  <c r="B39" i="26"/>
  <c r="B38" i="26"/>
  <c r="B37" i="26"/>
  <c r="B36" i="26"/>
  <c r="B31" i="26"/>
  <c r="B30" i="26"/>
  <c r="B29" i="26"/>
  <c r="B28" i="26"/>
  <c r="B27" i="26"/>
  <c r="B26" i="26"/>
  <c r="E142" i="19"/>
  <c r="E143" i="19"/>
  <c r="E144" i="19"/>
  <c r="E145" i="19"/>
  <c r="E146" i="19"/>
  <c r="E141" i="19"/>
  <c r="N47" i="19"/>
  <c r="S47" i="19" s="1"/>
  <c r="N45" i="19"/>
  <c r="S45" i="19" s="1"/>
  <c r="N44" i="19"/>
  <c r="S44" i="19" s="1"/>
  <c r="N43" i="19"/>
  <c r="S43" i="19" s="1"/>
  <c r="N42" i="19"/>
  <c r="N40" i="19"/>
  <c r="S40" i="19" s="1"/>
  <c r="N39" i="19"/>
  <c r="S39" i="19" s="1"/>
  <c r="N38" i="19"/>
  <c r="S38" i="19" s="1"/>
  <c r="N37" i="19"/>
  <c r="S37" i="19" s="1"/>
  <c r="N36" i="19"/>
  <c r="S36" i="19" s="1"/>
  <c r="N35" i="19"/>
  <c r="S35" i="19" s="1"/>
  <c r="N34" i="19"/>
  <c r="S34" i="19" s="1"/>
  <c r="N33" i="19"/>
  <c r="S33" i="19" s="1"/>
  <c r="N32" i="19"/>
  <c r="S32" i="19" s="1"/>
  <c r="N31" i="19"/>
  <c r="S31" i="19" s="1"/>
  <c r="N30" i="19"/>
  <c r="S30" i="19" s="1"/>
  <c r="N29" i="19"/>
  <c r="S29" i="19" s="1"/>
  <c r="N53" i="19"/>
  <c r="S53" i="19" s="1"/>
  <c r="S60" i="19" s="1"/>
  <c r="S8" i="19" s="1"/>
  <c r="L112" i="19"/>
  <c r="L14" i="19" s="1"/>
  <c r="Q96" i="19"/>
  <c r="R96" i="19" s="1"/>
  <c r="P83" i="19"/>
  <c r="P11" i="19" s="1"/>
  <c r="Q75" i="19"/>
  <c r="R75" i="19" s="1"/>
  <c r="Q74" i="19"/>
  <c r="R74" i="19" s="1"/>
  <c r="O76" i="19"/>
  <c r="O10" i="19" s="1"/>
  <c r="Q47" i="19"/>
  <c r="R47" i="19" s="1"/>
  <c r="Q45" i="19"/>
  <c r="R45" i="19" s="1"/>
  <c r="Q44" i="19"/>
  <c r="R44" i="19" s="1"/>
  <c r="Q43" i="19"/>
  <c r="R43" i="19" s="1"/>
  <c r="Q42" i="19"/>
  <c r="Q40" i="19"/>
  <c r="R40" i="19" s="1"/>
  <c r="Q39" i="19"/>
  <c r="R39" i="19" s="1"/>
  <c r="Q38" i="19"/>
  <c r="R38" i="19" s="1"/>
  <c r="Q37" i="19"/>
  <c r="R37" i="19" s="1"/>
  <c r="Q36" i="19"/>
  <c r="R36" i="19" s="1"/>
  <c r="Q35" i="19"/>
  <c r="R35" i="19" s="1"/>
  <c r="Q34" i="19"/>
  <c r="R34" i="19" s="1"/>
  <c r="Q33" i="19"/>
  <c r="R33" i="19" s="1"/>
  <c r="L76" i="19"/>
  <c r="L10" i="19" s="1"/>
  <c r="M76" i="19"/>
  <c r="M10" i="19" s="1"/>
  <c r="A33" i="19"/>
  <c r="B33" i="19"/>
  <c r="A34" i="19"/>
  <c r="B34" i="19"/>
  <c r="A35" i="19"/>
  <c r="B35" i="19"/>
  <c r="A36" i="19"/>
  <c r="B36" i="19"/>
  <c r="A37" i="19"/>
  <c r="B37" i="19"/>
  <c r="A38" i="19"/>
  <c r="B38" i="19"/>
  <c r="A39" i="19"/>
  <c r="B39" i="19"/>
  <c r="A40" i="19"/>
  <c r="B40" i="19"/>
  <c r="A42" i="19"/>
  <c r="B42" i="19"/>
  <c r="A43" i="19"/>
  <c r="B43" i="19"/>
  <c r="A44" i="19"/>
  <c r="B44" i="19"/>
  <c r="A45" i="19"/>
  <c r="B45" i="19"/>
  <c r="A47" i="19"/>
  <c r="B47" i="19"/>
  <c r="S76" i="19"/>
  <c r="S10" i="19" s="1"/>
  <c r="S83" i="19"/>
  <c r="S11" i="19" s="1"/>
  <c r="O119" i="19"/>
  <c r="O15" i="19" s="1"/>
  <c r="P119" i="19"/>
  <c r="P15" i="19" s="1"/>
  <c r="S126" i="19"/>
  <c r="S16" i="19" s="1"/>
  <c r="Q29" i="19"/>
  <c r="R29" i="19" s="1"/>
  <c r="Q30" i="19"/>
  <c r="R30" i="19" s="1"/>
  <c r="Q31" i="19"/>
  <c r="R31" i="19" s="1"/>
  <c r="Q32" i="19"/>
  <c r="R32" i="19" s="1"/>
  <c r="Q53" i="19"/>
  <c r="R53" i="19" s="1"/>
  <c r="O7" i="19"/>
  <c r="I47" i="26"/>
  <c r="H47" i="26"/>
  <c r="G47" i="26"/>
  <c r="A46" i="26"/>
  <c r="A45" i="26"/>
  <c r="A44" i="26"/>
  <c r="A43" i="26"/>
  <c r="A42" i="26"/>
  <c r="A41" i="26"/>
  <c r="A40" i="26"/>
  <c r="A39" i="26"/>
  <c r="A38" i="26"/>
  <c r="A37" i="26"/>
  <c r="A36" i="26"/>
  <c r="I32" i="26"/>
  <c r="H32" i="26"/>
  <c r="G32" i="26"/>
  <c r="A31" i="26"/>
  <c r="A30" i="26"/>
  <c r="A29" i="26"/>
  <c r="A28" i="26"/>
  <c r="A27" i="26"/>
  <c r="A26" i="26"/>
  <c r="I23" i="26"/>
  <c r="H23" i="26"/>
  <c r="G23" i="26"/>
  <c r="B22" i="26"/>
  <c r="A22" i="26"/>
  <c r="B21" i="26"/>
  <c r="A21" i="26"/>
  <c r="B20" i="26"/>
  <c r="A20" i="26"/>
  <c r="B19" i="26"/>
  <c r="A19" i="26"/>
  <c r="B18" i="26"/>
  <c r="A18" i="26"/>
  <c r="B17" i="26"/>
  <c r="A17" i="26"/>
  <c r="B16" i="26"/>
  <c r="A16" i="26"/>
  <c r="B13" i="26"/>
  <c r="A13" i="26"/>
  <c r="B12" i="26"/>
  <c r="A12" i="26"/>
  <c r="B11" i="26"/>
  <c r="A11" i="26"/>
  <c r="B10" i="26"/>
  <c r="A10" i="26"/>
  <c r="B9" i="26"/>
  <c r="A9" i="26"/>
  <c r="B8" i="26"/>
  <c r="A8" i="26"/>
  <c r="B7" i="26"/>
  <c r="A7" i="26"/>
  <c r="B6" i="26"/>
  <c r="A6" i="26"/>
  <c r="Q146" i="19"/>
  <c r="Q145" i="19"/>
  <c r="Q144" i="19"/>
  <c r="Q143" i="19"/>
  <c r="Q142" i="19"/>
  <c r="Q141" i="19"/>
  <c r="M83" i="19"/>
  <c r="M11" i="19" s="1"/>
  <c r="C3" i="14"/>
  <c r="C4" i="14"/>
  <c r="B4" i="14"/>
  <c r="B3" i="14"/>
  <c r="B146" i="19"/>
  <c r="A146" i="19"/>
  <c r="B145" i="19"/>
  <c r="A145" i="19"/>
  <c r="B144" i="19"/>
  <c r="A144" i="19"/>
  <c r="B143" i="19"/>
  <c r="A143" i="19"/>
  <c r="B142" i="19"/>
  <c r="A142" i="19"/>
  <c r="B141" i="19"/>
  <c r="A141" i="19"/>
  <c r="P147" i="19"/>
  <c r="O147" i="19"/>
  <c r="N147" i="19"/>
  <c r="B103" i="19"/>
  <c r="A103" i="19"/>
  <c r="B32" i="19"/>
  <c r="A32" i="19"/>
  <c r="B31" i="19"/>
  <c r="A31" i="19"/>
  <c r="B30" i="19"/>
  <c r="A30" i="19"/>
  <c r="B29" i="19"/>
  <c r="A29" i="19"/>
  <c r="B96" i="19"/>
  <c r="A96" i="19"/>
  <c r="B81" i="19"/>
  <c r="A81" i="19"/>
  <c r="B74" i="19"/>
  <c r="A74" i="19"/>
  <c r="B66" i="19"/>
  <c r="A66" i="19"/>
  <c r="B52" i="19"/>
  <c r="A52" i="19"/>
  <c r="B28" i="19"/>
  <c r="A28" i="19"/>
  <c r="L69" i="19"/>
  <c r="L9" i="19" s="1"/>
  <c r="L98" i="19"/>
  <c r="L13" i="19" s="1"/>
  <c r="L119" i="19"/>
  <c r="L15" i="19" s="1"/>
  <c r="L126" i="19"/>
  <c r="L16" i="19" s="1"/>
  <c r="M69" i="19"/>
  <c r="M9" i="19" s="1"/>
  <c r="M98" i="19"/>
  <c r="M13" i="19" s="1"/>
  <c r="M112" i="19"/>
  <c r="M14" i="19" s="1"/>
  <c r="M119" i="19"/>
  <c r="M15" i="19" s="1"/>
  <c r="M126" i="19"/>
  <c r="M16" i="19" s="1"/>
  <c r="Q66" i="19"/>
  <c r="R66" i="19" s="1"/>
  <c r="N133" i="19"/>
  <c r="S133" i="19" s="1"/>
  <c r="S135" i="19" s="1"/>
  <c r="S17" i="19" s="1"/>
  <c r="N66" i="19"/>
  <c r="S66" i="19" s="1"/>
  <c r="S69" i="19" s="1"/>
  <c r="S9" i="19" s="1"/>
  <c r="Q104" i="19"/>
  <c r="R104" i="19" s="1"/>
  <c r="Q133" i="19"/>
  <c r="R133" i="19" s="1"/>
  <c r="B133" i="19"/>
  <c r="A133" i="19"/>
  <c r="P126" i="19"/>
  <c r="P16" i="19" s="1"/>
  <c r="O126" i="19"/>
  <c r="O16" i="19" s="1"/>
  <c r="Q124" i="19"/>
  <c r="R124" i="19" s="1"/>
  <c r="B125" i="19"/>
  <c r="A125" i="19"/>
  <c r="Q117" i="19"/>
  <c r="Q103" i="19"/>
  <c r="R103" i="19" s="1"/>
  <c r="P112" i="19"/>
  <c r="P14" i="19" s="1"/>
  <c r="O112" i="19"/>
  <c r="O14" i="19" s="1"/>
  <c r="P98" i="19"/>
  <c r="P13" i="19" s="1"/>
  <c r="O98" i="19"/>
  <c r="O13" i="19" s="1"/>
  <c r="O83" i="19"/>
  <c r="O11" i="19" s="1"/>
  <c r="Q81" i="19"/>
  <c r="R81" i="19" s="1"/>
  <c r="P69" i="19"/>
  <c r="P9" i="19" s="1"/>
  <c r="O69" i="19"/>
  <c r="O9" i="19" s="1"/>
  <c r="P60" i="19"/>
  <c r="P8" i="19" s="1"/>
  <c r="O60" i="19"/>
  <c r="O8" i="19" s="1"/>
  <c r="B17" i="19"/>
  <c r="A17" i="19"/>
  <c r="B16" i="19"/>
  <c r="A16" i="19"/>
  <c r="B15" i="19"/>
  <c r="A15" i="19"/>
  <c r="B14" i="19"/>
  <c r="A14" i="19"/>
  <c r="B13" i="19"/>
  <c r="A13" i="19"/>
  <c r="B12" i="19"/>
  <c r="A12" i="19"/>
  <c r="B11" i="19"/>
  <c r="A11" i="19"/>
  <c r="B10" i="19"/>
  <c r="A10" i="19"/>
  <c r="B9" i="19"/>
  <c r="A9" i="19"/>
  <c r="B8" i="19"/>
  <c r="A8" i="19"/>
  <c r="B7" i="19"/>
  <c r="A7" i="19"/>
  <c r="B6" i="19"/>
  <c r="A6" i="19"/>
  <c r="L83" i="19"/>
  <c r="L11" i="19" s="1"/>
  <c r="R42" i="19" l="1"/>
  <c r="Q46" i="19"/>
  <c r="R46" i="19" s="1"/>
  <c r="S42" i="19"/>
  <c r="S46" i="19" s="1"/>
  <c r="N46" i="19"/>
  <c r="S28" i="19"/>
  <c r="S41" i="19" s="1"/>
  <c r="N41" i="19"/>
  <c r="R117" i="19"/>
  <c r="S117" i="19"/>
  <c r="S119" i="19" s="1"/>
  <c r="E9" i="14"/>
  <c r="N135" i="19"/>
  <c r="N10" i="19"/>
  <c r="N12" i="19"/>
  <c r="N9" i="19"/>
  <c r="N83" i="19"/>
  <c r="N17" i="19"/>
  <c r="N15" i="19"/>
  <c r="N91" i="19"/>
  <c r="N98" i="19"/>
  <c r="N112" i="19"/>
  <c r="N119" i="19"/>
  <c r="N11" i="19"/>
  <c r="Q147" i="19"/>
  <c r="N8" i="19"/>
  <c r="N14" i="19"/>
  <c r="N16" i="19"/>
  <c r="Q83" i="19"/>
  <c r="Q11" i="19" s="1"/>
  <c r="R11" i="19" s="1"/>
  <c r="L137" i="19"/>
  <c r="O137" i="19"/>
  <c r="N13" i="19"/>
  <c r="O18" i="19"/>
  <c r="N7" i="19"/>
  <c r="L18" i="19"/>
  <c r="M18" i="19"/>
  <c r="D12" i="14" s="1"/>
  <c r="N69" i="19"/>
  <c r="N60" i="19"/>
  <c r="Q76" i="19"/>
  <c r="R76" i="19" s="1"/>
  <c r="N76" i="19"/>
  <c r="Q60" i="19"/>
  <c r="R60" i="19" s="1"/>
  <c r="N126" i="19"/>
  <c r="M137" i="19"/>
  <c r="K134" i="19" s="1"/>
  <c r="Q112" i="19"/>
  <c r="R112" i="19" s="1"/>
  <c r="Q135" i="19"/>
  <c r="Q69" i="19"/>
  <c r="R69" i="19" s="1"/>
  <c r="Q91" i="19"/>
  <c r="R91" i="19" s="1"/>
  <c r="Q98" i="19"/>
  <c r="Q13" i="19" s="1"/>
  <c r="R13" i="19" s="1"/>
  <c r="Q119" i="19"/>
  <c r="Q15" i="19" s="1"/>
  <c r="R15" i="19" s="1"/>
  <c r="Q126" i="19"/>
  <c r="R126" i="19" s="1"/>
  <c r="R54" i="19"/>
  <c r="N48" i="19" l="1"/>
  <c r="S48" i="19"/>
  <c r="S7" i="19" s="1"/>
  <c r="D14" i="14"/>
  <c r="C18" i="14" s="1"/>
  <c r="R98" i="19"/>
  <c r="Q12" i="19"/>
  <c r="R12" i="19" s="1"/>
  <c r="C12" i="14"/>
  <c r="G50" i="26"/>
  <c r="Q14" i="19"/>
  <c r="R14" i="19" s="1"/>
  <c r="Q8" i="19"/>
  <c r="R8" i="19" s="1"/>
  <c r="R83" i="19"/>
  <c r="R119" i="19"/>
  <c r="Q9" i="19"/>
  <c r="R9" i="19" s="1"/>
  <c r="N137" i="19"/>
  <c r="N18" i="19"/>
  <c r="S15" i="19"/>
  <c r="S18" i="19" s="1"/>
  <c r="S137" i="19"/>
  <c r="Q10" i="19"/>
  <c r="R10" i="19" s="1"/>
  <c r="R135" i="19"/>
  <c r="Q17" i="19"/>
  <c r="R17" i="19" s="1"/>
  <c r="Q16" i="19"/>
  <c r="R16" i="19" s="1"/>
  <c r="C14" i="14" l="1"/>
  <c r="C17" i="14" s="1"/>
  <c r="C20" i="14" s="1"/>
  <c r="D20" i="14" s="1"/>
  <c r="E12" i="14"/>
  <c r="H50" i="26"/>
  <c r="D17" i="14" l="1"/>
  <c r="D18" i="14"/>
  <c r="E14" i="14"/>
  <c r="E17" i="14" s="1"/>
  <c r="F17" i="14" s="1"/>
  <c r="P7" i="19" l="1"/>
  <c r="P18" i="19" s="1"/>
  <c r="P137" i="19"/>
  <c r="Q28" i="19"/>
  <c r="R28" i="19" l="1"/>
  <c r="Q41" i="19"/>
  <c r="R41" i="19" l="1"/>
  <c r="Q48" i="19"/>
  <c r="Q137" i="19" l="1"/>
  <c r="R137" i="19" s="1"/>
  <c r="R48" i="19"/>
  <c r="Q7" i="19"/>
  <c r="Q18" i="19" l="1"/>
  <c r="R7" i="19"/>
  <c r="G15" i="19" l="1"/>
  <c r="G16" i="19" s="1"/>
  <c r="F12" i="14"/>
  <c r="F14" i="14" s="1"/>
  <c r="E18" i="14" s="1"/>
  <c r="F18" i="14" s="1"/>
  <c r="R18" i="19"/>
  <c r="E20" i="14"/>
  <c r="F20" i="14" s="1"/>
  <c r="R147" i="19" l="1"/>
  <c r="S147" i="19" s="1"/>
</calcChain>
</file>

<file path=xl/sharedStrings.xml><?xml version="1.0" encoding="utf-8"?>
<sst xmlns="http://schemas.openxmlformats.org/spreadsheetml/2006/main" count="652" uniqueCount="277">
  <si>
    <t>FY 2020-21 INSTRUCTIONS</t>
  </si>
  <si>
    <t>Exhibit C: Program Budget and Participant Demographics</t>
  </si>
  <si>
    <t>REPORTS</t>
  </si>
  <si>
    <t>REPORT PERIOD</t>
  </si>
  <si>
    <t>REPORT DEADLINE</t>
  </si>
  <si>
    <t>Mid-Year Program and Fiscal Status Reports</t>
  </si>
  <si>
    <t>7/1/2020 – 12/31/2020</t>
  </si>
  <si>
    <t>Year-End Program and Fiscal Status Reports</t>
  </si>
  <si>
    <t>1/1/2021 – 6/30/2021</t>
  </si>
  <si>
    <t>Overview</t>
  </si>
  <si>
    <t>Beginning in FY 2020-21, HSGP grantees will use this document as a single tool to:
1) Establish your Program Budget
2) Submit your Mid-Year Report (Fiscal Results and Participant Demographics)
3) Submit your Year-End Report (Fiscal Results, Participant Demographics, and Cash Match)</t>
  </si>
  <si>
    <t>For organizations granted funding for more than one program, a separate Exhibit C (Program Budget and Participant Demographics) and corresponding Exhibit B (Program Plan and Outcomes) is required for each program.</t>
  </si>
  <si>
    <t>Please note that all reports and supporting documents submitted to the City are considered public record and are subject to disclosure under the Public Records Act.  Further note that staff may use the information herein to provide Council and the public with reports of agency performance, including demographics, outcomes, successes, findings, and concerns.</t>
  </si>
  <si>
    <t>PROGRAM BUDGET &amp; FISCAL REPORT TAB:</t>
  </si>
  <si>
    <t>Provide line-item detail as specified in each section of the template and verify all calculations. Program Budgets will not be accepted if any of the required information is incomplete or if the calculations are incorrect. Completed sections will be locked for editing once approved by City staff. Any subsequent updates required due to approved Budget Modifications will be incorporated by City staff.</t>
  </si>
  <si>
    <r>
      <t xml:space="preserve">You may only input data into the shaded cells, as described in the instructions below. All other cells are locked for editing. Cells containing formulas will automatically calculate. Please report any issues to </t>
    </r>
    <r>
      <rPr>
        <b/>
        <u/>
        <sz val="10"/>
        <rFont val="Arial"/>
        <family val="2"/>
      </rPr>
      <t>humanservices@smgov.net</t>
    </r>
    <r>
      <rPr>
        <sz val="10"/>
        <rFont val="Arial"/>
        <family val="2"/>
      </rPr>
      <t xml:space="preserve">  </t>
    </r>
  </si>
  <si>
    <t>SECTION I: BUDGET SUMMARY</t>
  </si>
  <si>
    <t>The Budget Summary block contains locked cells and will automatically populate subtotals as you fill out the Line Item Detail in Section II.</t>
  </si>
  <si>
    <r>
      <rPr>
        <b/>
        <sz val="10"/>
        <rFont val="Arial"/>
        <family val="2"/>
      </rPr>
      <t>Agency Name/Program Name:</t>
    </r>
    <r>
      <rPr>
        <sz val="10"/>
        <rFont val="Arial"/>
        <family val="2"/>
      </rPr>
      <t xml:space="preserve"> Enter the name of your Agency and Program. Please ensure consistency of naming across all Exhibits</t>
    </r>
  </si>
  <si>
    <r>
      <rPr>
        <b/>
        <sz val="10"/>
        <rFont val="Arial"/>
        <family val="2"/>
      </rPr>
      <t>Reporting Period:</t>
    </r>
    <r>
      <rPr>
        <sz val="10"/>
        <rFont val="Arial"/>
        <family val="2"/>
      </rPr>
      <t xml:space="preserve"> Use the drop-down box to select the appropriate reporting period (Program Budget, Mid-Year, or Year-End).</t>
    </r>
  </si>
  <si>
    <r>
      <rPr>
        <b/>
        <sz val="10"/>
        <rFont val="Arial"/>
        <family val="2"/>
      </rPr>
      <t xml:space="preserve">Total City Funds Received/Expended to Date, Cash Balance: </t>
    </r>
    <r>
      <rPr>
        <sz val="10"/>
        <rFont val="Arial"/>
        <family val="2"/>
      </rPr>
      <t>Enter the amount and balance of City funds received year-to-date (at Mid-Year and Year-End only).</t>
    </r>
  </si>
  <si>
    <t>SECTION II: LINE ITEM DETAIL</t>
  </si>
  <si>
    <r>
      <t xml:space="preserve">For each line item, enter information into the appropriate shaded cells, as follows:
</t>
    </r>
    <r>
      <rPr>
        <b/>
        <sz val="10"/>
        <rFont val="Arial"/>
        <family val="2"/>
      </rPr>
      <t>Program Budget:</t>
    </r>
    <r>
      <rPr>
        <sz val="10"/>
        <rFont val="Arial"/>
        <family val="2"/>
      </rPr>
      <t xml:space="preserve"> Complete columns F-N with program budget detail (Pale Green)
</t>
    </r>
    <r>
      <rPr>
        <b/>
        <sz val="10"/>
        <rFont val="Arial"/>
        <family val="2"/>
      </rPr>
      <t xml:space="preserve">Mid-Year Report: </t>
    </r>
    <r>
      <rPr>
        <sz val="10"/>
        <rFont val="Arial"/>
        <family val="2"/>
      </rPr>
      <t xml:space="preserve">Complete columns Q and S with year-to-date expenditures (Light Grey)
</t>
    </r>
    <r>
      <rPr>
        <b/>
        <sz val="10"/>
        <rFont val="Arial"/>
        <family val="2"/>
      </rPr>
      <t>Year-End Report:</t>
    </r>
    <r>
      <rPr>
        <sz val="10"/>
        <rFont val="Arial"/>
        <family val="2"/>
      </rPr>
      <t xml:space="preserve"> Complete column R, Update Column S with year-to-date expenditures (Light Grey)
INSERTING ROWS: When inserting additional rows, please do so </t>
    </r>
    <r>
      <rPr>
        <u/>
        <sz val="10"/>
        <rFont val="Arial"/>
        <family val="2"/>
      </rPr>
      <t>at least one line below the first row or above the last row in that section</t>
    </r>
    <r>
      <rPr>
        <sz val="10"/>
        <rFont val="Arial"/>
        <family val="2"/>
      </rPr>
      <t xml:space="preserve"> or the totals will not calculate correctlty.
</t>
    </r>
    <r>
      <rPr>
        <i/>
        <sz val="9"/>
        <rFont val="Arial"/>
        <family val="2"/>
      </rPr>
      <t>Note: Column Q "SM 1</t>
    </r>
    <r>
      <rPr>
        <i/>
        <vertAlign val="superscript"/>
        <sz val="9"/>
        <rFont val="Arial"/>
        <family val="2"/>
      </rPr>
      <t>st</t>
    </r>
    <r>
      <rPr>
        <i/>
        <sz val="9"/>
        <rFont val="Arial"/>
        <family val="2"/>
      </rPr>
      <t xml:space="preserve"> PERIOD EXPEND" and Column R "SM 2</t>
    </r>
    <r>
      <rPr>
        <i/>
        <vertAlign val="superscript"/>
        <sz val="9"/>
        <rFont val="Arial"/>
        <family val="2"/>
      </rPr>
      <t>nd</t>
    </r>
    <r>
      <rPr>
        <i/>
        <sz val="9"/>
        <rFont val="Arial"/>
        <family val="2"/>
      </rPr>
      <t xml:space="preserve"> PERIOD EXPEND" should be completed for </t>
    </r>
    <r>
      <rPr>
        <i/>
        <u/>
        <sz val="9"/>
        <rFont val="Arial"/>
        <family val="2"/>
      </rPr>
      <t>SM grant funding only.</t>
    </r>
    <r>
      <rPr>
        <i/>
        <sz val="9"/>
        <rFont val="Arial"/>
        <family val="2"/>
      </rPr>
      <t xml:space="preserve"> Column S "TOTAL PROGRAM EXPEND includes all funding sources.</t>
    </r>
  </si>
  <si>
    <r>
      <rPr>
        <b/>
        <i/>
        <sz val="10"/>
        <rFont val="Arial"/>
        <family val="2"/>
      </rPr>
      <t xml:space="preserve">For Mid-Year and Year-End Reports only: </t>
    </r>
    <r>
      <rPr>
        <sz val="10"/>
        <rFont val="Arial"/>
        <family val="2"/>
      </rPr>
      <t>Provide a brief explanation for any significant variances to budget in the appropriate Agency Variance Report columns (T-Y), or enter N/A if no significant variance.
A significant variance is one that will modify the Program Budget by 10% or more and by not less than $500 in any of the following categories:
    - Any individual staff position budgeted in 1A.Staff Salaries;
    - The subtotal of any line item category other than 1A.Staff Salaries;
    - Any subcontract with an organization providing direct client services; or
    - Any subsidy, stipend, grant, or award to program participants or direct service providers.
If the above criteria are met, your agency should request a budget modification in order to reallocate funds for optimal service delivery.</t>
    </r>
  </si>
  <si>
    <t>SECTION III: CASH MATCH DETAIL</t>
  </si>
  <si>
    <t>Provide a brief description of cash match receipts in column G (Description). For Government Grants, indicate the type of funding source (Federal, State, or County/Local). Enter the Projected/Actual cash match amounts as appropriate in Columns N-P.</t>
  </si>
  <si>
    <r>
      <rPr>
        <b/>
        <i/>
        <sz val="10"/>
        <rFont val="Arial"/>
        <family val="2"/>
      </rPr>
      <t>Year-End Only:</t>
    </r>
    <r>
      <rPr>
        <sz val="10"/>
        <rFont val="Arial"/>
        <family val="2"/>
      </rPr>
      <t xml:space="preserve"> The "Year-End Actual Match Amount" total (Column Q, Line 7) should be identical to the “Agency Cash Match to SMPP” total on the CASH MATCH tab (Column E, Row 18). If not, an error will populate in the “Year-End Cash Match Variance" cell (Column S, Line 7) and you will need to correct the discrepancy.</t>
    </r>
  </si>
  <si>
    <t>DEMOGRAPHICS TAB:</t>
  </si>
  <si>
    <t>Complete the Projected Total column when establishing your Program Budget. You will update columns for Mid-Year and Year-End Actuals with actual numbers served in the appropriate reporting period.</t>
  </si>
  <si>
    <t>CASH MATCH TAB:</t>
  </si>
  <si>
    <t>Data automatically calculates based on data entered in the other reporting tabs. Once the Program Budget is established, this tab will display Budgeted Cash Match. The tab will automatically update with Actual Cash Match once your Year-End Report is completed.</t>
  </si>
  <si>
    <t>Agency</t>
  </si>
  <si>
    <t>Program</t>
  </si>
  <si>
    <t>Program 2</t>
  </si>
  <si>
    <t>Section</t>
  </si>
  <si>
    <t>Sub-Section</t>
  </si>
  <si>
    <t>Line Item Detail</t>
  </si>
  <si>
    <t>Line Item Description</t>
  </si>
  <si>
    <t>FTE (Agency Wide)</t>
  </si>
  <si>
    <t>Salary (Monthly)</t>
  </si>
  <si>
    <t>Months per Year</t>
  </si>
  <si>
    <t>% FTE to Program</t>
  </si>
  <si>
    <t>Total Program Budget</t>
  </si>
  <si>
    <t>SM Grant Budget</t>
  </si>
  <si>
    <t>Non-City Program Budget</t>
  </si>
  <si>
    <t>SM 1st Period Expend</t>
  </si>
  <si>
    <t>SM 2nd Period Expend</t>
  </si>
  <si>
    <t>SM Total Expended To Date</t>
  </si>
  <si>
    <t>SM Percent Expended</t>
  </si>
  <si>
    <t>Year-End Total Program Expend</t>
  </si>
  <si>
    <t>CITY OF SANTA MONICA</t>
  </si>
  <si>
    <t>FY 2020-21 PROGRAM BUDGET &amp; FISCAL REPORTING</t>
  </si>
  <si>
    <t>SECTION I:  BUDGET SUMMARY</t>
  </si>
  <si>
    <t>TOTAL
PROGRAM
BUDGET</t>
  </si>
  <si>
    <t>SM GRANT
BUDGET</t>
  </si>
  <si>
    <t>NON-CITY PROGRAM BUDGET</t>
  </si>
  <si>
    <t>SM 
1st PERIOD EXPEND.</t>
  </si>
  <si>
    <t>SM  
2nd PERIOD EXPEND.</t>
  </si>
  <si>
    <t>SM TOTAL EXPEND.</t>
  </si>
  <si>
    <t>SM PERCENT EXPENDED</t>
  </si>
  <si>
    <t>YEAR-END
 TOTAL PROGRAM EXPEND.</t>
  </si>
  <si>
    <t>1A. Staff Salaries</t>
  </si>
  <si>
    <t>AGENCY NAME:</t>
  </si>
  <si>
    <t xml:space="preserve">Connections For Children </t>
  </si>
  <si>
    <t>1B. Staff Fringe Benefits</t>
  </si>
  <si>
    <t>PROGRAM NAME:</t>
  </si>
  <si>
    <t xml:space="preserve">Family Support &amp; Quality Improvement Program </t>
  </si>
  <si>
    <t>1C. Consultant Services</t>
  </si>
  <si>
    <t>2.   Space/Facilities</t>
  </si>
  <si>
    <t>3.   Equipment Purchase</t>
  </si>
  <si>
    <t>REPORTING PERIOD:</t>
  </si>
  <si>
    <t>Year-End Report (2nd Period): 1/1/21 - 6/30/21</t>
  </si>
  <si>
    <t>4.   Travel/Training</t>
  </si>
  <si>
    <t>5.   Insurance</t>
  </si>
  <si>
    <t>FY 2019-20 Rollover</t>
  </si>
  <si>
    <t>6.   Operating Expenses</t>
  </si>
  <si>
    <t>A. Total City Funds Received to Date:</t>
  </si>
  <si>
    <t>7.   Scholarships/Stipends</t>
  </si>
  <si>
    <t>B. Total City Funds Expended to Date:</t>
  </si>
  <si>
    <t>8.   Other</t>
  </si>
  <si>
    <t>C. Cash Balance (Line A - Line B):</t>
  </si>
  <si>
    <t>9.   Indirect Administrative Costs</t>
  </si>
  <si>
    <t>10.   TOTAL BUDGET</t>
  </si>
  <si>
    <t>FY 2020-21 Program Budget: 7/1/20-6/30/21</t>
  </si>
  <si>
    <t>Mid-Year Report (1st Period): 7/1/20 - 12/31/20</t>
  </si>
  <si>
    <t>SECTION II:  LINE ITEM DETAIL</t>
  </si>
  <si>
    <t>1A.  Staff Salaries</t>
  </si>
  <si>
    <t>List all paid program and administrative positions (both City and non-City funded) and complete all fields below. Total Program Budget for each staff position should equal FTE * Monthly Salary x Months x % FTE to Program.</t>
  </si>
  <si>
    <t>Staff Name</t>
  </si>
  <si>
    <t>Title</t>
  </si>
  <si>
    <t>POSITION CLASSIFICATION</t>
  </si>
  <si>
    <t>Shirley Perez</t>
  </si>
  <si>
    <t>R&amp;R Community Partnerships Coordinator (Bilingual)</t>
  </si>
  <si>
    <t xml:space="preserve">Direct Service Provision/Program Staff </t>
  </si>
  <si>
    <t xml:space="preserve">Nancy Moya </t>
  </si>
  <si>
    <t>R&amp;R Program Specialist (Bilingual)</t>
  </si>
  <si>
    <t>Sonia Madix</t>
  </si>
  <si>
    <t>R&amp;R Supervisor</t>
  </si>
  <si>
    <t>Vacant (TBD)</t>
  </si>
  <si>
    <t>R&amp;R Program Manager</t>
  </si>
  <si>
    <t>Yesenia Rodriguez</t>
  </si>
  <si>
    <t xml:space="preserve">R&amp;R Program Specialist </t>
  </si>
  <si>
    <t>Maria G Amador</t>
  </si>
  <si>
    <t>Payments Specialist (Bilingual)</t>
  </si>
  <si>
    <t xml:space="preserve">Sheldon Morris </t>
  </si>
  <si>
    <t>Payments Specialist</t>
  </si>
  <si>
    <t>Ermelinda Ramos-Ortiz</t>
  </si>
  <si>
    <t>Debra Grant</t>
  </si>
  <si>
    <t>Subsidized Programs Provider Specialist</t>
  </si>
  <si>
    <t>Open Position</t>
  </si>
  <si>
    <t>Subsidized Programs Specialist</t>
  </si>
  <si>
    <t>Araceli Cortes</t>
  </si>
  <si>
    <t>Subsidized Programs Specialist (Bilingual)</t>
  </si>
  <si>
    <t>Margarita Mejia</t>
  </si>
  <si>
    <t>Subsidized Programs Supervisor (Bilingual)</t>
  </si>
  <si>
    <t>Martha Gonzalez</t>
  </si>
  <si>
    <t>Subsidized Programs Manager (Bilingual)</t>
  </si>
  <si>
    <t>Joanna Osorio</t>
  </si>
  <si>
    <t>Receptionist (Bilingual)</t>
  </si>
  <si>
    <t>Administrative Support</t>
  </si>
  <si>
    <t xml:space="preserve">Liping K He </t>
  </si>
  <si>
    <t>Accountant I (Bilingual)</t>
  </si>
  <si>
    <t>Maribel Camargo</t>
  </si>
  <si>
    <t>Accountant  II (Bilingual)</t>
  </si>
  <si>
    <t>Juan Estrada</t>
  </si>
  <si>
    <t>IT Coordinator (Bilingual)</t>
  </si>
  <si>
    <t>1A.  Staff Salaries TOTAL</t>
  </si>
  <si>
    <t>1B.  Staff Fringe Benefits</t>
  </si>
  <si>
    <t>List each fringe benefit as a percentage of total staff salaries listed above (FICA, SUI, Workers’ Compensation, Medical Insurance, Retirement, etc.).</t>
  </si>
  <si>
    <t>Description</t>
  </si>
  <si>
    <t>6.2 % Fica</t>
  </si>
  <si>
    <t>1.45% Medicare</t>
  </si>
  <si>
    <t>0.58% SUI</t>
  </si>
  <si>
    <t>11% Employee Health</t>
  </si>
  <si>
    <t>1% Workers Comp Insurance</t>
  </si>
  <si>
    <t>3% 401K</t>
  </si>
  <si>
    <t>1B.  Staff Fringe Benefits TOTAL</t>
  </si>
  <si>
    <t>1C.  Consultant Services</t>
  </si>
  <si>
    <t xml:space="preserve">Consultant services are those contract services performed by individuals or groups for the organization.  Please provide each type of consultant to be funded, specific services rendered, total proposed fee, and any additional information </t>
  </si>
  <si>
    <t>to justify the use of consultants as opposed to staff or volunteers.</t>
  </si>
  <si>
    <t xml:space="preserve">Consultant for 20 provider workshops approximately $300 per workshops
</t>
  </si>
  <si>
    <t>IT consultant $264.77/Month * 12 which represents approx 4.32 FTE</t>
  </si>
  <si>
    <t>1C.  Consultant Services TOTAL</t>
  </si>
  <si>
    <t>2.  Space/Facilities</t>
  </si>
  <si>
    <t>List any rental costs, utilities, janitorial costs, and any other facility costs.</t>
  </si>
  <si>
    <t xml:space="preserve">Office Lease, CAM charges, AC cost, Parking, and Storage Costs.  Program Use/Total Space = 11.75%.* $409,883                                                                                  
</t>
  </si>
  <si>
    <t>2.  Space/Facilities TOTAL</t>
  </si>
  <si>
    <t>3.  Equipment Purchase</t>
  </si>
  <si>
    <t>Equipment is defined as non-expendable personal property having a useful life of more than one year and a unit cost of $1,000 or more. List each item to be leased, rented or purchased.</t>
  </si>
  <si>
    <t xml:space="preserve">Leases for the copiers and postage meter. $114 .34@ Month * 12 </t>
  </si>
  <si>
    <t xml:space="preserve">Equipment consist of purchase of glass partitions installed between workstations/ soundproof of conference room </t>
  </si>
  <si>
    <t>3.  Equipment Purchase TOTAL</t>
  </si>
  <si>
    <t>4.  Travel/Training</t>
  </si>
  <si>
    <t>List any trainings/seminars/conferences to be attended and include any amounts for travel, per diem, lodging, etc. For mileage, include mileage reimbursement rate in calculation.</t>
  </si>
  <si>
    <t xml:space="preserve">Meetings and Conferences. 25.00/month * 12
</t>
  </si>
  <si>
    <t xml:space="preserve">Travel - R &amp; R and Subsidized Payments Mileage cost. Mileage 15 miles* 12 months*$0.575 per mile= $104
</t>
  </si>
  <si>
    <t>4.  Travel/Training TOTAL</t>
  </si>
  <si>
    <t>5.  Insurance</t>
  </si>
  <si>
    <t>Insurance coverage should align with City contract provisions.</t>
  </si>
  <si>
    <t>5.  Insurance TOTAL</t>
  </si>
  <si>
    <t>6.  Operating Expenses</t>
  </si>
  <si>
    <t xml:space="preserve">List all operating expenses [e.g., telephone, utilities, office supplies, printing, annual agency financial audit (required by the contract), etc.] included in the Total Program Budget. </t>
  </si>
  <si>
    <t>Dues and Subscriptions $541.25 / Month * 12 which represents approximately 4.32 FTE</t>
  </si>
  <si>
    <t>Equipment Maintenance $45 / Month * 12 which represents approximately 4.32 FTE</t>
  </si>
  <si>
    <t>Staff Development and Training $65/Month *12 which represents approx 4.32 FTE</t>
  </si>
  <si>
    <t>Office Expense $95/Month * 12 which represents approx 4.32 FTE</t>
  </si>
  <si>
    <t>Office Supplies $201.50/Month * 12 which represents approx 4.32 FTE</t>
  </si>
  <si>
    <t>Postage - Approximately 148 mailings @1.45 / month *12</t>
  </si>
  <si>
    <t>Printing $79.25/ month *12 which represents approx 4.32 FTE</t>
  </si>
  <si>
    <t>Telephone  $394.25/ month * 12 which represents appox 4.32 FTE</t>
  </si>
  <si>
    <t>6.  Operating Expenses TOTAL</t>
  </si>
  <si>
    <t>7.  Scholarships/Stipends</t>
  </si>
  <si>
    <t>List any scholarships or stipends, and include: number of recipients, maximum amount per recipient, and basis for computation.</t>
  </si>
  <si>
    <t>Child Care Subsidies - 160 Children - Total subsidies ranging from $650 to $2300 per month for 12 months.</t>
  </si>
  <si>
    <t>7.  Scholarships/Stipends TOTAL</t>
  </si>
  <si>
    <t>8.  Other</t>
  </si>
  <si>
    <t>List any program expense not appropriate for any of the above line items and provide justification.</t>
  </si>
  <si>
    <t>8.  Other TOTAL</t>
  </si>
  <si>
    <t>9.  Indirect Administrative Costs</t>
  </si>
  <si>
    <t>Santa Monica Grant budgets may include Indirect Administrative Costs as follows:</t>
  </si>
  <si>
    <r>
      <t xml:space="preserve">Rates 10% or less of total SM grant:  </t>
    </r>
    <r>
      <rPr>
        <sz val="8"/>
        <rFont val="Arial"/>
        <family val="2"/>
      </rPr>
      <t>Shall be considered de minimis and will be accepted without further supporting documentation</t>
    </r>
  </si>
  <si>
    <r>
      <t xml:space="preserve">Rates above 10% of total SM grant: </t>
    </r>
    <r>
      <rPr>
        <sz val="8"/>
        <rFont val="Arial"/>
        <family val="2"/>
      </rPr>
      <t xml:space="preserve"> Must be accompanied by documentation of the agency’s federally-negotiated indirect cost rate.</t>
    </r>
  </si>
  <si>
    <t>Indirect Administrative Costs</t>
  </si>
  <si>
    <t>Rate:</t>
  </si>
  <si>
    <t>9.  Indirect Administrative Costs TOTAL</t>
  </si>
  <si>
    <t>Source</t>
  </si>
  <si>
    <t>PROJECTED MATCH AMOUNT</t>
  </si>
  <si>
    <t>1st PERIOD ACTUAL MATCH AMOUNT</t>
  </si>
  <si>
    <t>2nd PERIOD ACTUAL MATCH AMOUNT</t>
  </si>
  <si>
    <t>YEAR-END ACTUAL MATCH 
AMOUNT</t>
  </si>
  <si>
    <t>YEAR-END
CASH MATCH
CHECK</t>
  </si>
  <si>
    <t>YEAR-END CASH MATCH VARIANCE</t>
  </si>
  <si>
    <t>1.  Government Grants</t>
  </si>
  <si>
    <t>CA Dept of Education; LA County DPSS, California Preventive Health and  Safety Program Trainer Program</t>
  </si>
  <si>
    <t>2.  Private/Corporate Grants</t>
  </si>
  <si>
    <t>3.  Individual Donations</t>
  </si>
  <si>
    <t>4.  Fundraising Events</t>
  </si>
  <si>
    <t>5.  Fees for Service</t>
  </si>
  <si>
    <t>6.  Other</t>
  </si>
  <si>
    <t>Parent Fees</t>
  </si>
  <si>
    <t>7.  TOTAL</t>
  </si>
  <si>
    <t>TOTAL CASH MATCH</t>
  </si>
  <si>
    <t>By submitting this report to the Human Services Division, I certify that this report is true, complete and accurate to the best of my knowledge and that all disbursements have been made in compliance with the conditions of the</t>
  </si>
  <si>
    <t>Grantee Agreement and for the purposes indicated.</t>
  </si>
  <si>
    <t>Projection</t>
  </si>
  <si>
    <t>Mid-Year</t>
  </si>
  <si>
    <t>Year-End</t>
  </si>
  <si>
    <t>FY 2020-21 Program Participants and Demographics</t>
  </si>
  <si>
    <t>INDIVIDUALS RECEIVING CONTRACTED SERVICES
(Number of Participants)</t>
  </si>
  <si>
    <t>Projected Total</t>
  </si>
  <si>
    <t>Mid-Year Actuals</t>
  </si>
  <si>
    <t>Year-End Actuals</t>
  </si>
  <si>
    <t>Demographics</t>
  </si>
  <si>
    <t>Individuals</t>
  </si>
  <si>
    <t>Total Unduplicated PP</t>
  </si>
  <si>
    <t>Total SMPP</t>
  </si>
  <si>
    <t>Low-Income SMPP</t>
  </si>
  <si>
    <t>N/A</t>
  </si>
  <si>
    <t>Homeless SMPP</t>
  </si>
  <si>
    <t>w/ Disabilities SMPP</t>
  </si>
  <si>
    <t>Served in Military</t>
  </si>
  <si>
    <t>Pico Neighborhood SMPP</t>
  </si>
  <si>
    <t>Primary Language not English SMPP</t>
  </si>
  <si>
    <t>RACE AND ETHNICITY
(Number of Participants)</t>
  </si>
  <si>
    <t>Race and Ethnicity</t>
  </si>
  <si>
    <t>African-American</t>
  </si>
  <si>
    <t>Asian or Pacific Islander</t>
  </si>
  <si>
    <t>Latino</t>
  </si>
  <si>
    <t>White</t>
  </si>
  <si>
    <t>Multiple Race/Ethnicity</t>
  </si>
  <si>
    <t>Other</t>
  </si>
  <si>
    <t>Refuse to State</t>
  </si>
  <si>
    <t>Total</t>
  </si>
  <si>
    <t>ZIP CODE
(Number of Participants)</t>
  </si>
  <si>
    <t>Zip Code</t>
  </si>
  <si>
    <t>Other Zip Code</t>
  </si>
  <si>
    <t>AGE AND GENDER
(Number of Participants)</t>
  </si>
  <si>
    <t>Male</t>
  </si>
  <si>
    <t>Female</t>
  </si>
  <si>
    <t xml:space="preserve">Transgender </t>
  </si>
  <si>
    <t>Age and Gender</t>
  </si>
  <si>
    <t>0-5</t>
  </si>
  <si>
    <t>6-11</t>
  </si>
  <si>
    <t>12-17</t>
  </si>
  <si>
    <t>18-24</t>
  </si>
  <si>
    <t>25-34</t>
  </si>
  <si>
    <t>35-44</t>
  </si>
  <si>
    <t>45-54</t>
  </si>
  <si>
    <t>55-64</t>
  </si>
  <si>
    <t>65-74</t>
  </si>
  <si>
    <t>75-84</t>
  </si>
  <si>
    <t>85+</t>
  </si>
  <si>
    <t>COST PER PARTICIPANT 
(Total Program Budget / Total Unduplicated Participants)</t>
  </si>
  <si>
    <t>Year-End Actual</t>
  </si>
  <si>
    <t>FY 2020-21 CASH MATCH CALCULATOR</t>
  </si>
  <si>
    <t>PROGRAM STATUS REPORT</t>
  </si>
  <si>
    <t>FY 2020-21 Annual Target</t>
  </si>
  <si>
    <t>FY 2020-21
 Year-End Actual</t>
  </si>
  <si>
    <t>Total Program Participants</t>
  </si>
  <si>
    <t>Total Santa Monica Program Participants (SMPP)</t>
  </si>
  <si>
    <t>Level of Service to SMPP (%)</t>
  </si>
  <si>
    <t>FISCAL STATUS REPORT</t>
  </si>
  <si>
    <t>FY 2020-21 Total Program Budget</t>
  </si>
  <si>
    <t>FY 2020-21
SM Grant Budget</t>
  </si>
  <si>
    <t>FY 2020-21
Total Program Expend.</t>
  </si>
  <si>
    <t>FY 2020-21
SM Grant Budget Expend.</t>
  </si>
  <si>
    <t>Program Expenditures</t>
  </si>
  <si>
    <t>Less: Onetime FY 2019-20 Carryover*</t>
  </si>
  <si>
    <t>Program Expenditures (Adjusted)</t>
  </si>
  <si>
    <t>CASH MATCH CALCULATOR</t>
  </si>
  <si>
    <t>Based on Program Plan and Budget</t>
  </si>
  <si>
    <t>Based on Actual Data and Expenditures</t>
  </si>
  <si>
    <t>Level of Service to SMPP:</t>
  </si>
  <si>
    <t>SM Grant Funding to SMPP:</t>
  </si>
  <si>
    <t>Agency Cash Match to SMPP:</t>
  </si>
  <si>
    <t>Cash match must be least 30%</t>
  </si>
  <si>
    <t>FTE to Program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</si>
</sst>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0.0%"/>
    <numFmt numFmtId="166" formatCode="_(* #,##0_);_(* \(#,##0\);_(* &quot;-&quot;??_);_(@_)"/>
    <numFmt numFmtId="167" formatCode="0.000"/>
    <numFmt numFmtId="168" formatCode="[$-F800]dddd\,\ mmmm\ dd\,\ yyyy"/>
    <numFmt numFmtId="169" formatCode="0.000%"/>
  </numFmts>
  <fonts count="31" x14ac:knownFonts="1">
    <font>
      <sz val="10"/>
      <name val="Arial"/>
    </font>
    <font>
      <sz val="10"/>
      <name val="Arial"/>
      <family val="2"/>
    </font>
    <font>
      <b/>
      <sz val="10"/>
      <name val="Arial"/>
      <family val="2"/>
    </font>
    <font>
      <b/>
      <sz val="11"/>
      <name val="Arial"/>
      <family val="2"/>
    </font>
    <font>
      <sz val="11"/>
      <name val="Arial"/>
      <family val="2"/>
    </font>
    <font>
      <b/>
      <u val="singleAccounting"/>
      <sz val="11"/>
      <name val="Arial"/>
      <family val="2"/>
    </font>
    <font>
      <b/>
      <sz val="8"/>
      <name val="Arial"/>
      <family val="2"/>
    </font>
    <font>
      <b/>
      <u/>
      <sz val="8"/>
      <name val="Arial"/>
      <family val="2"/>
    </font>
    <font>
      <sz val="10"/>
      <color indexed="8"/>
      <name val="MS Sans Serif"/>
    </font>
    <font>
      <b/>
      <i/>
      <sz val="10"/>
      <name val="Arial"/>
      <family val="2"/>
    </font>
    <font>
      <b/>
      <i/>
      <u/>
      <sz val="8"/>
      <name val="Arial"/>
      <family val="2"/>
    </font>
    <font>
      <sz val="8"/>
      <name val="Arial"/>
      <family val="2"/>
    </font>
    <font>
      <b/>
      <sz val="14"/>
      <name val="Arial"/>
      <family val="2"/>
    </font>
    <font>
      <b/>
      <i/>
      <u/>
      <sz val="10"/>
      <name val="Arial"/>
      <family val="2"/>
    </font>
    <font>
      <b/>
      <sz val="10"/>
      <color theme="1"/>
      <name val="Arial"/>
      <family val="2"/>
    </font>
    <font>
      <sz val="10"/>
      <color theme="1"/>
      <name val="Arial"/>
      <family val="2"/>
    </font>
    <font>
      <b/>
      <sz val="11"/>
      <color rgb="FFFFFFFF"/>
      <name val="Arial"/>
      <family val="2"/>
    </font>
    <font>
      <b/>
      <sz val="10"/>
      <color theme="0"/>
      <name val="Arial"/>
      <family val="2"/>
    </font>
    <font>
      <sz val="10"/>
      <color rgb="FFFF0000"/>
      <name val="Arial"/>
      <family val="2"/>
    </font>
    <font>
      <sz val="9"/>
      <name val="Arial"/>
      <family val="2"/>
    </font>
    <font>
      <b/>
      <u val="singleAccounting"/>
      <sz val="10"/>
      <name val="Arial"/>
      <family val="2"/>
    </font>
    <font>
      <b/>
      <sz val="11"/>
      <color theme="1"/>
      <name val="Arial"/>
      <family val="2"/>
    </font>
    <font>
      <sz val="11"/>
      <color theme="1"/>
      <name val="Arial"/>
      <family val="2"/>
    </font>
    <font>
      <b/>
      <u/>
      <sz val="10"/>
      <name val="Arial"/>
      <family val="2"/>
    </font>
    <font>
      <i/>
      <sz val="9"/>
      <name val="Arial"/>
      <family val="2"/>
    </font>
    <font>
      <i/>
      <vertAlign val="superscript"/>
      <sz val="9"/>
      <name val="Arial"/>
      <family val="2"/>
    </font>
    <font>
      <i/>
      <u/>
      <sz val="9"/>
      <name val="Arial"/>
      <family val="2"/>
    </font>
    <font>
      <u/>
      <sz val="10"/>
      <name val="Arial"/>
      <family val="2"/>
    </font>
    <font>
      <b/>
      <sz val="9"/>
      <name val="Arial"/>
      <family val="2"/>
    </font>
    <font>
      <u val="singleAccounting"/>
      <sz val="11"/>
      <name val="Arial"/>
      <family val="2"/>
    </font>
    <font>
      <u/>
      <sz val="10"/>
      <color theme="10"/>
      <name val="Arial"/>
    </font>
  </fonts>
  <fills count="13">
    <fill>
      <patternFill patternType="none"/>
    </fill>
    <fill>
      <patternFill patternType="gray125"/>
    </fill>
    <fill>
      <patternFill patternType="solid">
        <fgColor indexed="45"/>
        <bgColor indexed="64"/>
      </patternFill>
    </fill>
    <fill>
      <patternFill patternType="solid">
        <fgColor indexed="9"/>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39997558519241921"/>
        <bgColor indexed="64"/>
      </patternFill>
    </fill>
    <fill>
      <patternFill patternType="solid">
        <fgColor rgb="FF000000"/>
        <bgColor indexed="64"/>
      </patternFill>
    </fill>
    <fill>
      <patternFill patternType="solid">
        <fgColor theme="7" tint="0.79998168889431442"/>
        <bgColor indexed="64"/>
      </patternFill>
    </fill>
    <fill>
      <patternFill patternType="solid">
        <fgColor theme="1"/>
        <bgColor indexed="64"/>
      </patternFill>
    </fill>
    <fill>
      <patternFill patternType="solid">
        <fgColor theme="6" tint="0.79998168889431442"/>
        <bgColor indexed="64"/>
      </patternFill>
    </fill>
  </fills>
  <borders count="54">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bottom style="thin">
        <color indexed="64"/>
      </bottom>
      <diagonal/>
    </border>
    <border>
      <left style="medium">
        <color indexed="64"/>
      </left>
      <right style="medium">
        <color indexed="64"/>
      </right>
      <top/>
      <bottom style="medium">
        <color indexed="64"/>
      </bottom>
      <diagonal/>
    </border>
    <border>
      <left/>
      <right style="thick">
        <color indexed="64"/>
      </right>
      <top/>
      <bottom style="thin">
        <color indexed="64"/>
      </bottom>
      <diagonal/>
    </border>
    <border>
      <left/>
      <right style="thick">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medium">
        <color indexed="64"/>
      </right>
      <top style="thin">
        <color theme="0" tint="-0.24994659260841701"/>
      </top>
      <bottom style="thin">
        <color theme="0" tint="-0.24994659260841701"/>
      </bottom>
      <diagonal/>
    </border>
    <border>
      <left style="thin">
        <color theme="1"/>
      </left>
      <right/>
      <top style="thin">
        <color theme="1"/>
      </top>
      <bottom style="medium">
        <color indexed="64"/>
      </bottom>
      <diagonal/>
    </border>
    <border>
      <left/>
      <right/>
      <top style="thin">
        <color theme="1"/>
      </top>
      <bottom style="medium">
        <color indexed="64"/>
      </bottom>
      <diagonal/>
    </border>
    <border>
      <left/>
      <right style="medium">
        <color indexed="64"/>
      </right>
      <top style="thin">
        <color theme="1"/>
      </top>
      <bottom style="medium">
        <color indexed="64"/>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medium">
        <color indexed="64"/>
      </right>
      <top style="thin">
        <color theme="0" tint="-0.24994659260841701"/>
      </top>
      <bottom/>
      <diagonal/>
    </border>
    <border>
      <left style="medium">
        <color indexed="64"/>
      </left>
      <right/>
      <top/>
      <bottom style="thin">
        <color theme="0" tint="-0.24994659260841701"/>
      </bottom>
      <diagonal/>
    </border>
    <border>
      <left style="medium">
        <color indexed="64"/>
      </left>
      <right/>
      <top style="thin">
        <color theme="0" tint="-0.24994659260841701"/>
      </top>
      <bottom style="thin">
        <color theme="0" tint="-0.24994659260841701"/>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style="thin">
        <color indexed="64"/>
      </top>
      <bottom style="medium">
        <color indexed="64"/>
      </bottom>
      <diagonal/>
    </border>
    <border>
      <left style="thin">
        <color theme="0" tint="-0.24994659260841701"/>
      </left>
      <right style="medium">
        <color indexed="64"/>
      </right>
      <top style="thin">
        <color indexed="64"/>
      </top>
      <bottom style="medium">
        <color indexed="64"/>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style="thin">
        <color theme="0" tint="-0.24994659260841701"/>
      </left>
      <right style="medium">
        <color rgb="FF000000"/>
      </right>
      <top style="thin">
        <color theme="0" tint="-0.24994659260841701"/>
      </top>
      <bottom style="thin">
        <color theme="0" tint="-0.24994659260841701"/>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diagonal/>
    </border>
    <border>
      <left style="medium">
        <color rgb="FF000000"/>
      </left>
      <right style="thin">
        <color theme="0" tint="-0.24994659260841701"/>
      </right>
      <top style="thin">
        <color theme="0" tint="-0.24994659260841701"/>
      </top>
      <bottom style="thin">
        <color theme="0" tint="-0.24994659260841701"/>
      </bottom>
      <diagonal/>
    </border>
    <border>
      <left style="thin">
        <color theme="1"/>
      </left>
      <right/>
      <top style="thin">
        <color theme="1"/>
      </top>
      <bottom style="medium">
        <color rgb="FF000000"/>
      </bottom>
      <diagonal/>
    </border>
    <border>
      <left/>
      <right/>
      <top style="thin">
        <color theme="1"/>
      </top>
      <bottom style="medium">
        <color rgb="FF000000"/>
      </bottom>
      <diagonal/>
    </border>
    <border>
      <left/>
      <right style="medium">
        <color rgb="FF000000"/>
      </right>
      <top style="thin">
        <color theme="1"/>
      </top>
      <bottom style="medium">
        <color rgb="FF000000"/>
      </bottom>
      <diagonal/>
    </border>
    <border>
      <left style="thin">
        <color theme="0" tint="-0.24994659260841701"/>
      </left>
      <right style="thin">
        <color theme="0" tint="-0.24994659260841701"/>
      </right>
      <top style="thin">
        <color theme="0" tint="-0.24994659260841701"/>
      </top>
      <bottom style="medium">
        <color indexed="64"/>
      </bottom>
      <diagonal/>
    </border>
    <border>
      <left style="thin">
        <color theme="0" tint="-0.24994659260841701"/>
      </left>
      <right style="medium">
        <color indexed="64"/>
      </right>
      <top style="thin">
        <color theme="0" tint="-0.24994659260841701"/>
      </top>
      <bottom style="medium">
        <color indexed="64"/>
      </bottom>
      <diagonal/>
    </border>
    <border>
      <left/>
      <right style="thin">
        <color theme="0" tint="-0.24994659260841701"/>
      </right>
      <top style="thin">
        <color theme="0" tint="-0.24994659260841701"/>
      </top>
      <bottom/>
      <diagonal/>
    </border>
    <border>
      <left style="thin">
        <color theme="1"/>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theme="1"/>
      </left>
      <right style="thin">
        <color theme="1"/>
      </right>
      <top style="thin">
        <color theme="1"/>
      </top>
      <bottom style="thin">
        <color theme="1"/>
      </bottom>
      <diagonal/>
    </border>
  </borders>
  <cellStyleXfs count="7">
    <xf numFmtId="0" fontId="0"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8" fillId="0" borderId="0"/>
    <xf numFmtId="9" fontId="1" fillId="0" borderId="0" applyFont="0" applyFill="0" applyBorder="0" applyAlignment="0" applyProtection="0"/>
    <xf numFmtId="0" fontId="30" fillId="0" borderId="0" applyNumberFormat="0" applyFill="0" applyBorder="0" applyAlignment="0" applyProtection="0"/>
  </cellStyleXfs>
  <cellXfs count="296">
    <xf numFmtId="0" fontId="0" fillId="0" borderId="0" xfId="0"/>
    <xf numFmtId="0" fontId="1" fillId="0" borderId="0" xfId="3"/>
    <xf numFmtId="164" fontId="3" fillId="4" borderId="1" xfId="2" applyNumberFormat="1" applyFont="1" applyFill="1" applyBorder="1" applyProtection="1"/>
    <xf numFmtId="9" fontId="3" fillId="4" borderId="2" xfId="5" applyFont="1" applyFill="1" applyBorder="1" applyAlignment="1" applyProtection="1">
      <alignment horizontal="center"/>
    </xf>
    <xf numFmtId="164" fontId="3" fillId="4" borderId="2" xfId="2" applyNumberFormat="1" applyFont="1" applyFill="1" applyBorder="1" applyProtection="1"/>
    <xf numFmtId="0" fontId="3" fillId="4" borderId="2" xfId="3" applyFont="1" applyFill="1" applyBorder="1" applyAlignment="1" applyProtection="1">
      <alignment horizontal="center"/>
    </xf>
    <xf numFmtId="0" fontId="3" fillId="4" borderId="2" xfId="3" applyFont="1" applyFill="1" applyBorder="1" applyAlignment="1" applyProtection="1">
      <alignment horizontal="right"/>
    </xf>
    <xf numFmtId="0" fontId="3" fillId="4" borderId="2" xfId="3" applyFont="1" applyFill="1" applyBorder="1" applyAlignment="1" applyProtection="1">
      <alignment horizontal="left"/>
    </xf>
    <xf numFmtId="0" fontId="3" fillId="4" borderId="3" xfId="3" applyFont="1" applyFill="1" applyBorder="1" applyAlignment="1" applyProtection="1">
      <alignment horizontal="right"/>
    </xf>
    <xf numFmtId="164" fontId="2" fillId="4" borderId="1" xfId="2" applyNumberFormat="1" applyFont="1" applyFill="1" applyBorder="1" applyProtection="1"/>
    <xf numFmtId="9" fontId="2" fillId="4" borderId="2" xfId="5" applyFont="1" applyFill="1" applyBorder="1" applyAlignment="1" applyProtection="1">
      <alignment horizontal="center"/>
    </xf>
    <xf numFmtId="164" fontId="2" fillId="4" borderId="2" xfId="2" applyNumberFormat="1" applyFont="1" applyFill="1" applyBorder="1" applyProtection="1"/>
    <xf numFmtId="0" fontId="2" fillId="4" borderId="2" xfId="3" applyFont="1" applyFill="1" applyBorder="1" applyAlignment="1" applyProtection="1">
      <alignment horizontal="center"/>
    </xf>
    <xf numFmtId="0" fontId="2" fillId="4" borderId="2" xfId="3" applyFont="1" applyFill="1" applyBorder="1" applyAlignment="1" applyProtection="1">
      <alignment horizontal="right"/>
    </xf>
    <xf numFmtId="166" fontId="6" fillId="4" borderId="9" xfId="1" applyNumberFormat="1" applyFont="1" applyFill="1" applyBorder="1" applyAlignment="1" applyProtection="1">
      <alignment horizontal="center"/>
    </xf>
    <xf numFmtId="9" fontId="6" fillId="4" borderId="10" xfId="5" applyFont="1" applyFill="1" applyBorder="1" applyAlignment="1" applyProtection="1">
      <alignment horizontal="center"/>
    </xf>
    <xf numFmtId="0" fontId="6" fillId="4" borderId="10" xfId="3" applyFont="1" applyFill="1" applyBorder="1" applyAlignment="1" applyProtection="1">
      <alignment horizontal="center"/>
    </xf>
    <xf numFmtId="0" fontId="1" fillId="4" borderId="10" xfId="3" applyFont="1" applyFill="1" applyBorder="1" applyProtection="1"/>
    <xf numFmtId="0" fontId="2" fillId="4" borderId="10" xfId="3" applyFont="1" applyFill="1" applyBorder="1" applyProtection="1"/>
    <xf numFmtId="0" fontId="2" fillId="4" borderId="11" xfId="3" applyFont="1" applyFill="1" applyBorder="1" applyProtection="1"/>
    <xf numFmtId="166" fontId="6" fillId="4" borderId="7" xfId="1" applyNumberFormat="1" applyFont="1" applyFill="1" applyBorder="1" applyAlignment="1" applyProtection="1">
      <alignment horizontal="center"/>
    </xf>
    <xf numFmtId="9" fontId="6" fillId="4" borderId="0" xfId="5" applyFont="1" applyFill="1" applyBorder="1" applyAlignment="1" applyProtection="1">
      <alignment horizontal="center"/>
    </xf>
    <xf numFmtId="0" fontId="6" fillId="4" borderId="0" xfId="3" applyFont="1" applyFill="1" applyBorder="1" applyAlignment="1" applyProtection="1">
      <alignment horizontal="center"/>
    </xf>
    <xf numFmtId="0" fontId="2" fillId="4" borderId="11" xfId="3" applyFont="1" applyFill="1" applyBorder="1" applyAlignment="1" applyProtection="1">
      <alignment wrapText="1"/>
    </xf>
    <xf numFmtId="0" fontId="2" fillId="5" borderId="1" xfId="3" applyFont="1" applyFill="1" applyBorder="1" applyAlignment="1" applyProtection="1"/>
    <xf numFmtId="0" fontId="2" fillId="5" borderId="2" xfId="3" applyFont="1" applyFill="1" applyBorder="1" applyAlignment="1" applyProtection="1"/>
    <xf numFmtId="0" fontId="2" fillId="5" borderId="3" xfId="3" applyFont="1" applyFill="1" applyBorder="1" applyAlignment="1" applyProtection="1"/>
    <xf numFmtId="166" fontId="2" fillId="0" borderId="0" xfId="1" applyNumberFormat="1" applyFont="1" applyFill="1" applyProtection="1"/>
    <xf numFmtId="9" fontId="1" fillId="0" borderId="0" xfId="5" applyFont="1" applyFill="1" applyAlignment="1" applyProtection="1">
      <alignment horizontal="center"/>
    </xf>
    <xf numFmtId="0" fontId="1" fillId="0" borderId="0" xfId="3" applyFont="1" applyFill="1" applyProtection="1"/>
    <xf numFmtId="166" fontId="2" fillId="0" borderId="4" xfId="1" applyNumberFormat="1" applyFont="1" applyFill="1" applyBorder="1" applyAlignment="1" applyProtection="1"/>
    <xf numFmtId="9" fontId="1" fillId="0" borderId="5" xfId="5" applyFont="1" applyFill="1" applyBorder="1" applyAlignment="1" applyProtection="1">
      <alignment horizontal="center"/>
    </xf>
    <xf numFmtId="49" fontId="2" fillId="0" borderId="5" xfId="3" applyNumberFormat="1" applyFont="1" applyFill="1" applyBorder="1" applyAlignment="1" applyProtection="1"/>
    <xf numFmtId="0" fontId="2" fillId="0" borderId="5" xfId="3" applyFont="1" applyFill="1" applyBorder="1" applyAlignment="1" applyProtection="1"/>
    <xf numFmtId="0" fontId="2" fillId="0" borderId="6" xfId="3" applyFont="1" applyFill="1" applyBorder="1" applyAlignment="1" applyProtection="1"/>
    <xf numFmtId="9" fontId="1" fillId="0" borderId="0" xfId="5" applyFont="1" applyFill="1" applyBorder="1" applyAlignment="1" applyProtection="1">
      <alignment horizontal="center"/>
    </xf>
    <xf numFmtId="0" fontId="2" fillId="0" borderId="0" xfId="3" applyFont="1" applyFill="1" applyBorder="1" applyProtection="1"/>
    <xf numFmtId="0" fontId="2" fillId="0" borderId="8" xfId="3" applyFont="1" applyFill="1" applyBorder="1" applyProtection="1"/>
    <xf numFmtId="166" fontId="2" fillId="0" borderId="9" xfId="1" applyNumberFormat="1" applyFont="1" applyFill="1" applyBorder="1" applyAlignment="1" applyProtection="1"/>
    <xf numFmtId="9" fontId="1" fillId="0" borderId="10" xfId="5" applyFont="1" applyFill="1" applyBorder="1" applyAlignment="1" applyProtection="1">
      <alignment horizontal="center"/>
    </xf>
    <xf numFmtId="49" fontId="2" fillId="0" borderId="10" xfId="3" applyNumberFormat="1" applyFont="1" applyFill="1" applyBorder="1" applyAlignment="1" applyProtection="1"/>
    <xf numFmtId="0" fontId="2" fillId="0" borderId="10" xfId="3" applyFont="1" applyFill="1" applyBorder="1" applyAlignment="1" applyProtection="1"/>
    <xf numFmtId="0" fontId="2" fillId="0" borderId="11" xfId="3" applyFont="1" applyFill="1" applyBorder="1" applyAlignment="1" applyProtection="1"/>
    <xf numFmtId="0" fontId="1" fillId="0" borderId="0" xfId="3" applyFont="1" applyFill="1" applyBorder="1" applyProtection="1"/>
    <xf numFmtId="9" fontId="1" fillId="0" borderId="21" xfId="5" applyFont="1" applyFill="1" applyBorder="1" applyAlignment="1" applyProtection="1">
      <alignment horizontal="center"/>
    </xf>
    <xf numFmtId="164" fontId="1" fillId="0" borderId="21" xfId="2" applyNumberFormat="1" applyFont="1" applyFill="1" applyBorder="1" applyProtection="1"/>
    <xf numFmtId="10" fontId="1" fillId="0" borderId="0" xfId="5" applyNumberFormat="1" applyFont="1" applyFill="1" applyBorder="1" applyAlignment="1" applyProtection="1">
      <alignment horizontal="left" vertical="top" wrapText="1"/>
    </xf>
    <xf numFmtId="0" fontId="1" fillId="0" borderId="0" xfId="3" applyFont="1" applyFill="1" applyBorder="1" applyAlignment="1" applyProtection="1">
      <alignment horizontal="left" vertical="top" wrapText="1"/>
    </xf>
    <xf numFmtId="9" fontId="1" fillId="0" borderId="22" xfId="5" applyFont="1" applyFill="1" applyBorder="1" applyAlignment="1" applyProtection="1">
      <alignment horizontal="center"/>
    </xf>
    <xf numFmtId="164" fontId="1" fillId="0" borderId="22" xfId="2" applyNumberFormat="1" applyFont="1" applyFill="1" applyBorder="1" applyProtection="1"/>
    <xf numFmtId="164" fontId="1" fillId="0" borderId="22" xfId="3" applyNumberFormat="1" applyFont="1" applyFill="1" applyBorder="1" applyProtection="1"/>
    <xf numFmtId="0" fontId="7" fillId="0" borderId="0" xfId="3" applyFont="1" applyFill="1" applyBorder="1" applyAlignment="1" applyProtection="1">
      <alignment horizontal="center" wrapText="1"/>
    </xf>
    <xf numFmtId="0" fontId="2" fillId="0" borderId="0" xfId="3" applyFont="1" applyFill="1" applyBorder="1" applyAlignment="1" applyProtection="1">
      <alignment horizontal="center"/>
    </xf>
    <xf numFmtId="166" fontId="2" fillId="0" borderId="0" xfId="1" applyNumberFormat="1" applyFont="1" applyFill="1" applyAlignment="1" applyProtection="1">
      <alignment textRotation="90"/>
    </xf>
    <xf numFmtId="9" fontId="2" fillId="0" borderId="0" xfId="5" applyFont="1" applyFill="1" applyAlignment="1" applyProtection="1">
      <alignment horizontal="center" textRotation="90"/>
    </xf>
    <xf numFmtId="0" fontId="2" fillId="0" borderId="0" xfId="3" applyFont="1" applyFill="1" applyAlignment="1" applyProtection="1">
      <alignment textRotation="90"/>
    </xf>
    <xf numFmtId="0" fontId="2" fillId="0" borderId="0" xfId="3" applyFont="1" applyFill="1" applyProtection="1"/>
    <xf numFmtId="0" fontId="14" fillId="0" borderId="0" xfId="3" applyFont="1" applyFill="1" applyBorder="1" applyAlignment="1" applyProtection="1">
      <alignment horizontal="center"/>
    </xf>
    <xf numFmtId="0" fontId="2" fillId="0" borderId="0" xfId="3" applyFont="1"/>
    <xf numFmtId="0" fontId="1" fillId="0" borderId="0" xfId="3" applyFont="1" applyFill="1" applyBorder="1" applyAlignment="1" applyProtection="1">
      <alignment horizontal="center"/>
    </xf>
    <xf numFmtId="0" fontId="1" fillId="0" borderId="0" xfId="3" applyFont="1" applyFill="1" applyBorder="1" applyAlignment="1" applyProtection="1">
      <alignment vertical="center" wrapText="1"/>
    </xf>
    <xf numFmtId="164" fontId="1" fillId="0" borderId="23" xfId="2" applyNumberFormat="1" applyFont="1" applyFill="1" applyBorder="1" applyProtection="1"/>
    <xf numFmtId="9" fontId="1" fillId="0" borderId="23" xfId="5" applyFont="1" applyFill="1" applyBorder="1" applyAlignment="1" applyProtection="1">
      <alignment horizontal="center"/>
    </xf>
    <xf numFmtId="0" fontId="2" fillId="0" borderId="0" xfId="3" applyFont="1" applyAlignment="1">
      <alignment horizontal="center"/>
    </xf>
    <xf numFmtId="9" fontId="7" fillId="0" borderId="0" xfId="5" applyFont="1" applyFill="1" applyBorder="1" applyAlignment="1" applyProtection="1">
      <alignment horizontal="center" wrapText="1"/>
    </xf>
    <xf numFmtId="166" fontId="7" fillId="0" borderId="7" xfId="1" applyNumberFormat="1" applyFont="1" applyFill="1" applyBorder="1" applyAlignment="1" applyProtection="1">
      <alignment horizontal="center" wrapText="1"/>
    </xf>
    <xf numFmtId="0" fontId="1" fillId="0" borderId="5" xfId="3" applyFont="1" applyFill="1" applyBorder="1" applyProtection="1"/>
    <xf numFmtId="0" fontId="10" fillId="0" borderId="8" xfId="3" applyFont="1" applyFill="1" applyBorder="1" applyAlignment="1" applyProtection="1">
      <alignment wrapText="1"/>
    </xf>
    <xf numFmtId="0" fontId="10" fillId="0" borderId="0" xfId="3" applyFont="1" applyFill="1" applyBorder="1" applyAlignment="1" applyProtection="1">
      <alignment wrapText="1"/>
    </xf>
    <xf numFmtId="0" fontId="10" fillId="0" borderId="0" xfId="3" applyFont="1" applyFill="1" applyBorder="1" applyAlignment="1" applyProtection="1">
      <alignment horizontal="center" wrapText="1"/>
    </xf>
    <xf numFmtId="0" fontId="1" fillId="0" borderId="6" xfId="3" applyFont="1" applyFill="1" applyBorder="1" applyProtection="1"/>
    <xf numFmtId="0" fontId="2" fillId="4" borderId="25" xfId="3" applyFont="1" applyFill="1" applyBorder="1" applyAlignment="1" applyProtection="1">
      <alignment horizontal="left"/>
    </xf>
    <xf numFmtId="0" fontId="2" fillId="4" borderId="26" xfId="3" applyFont="1" applyFill="1" applyBorder="1" applyAlignment="1" applyProtection="1">
      <alignment horizontal="right"/>
    </xf>
    <xf numFmtId="0" fontId="2" fillId="4" borderId="26" xfId="3" applyFont="1" applyFill="1" applyBorder="1" applyAlignment="1" applyProtection="1">
      <alignment horizontal="center"/>
    </xf>
    <xf numFmtId="164" fontId="2" fillId="4" borderId="26" xfId="2" applyNumberFormat="1" applyFont="1" applyFill="1" applyBorder="1" applyProtection="1"/>
    <xf numFmtId="9" fontId="2" fillId="4" borderId="26" xfId="5" applyFont="1" applyFill="1" applyBorder="1" applyAlignment="1" applyProtection="1">
      <alignment horizontal="center"/>
    </xf>
    <xf numFmtId="164" fontId="2" fillId="4" borderId="27" xfId="2" applyNumberFormat="1" applyFont="1" applyFill="1" applyBorder="1" applyProtection="1"/>
    <xf numFmtId="0" fontId="11" fillId="0" borderId="0" xfId="3" applyFont="1" applyFill="1" applyBorder="1" applyAlignment="1" applyProtection="1">
      <alignment horizontal="center"/>
    </xf>
    <xf numFmtId="0" fontId="11" fillId="4" borderId="8" xfId="3" applyFont="1" applyFill="1" applyBorder="1" applyAlignment="1" applyProtection="1"/>
    <xf numFmtId="0" fontId="11" fillId="4" borderId="0" xfId="3" applyFont="1" applyFill="1" applyBorder="1" applyAlignment="1" applyProtection="1">
      <alignment wrapText="1"/>
    </xf>
    <xf numFmtId="0" fontId="11" fillId="4" borderId="0" xfId="3" applyFont="1" applyFill="1" applyBorder="1" applyProtection="1"/>
    <xf numFmtId="0" fontId="11" fillId="4" borderId="7" xfId="3" applyFont="1" applyFill="1" applyBorder="1" applyProtection="1"/>
    <xf numFmtId="0" fontId="11" fillId="0" borderId="0" xfId="3" applyFont="1" applyFill="1" applyBorder="1" applyProtection="1"/>
    <xf numFmtId="164" fontId="11" fillId="4" borderId="0" xfId="2" applyNumberFormat="1" applyFont="1" applyFill="1" applyBorder="1" applyProtection="1"/>
    <xf numFmtId="9" fontId="11" fillId="4" borderId="0" xfId="5" applyFont="1" applyFill="1" applyBorder="1" applyAlignment="1" applyProtection="1">
      <alignment horizontal="center"/>
    </xf>
    <xf numFmtId="44" fontId="11" fillId="4" borderId="7" xfId="2" applyFont="1" applyFill="1" applyBorder="1" applyProtection="1"/>
    <xf numFmtId="0" fontId="11" fillId="0" borderId="0" xfId="3" applyFont="1" applyFill="1" applyProtection="1"/>
    <xf numFmtId="0" fontId="11" fillId="4" borderId="8" xfId="3" applyFont="1" applyFill="1" applyBorder="1" applyProtection="1"/>
    <xf numFmtId="0" fontId="6" fillId="4" borderId="0" xfId="3" applyFont="1" applyFill="1" applyBorder="1" applyProtection="1"/>
    <xf numFmtId="0" fontId="6" fillId="0" borderId="0" xfId="3" applyFont="1" applyFill="1" applyBorder="1" applyAlignment="1" applyProtection="1">
      <alignment horizontal="center"/>
    </xf>
    <xf numFmtId="0" fontId="12" fillId="0" borderId="0" xfId="3" applyFont="1" applyFill="1" applyBorder="1" applyAlignment="1" applyProtection="1"/>
    <xf numFmtId="0" fontId="12" fillId="0" borderId="0" xfId="3" applyFont="1" applyFill="1" applyBorder="1" applyAlignment="1" applyProtection="1">
      <alignment vertical="top"/>
    </xf>
    <xf numFmtId="0" fontId="1" fillId="0" borderId="0" xfId="3" applyFont="1" applyFill="1" applyAlignment="1" applyProtection="1"/>
    <xf numFmtId="0" fontId="1" fillId="0" borderId="0" xfId="3" applyFont="1" applyFill="1" applyBorder="1" applyAlignment="1" applyProtection="1"/>
    <xf numFmtId="0" fontId="2" fillId="5" borderId="10" xfId="3" applyFont="1" applyFill="1" applyBorder="1" applyAlignment="1" applyProtection="1"/>
    <xf numFmtId="164" fontId="4" fillId="3" borderId="0" xfId="2" applyNumberFormat="1" applyFont="1" applyFill="1" applyBorder="1" applyAlignment="1" applyProtection="1">
      <alignment horizontal="center"/>
    </xf>
    <xf numFmtId="0" fontId="15" fillId="0" borderId="0" xfId="3" applyFont="1" applyFill="1" applyBorder="1" applyAlignment="1" applyProtection="1">
      <alignment horizontal="center"/>
    </xf>
    <xf numFmtId="0" fontId="6" fillId="4" borderId="8" xfId="3" applyFont="1" applyFill="1" applyBorder="1" applyAlignment="1" applyProtection="1">
      <alignment horizontal="left" indent="1"/>
    </xf>
    <xf numFmtId="0" fontId="1" fillId="0" borderId="10" xfId="3" applyFont="1" applyFill="1" applyBorder="1" applyProtection="1"/>
    <xf numFmtId="0" fontId="13" fillId="0" borderId="10" xfId="3" applyFont="1" applyFill="1" applyBorder="1" applyProtection="1"/>
    <xf numFmtId="0" fontId="2" fillId="5" borderId="9" xfId="3" applyFont="1" applyFill="1" applyBorder="1" applyAlignment="1" applyProtection="1"/>
    <xf numFmtId="0" fontId="3" fillId="5" borderId="11" xfId="3" applyFont="1" applyFill="1" applyBorder="1" applyAlignment="1" applyProtection="1"/>
    <xf numFmtId="0" fontId="3" fillId="8" borderId="18" xfId="3" applyFont="1" applyFill="1" applyBorder="1" applyAlignment="1" applyProtection="1">
      <alignment horizontal="left"/>
    </xf>
    <xf numFmtId="0" fontId="3" fillId="8" borderId="19" xfId="3" applyFont="1" applyFill="1" applyBorder="1" applyProtection="1"/>
    <xf numFmtId="0" fontId="3" fillId="0" borderId="0" xfId="3" applyFont="1" applyFill="1" applyBorder="1" applyAlignment="1" applyProtection="1"/>
    <xf numFmtId="9" fontId="2" fillId="0" borderId="0" xfId="5" applyFont="1" applyFill="1" applyBorder="1" applyAlignment="1" applyProtection="1">
      <alignment horizontal="center"/>
    </xf>
    <xf numFmtId="164" fontId="3" fillId="8" borderId="19" xfId="2" applyNumberFormat="1" applyFont="1" applyFill="1" applyBorder="1" applyAlignment="1" applyProtection="1">
      <alignment horizontal="center"/>
    </xf>
    <xf numFmtId="0" fontId="13" fillId="0" borderId="11" xfId="3" applyFont="1" applyBorder="1" applyProtection="1"/>
    <xf numFmtId="0" fontId="6" fillId="0" borderId="10" xfId="3" applyFont="1" applyBorder="1" applyAlignment="1" applyProtection="1">
      <alignment horizontal="center" wrapText="1"/>
    </xf>
    <xf numFmtId="0" fontId="6" fillId="0" borderId="9" xfId="3" applyFont="1" applyBorder="1" applyAlignment="1" applyProtection="1">
      <alignment horizontal="center" wrapText="1"/>
    </xf>
    <xf numFmtId="164" fontId="1" fillId="0" borderId="22" xfId="2" applyNumberFormat="1" applyFont="1" applyBorder="1" applyProtection="1"/>
    <xf numFmtId="164" fontId="1" fillId="0" borderId="23" xfId="2" applyNumberFormat="1" applyFont="1" applyBorder="1" applyProtection="1"/>
    <xf numFmtId="0" fontId="3" fillId="0" borderId="6" xfId="3" applyFont="1" applyBorder="1" applyProtection="1"/>
    <xf numFmtId="164" fontId="3" fillId="8" borderId="33" xfId="2" applyNumberFormat="1" applyFont="1" applyFill="1" applyBorder="1" applyProtection="1"/>
    <xf numFmtId="164" fontId="3" fillId="8" borderId="34" xfId="2" applyNumberFormat="1" applyFont="1" applyFill="1" applyBorder="1" applyProtection="1"/>
    <xf numFmtId="0" fontId="2" fillId="0" borderId="0" xfId="3" applyFont="1" applyProtection="1"/>
    <xf numFmtId="0" fontId="1" fillId="0" borderId="0" xfId="3" applyFont="1"/>
    <xf numFmtId="168" fontId="4" fillId="0" borderId="4" xfId="3" applyNumberFormat="1" applyFont="1" applyBorder="1" applyAlignment="1">
      <alignment horizontal="center" vertical="center" wrapText="1"/>
    </xf>
    <xf numFmtId="0" fontId="4" fillId="0" borderId="4" xfId="3" applyFont="1" applyBorder="1" applyAlignment="1">
      <alignment horizontal="center" vertical="center" wrapText="1"/>
    </xf>
    <xf numFmtId="0" fontId="4" fillId="0" borderId="13" xfId="3" applyFont="1" applyBorder="1" applyAlignment="1">
      <alignment vertical="center" wrapText="1"/>
    </xf>
    <xf numFmtId="0" fontId="16" fillId="9" borderId="1" xfId="3" applyFont="1" applyFill="1" applyBorder="1" applyAlignment="1">
      <alignment horizontal="center" vertical="center" wrapText="1"/>
    </xf>
    <xf numFmtId="0" fontId="16" fillId="9" borderId="20" xfId="3" applyFont="1" applyFill="1" applyBorder="1" applyAlignment="1">
      <alignment horizontal="center" vertical="center" wrapText="1"/>
    </xf>
    <xf numFmtId="0" fontId="12" fillId="0" borderId="0" xfId="3" applyFont="1"/>
    <xf numFmtId="9" fontId="6" fillId="0" borderId="10" xfId="5" applyFont="1" applyFill="1" applyBorder="1" applyAlignment="1" applyProtection="1">
      <alignment horizontal="center" wrapText="1"/>
    </xf>
    <xf numFmtId="164" fontId="2" fillId="0" borderId="0" xfId="2" applyNumberFormat="1" applyFont="1" applyFill="1" applyBorder="1" applyProtection="1"/>
    <xf numFmtId="0" fontId="1" fillId="0" borderId="31" xfId="0" applyFont="1" applyBorder="1" applyAlignment="1" applyProtection="1"/>
    <xf numFmtId="0" fontId="1" fillId="0" borderId="10" xfId="3" applyFont="1" applyBorder="1" applyProtection="1"/>
    <xf numFmtId="0" fontId="1" fillId="0" borderId="0" xfId="3" applyFont="1" applyBorder="1" applyProtection="1"/>
    <xf numFmtId="0" fontId="19" fillId="0" borderId="0" xfId="3" applyFont="1" applyAlignment="1" applyProtection="1">
      <alignment horizontal="center"/>
    </xf>
    <xf numFmtId="0" fontId="3" fillId="0" borderId="12" xfId="3" applyFont="1" applyFill="1" applyBorder="1" applyAlignment="1" applyProtection="1"/>
    <xf numFmtId="164" fontId="3" fillId="10" borderId="2" xfId="2" applyNumberFormat="1" applyFont="1" applyFill="1" applyBorder="1" applyAlignment="1" applyProtection="1">
      <alignment horizontal="center"/>
    </xf>
    <xf numFmtId="0" fontId="2" fillId="0" borderId="0" xfId="3" applyFont="1" applyFill="1" applyBorder="1" applyAlignment="1" applyProtection="1">
      <alignment horizontal="center" vertical="center"/>
    </xf>
    <xf numFmtId="0" fontId="14" fillId="0" borderId="0" xfId="3" applyFont="1" applyFill="1" applyBorder="1" applyAlignment="1" applyProtection="1">
      <alignment horizontal="center" vertical="center"/>
    </xf>
    <xf numFmtId="0" fontId="2" fillId="0" borderId="0" xfId="3" applyFont="1" applyFill="1" applyAlignment="1" applyProtection="1">
      <alignment vertical="center"/>
    </xf>
    <xf numFmtId="0" fontId="1" fillId="0" borderId="0" xfId="3" applyFont="1" applyFill="1" applyAlignment="1" applyProtection="1">
      <alignment horizontal="center" vertical="center" wrapText="1"/>
    </xf>
    <xf numFmtId="0" fontId="1" fillId="0" borderId="0" xfId="3" applyFont="1" applyFill="1" applyAlignment="1" applyProtection="1">
      <alignment horizontal="center" vertical="center"/>
    </xf>
    <xf numFmtId="0" fontId="1" fillId="0" borderId="0" xfId="3" applyFont="1" applyFill="1" applyBorder="1" applyAlignment="1" applyProtection="1">
      <alignment vertical="center"/>
    </xf>
    <xf numFmtId="0" fontId="12" fillId="0" borderId="0" xfId="3" applyFont="1" applyFill="1" applyBorder="1" applyAlignment="1" applyProtection="1">
      <alignment horizontal="left" vertical="center"/>
    </xf>
    <xf numFmtId="0" fontId="2" fillId="0" borderId="0" xfId="3" applyFont="1" applyFill="1" applyAlignment="1" applyProtection="1">
      <alignment horizontal="center" vertical="center"/>
    </xf>
    <xf numFmtId="0" fontId="2" fillId="0" borderId="0" xfId="3" applyFont="1" applyFill="1" applyAlignment="1" applyProtection="1">
      <alignment horizontal="center" vertical="center" textRotation="90" wrapText="1"/>
    </xf>
    <xf numFmtId="0" fontId="1" fillId="0" borderId="0" xfId="3" applyFont="1" applyFill="1" applyBorder="1" applyAlignment="1" applyProtection="1">
      <alignment horizontal="center" vertical="center"/>
    </xf>
    <xf numFmtId="0" fontId="1" fillId="0" borderId="0" xfId="3" applyFont="1" applyFill="1" applyAlignment="1" applyProtection="1">
      <alignment vertical="center"/>
    </xf>
    <xf numFmtId="0" fontId="1" fillId="0" borderId="0" xfId="3" applyFont="1" applyFill="1" applyBorder="1" applyAlignment="1" applyProtection="1">
      <alignment horizontal="center" vertical="center" wrapText="1"/>
    </xf>
    <xf numFmtId="0" fontId="19" fillId="0" borderId="0" xfId="3" applyFont="1"/>
    <xf numFmtId="167" fontId="19" fillId="0" borderId="0" xfId="3" applyNumberFormat="1" applyFont="1"/>
    <xf numFmtId="0" fontId="19" fillId="0" borderId="0" xfId="3" applyFont="1" applyAlignment="1">
      <alignment horizontal="center"/>
    </xf>
    <xf numFmtId="0" fontId="4" fillId="0" borderId="0" xfId="3" applyFont="1" applyFill="1" applyBorder="1" applyAlignment="1" applyProtection="1">
      <alignment horizontal="center" vertical="center"/>
    </xf>
    <xf numFmtId="0" fontId="3" fillId="0" borderId="0" xfId="3" applyFont="1" applyFill="1" applyBorder="1" applyAlignment="1" applyProtection="1">
      <alignment horizontal="center" vertical="center"/>
    </xf>
    <xf numFmtId="0" fontId="3" fillId="0" borderId="0" xfId="3" applyFont="1" applyFill="1" applyAlignment="1" applyProtection="1">
      <alignment vertical="center"/>
    </xf>
    <xf numFmtId="0" fontId="4" fillId="0" borderId="0" xfId="3" applyFont="1" applyFill="1" applyBorder="1" applyAlignment="1" applyProtection="1">
      <alignment vertical="center"/>
    </xf>
    <xf numFmtId="0" fontId="4" fillId="0" borderId="0" xfId="3" applyFont="1" applyFill="1" applyBorder="1" applyAlignment="1" applyProtection="1">
      <alignment vertical="center" wrapText="1"/>
    </xf>
    <xf numFmtId="0" fontId="18" fillId="0" borderId="0" xfId="3" applyFont="1" applyFill="1" applyBorder="1" applyAlignment="1" applyProtection="1">
      <alignment horizontal="left" vertical="top" wrapText="1"/>
    </xf>
    <xf numFmtId="169" fontId="18" fillId="0" borderId="0" xfId="3" applyNumberFormat="1" applyFont="1" applyFill="1" applyBorder="1" applyAlignment="1" applyProtection="1">
      <alignment horizontal="left" vertical="top" wrapText="1"/>
    </xf>
    <xf numFmtId="0" fontId="19" fillId="0" borderId="0" xfId="3" applyFont="1" applyFill="1" applyBorder="1" applyProtection="1"/>
    <xf numFmtId="0" fontId="19" fillId="0" borderId="0" xfId="3" applyFont="1" applyBorder="1" applyProtection="1"/>
    <xf numFmtId="0" fontId="19" fillId="0" borderId="0" xfId="3" applyFont="1" applyBorder="1" applyAlignment="1" applyProtection="1"/>
    <xf numFmtId="41" fontId="5" fillId="5" borderId="11" xfId="3" applyNumberFormat="1" applyFont="1" applyFill="1" applyBorder="1" applyAlignment="1" applyProtection="1">
      <alignment horizontal="center"/>
    </xf>
    <xf numFmtId="41" fontId="20" fillId="5" borderId="10" xfId="3" applyNumberFormat="1" applyFont="1" applyFill="1" applyBorder="1" applyAlignment="1" applyProtection="1">
      <alignment horizontal="center" wrapText="1"/>
    </xf>
    <xf numFmtId="0" fontId="1" fillId="5" borderId="9" xfId="3" applyFont="1" applyFill="1" applyBorder="1" applyProtection="1"/>
    <xf numFmtId="0" fontId="4" fillId="7" borderId="8" xfId="3" applyFont="1" applyFill="1" applyBorder="1" applyProtection="1"/>
    <xf numFmtId="0" fontId="4" fillId="3" borderId="0" xfId="3" applyFont="1" applyFill="1" applyBorder="1" applyAlignment="1" applyProtection="1">
      <alignment horizontal="center"/>
    </xf>
    <xf numFmtId="0" fontId="4" fillId="7" borderId="0" xfId="3" applyFont="1" applyFill="1" applyBorder="1" applyAlignment="1" applyProtection="1">
      <alignment horizontal="center"/>
    </xf>
    <xf numFmtId="0" fontId="19" fillId="7" borderId="7" xfId="3" applyFont="1" applyFill="1" applyBorder="1" applyProtection="1"/>
    <xf numFmtId="9" fontId="4" fillId="3" borderId="8" xfId="3" applyNumberFormat="1" applyFont="1" applyFill="1" applyBorder="1" applyProtection="1"/>
    <xf numFmtId="9" fontId="4" fillId="3" borderId="0" xfId="3" applyNumberFormat="1" applyFont="1" applyFill="1" applyBorder="1" applyAlignment="1" applyProtection="1">
      <alignment horizontal="center"/>
    </xf>
    <xf numFmtId="9" fontId="4" fillId="7" borderId="0" xfId="3" applyNumberFormat="1" applyFont="1" applyFill="1" applyBorder="1" applyAlignment="1" applyProtection="1">
      <alignment horizontal="center"/>
    </xf>
    <xf numFmtId="41" fontId="5" fillId="5" borderId="8" xfId="3" applyNumberFormat="1" applyFont="1" applyFill="1" applyBorder="1" applyAlignment="1" applyProtection="1">
      <alignment horizontal="center"/>
    </xf>
    <xf numFmtId="164" fontId="4" fillId="7" borderId="0" xfId="2" applyNumberFormat="1" applyFont="1" applyFill="1" applyBorder="1" applyAlignment="1" applyProtection="1">
      <alignment horizontal="right"/>
    </xf>
    <xf numFmtId="164" fontId="4" fillId="7" borderId="7" xfId="2" applyNumberFormat="1" applyFont="1" applyFill="1" applyBorder="1" applyAlignment="1" applyProtection="1">
      <alignment horizontal="right"/>
    </xf>
    <xf numFmtId="165" fontId="4" fillId="3" borderId="0" xfId="3" applyNumberFormat="1" applyFont="1" applyFill="1" applyBorder="1" applyAlignment="1" applyProtection="1">
      <alignment horizontal="center"/>
    </xf>
    <xf numFmtId="164" fontId="4" fillId="7" borderId="0" xfId="2" applyNumberFormat="1" applyFont="1" applyFill="1" applyBorder="1" applyAlignment="1" applyProtection="1">
      <alignment horizontal="center"/>
    </xf>
    <xf numFmtId="165" fontId="4" fillId="3" borderId="7" xfId="3" applyNumberFormat="1" applyFont="1" applyFill="1" applyBorder="1" applyAlignment="1" applyProtection="1">
      <alignment horizontal="center"/>
    </xf>
    <xf numFmtId="0" fontId="3" fillId="10" borderId="3" xfId="3" applyFont="1" applyFill="1" applyBorder="1" applyProtection="1"/>
    <xf numFmtId="165" fontId="3" fillId="10" borderId="2" xfId="3" applyNumberFormat="1" applyFont="1" applyFill="1" applyBorder="1" applyAlignment="1" applyProtection="1">
      <alignment horizontal="center"/>
    </xf>
    <xf numFmtId="165" fontId="3" fillId="10" borderId="1" xfId="3" applyNumberFormat="1" applyFont="1" applyFill="1" applyBorder="1" applyAlignment="1" applyProtection="1">
      <alignment horizontal="center"/>
    </xf>
    <xf numFmtId="0" fontId="19" fillId="7" borderId="0" xfId="3" applyFont="1" applyFill="1" applyBorder="1" applyAlignment="1" applyProtection="1">
      <alignment horizontal="center"/>
    </xf>
    <xf numFmtId="0" fontId="3" fillId="2" borderId="20" xfId="3" applyFont="1" applyFill="1" applyBorder="1" applyAlignment="1" applyProtection="1">
      <alignment horizontal="center" wrapText="1"/>
    </xf>
    <xf numFmtId="0" fontId="19" fillId="0" borderId="0" xfId="3" applyFont="1" applyProtection="1"/>
    <xf numFmtId="0" fontId="1" fillId="0" borderId="41" xfId="3" applyFont="1" applyFill="1" applyBorder="1" applyProtection="1"/>
    <xf numFmtId="0" fontId="2" fillId="4" borderId="35" xfId="3" applyFont="1" applyFill="1" applyBorder="1" applyAlignment="1" applyProtection="1">
      <alignment wrapText="1"/>
    </xf>
    <xf numFmtId="0" fontId="2" fillId="4" borderId="36" xfId="3" applyFont="1" applyFill="1" applyBorder="1" applyProtection="1"/>
    <xf numFmtId="0" fontId="1" fillId="4" borderId="36" xfId="3" applyFont="1" applyFill="1" applyBorder="1" applyProtection="1"/>
    <xf numFmtId="0" fontId="6" fillId="4" borderId="36" xfId="3" applyFont="1" applyFill="1" applyBorder="1" applyAlignment="1" applyProtection="1">
      <alignment horizontal="center"/>
    </xf>
    <xf numFmtId="9" fontId="6" fillId="4" borderId="36" xfId="5" applyFont="1" applyFill="1" applyBorder="1" applyAlignment="1" applyProtection="1">
      <alignment horizontal="center"/>
    </xf>
    <xf numFmtId="166" fontId="6" fillId="4" borderId="37" xfId="1" applyNumberFormat="1" applyFont="1" applyFill="1" applyBorder="1" applyAlignment="1" applyProtection="1">
      <alignment horizontal="center"/>
    </xf>
    <xf numFmtId="0" fontId="11" fillId="4" borderId="38" xfId="3" applyFont="1" applyFill="1" applyBorder="1" applyAlignment="1" applyProtection="1"/>
    <xf numFmtId="166" fontId="6" fillId="4" borderId="42" xfId="1" applyNumberFormat="1" applyFont="1" applyFill="1" applyBorder="1" applyAlignment="1" applyProtection="1">
      <alignment horizontal="center"/>
    </xf>
    <xf numFmtId="166" fontId="7" fillId="0" borderId="42" xfId="1" applyNumberFormat="1" applyFont="1" applyFill="1" applyBorder="1" applyAlignment="1" applyProtection="1">
      <alignment horizontal="center" wrapText="1"/>
    </xf>
    <xf numFmtId="0" fontId="1" fillId="0" borderId="40" xfId="3" applyFont="1" applyFill="1" applyBorder="1" applyProtection="1"/>
    <xf numFmtId="0" fontId="2" fillId="4" borderId="44" xfId="3" applyFont="1" applyFill="1" applyBorder="1" applyAlignment="1" applyProtection="1">
      <alignment horizontal="left"/>
    </xf>
    <xf numFmtId="0" fontId="2" fillId="4" borderId="45" xfId="3" applyFont="1" applyFill="1" applyBorder="1" applyAlignment="1" applyProtection="1">
      <alignment horizontal="right"/>
    </xf>
    <xf numFmtId="164" fontId="2" fillId="4" borderId="45" xfId="2" applyNumberFormat="1" applyFont="1" applyFill="1" applyBorder="1" applyProtection="1"/>
    <xf numFmtId="9" fontId="2" fillId="4" borderId="45" xfId="5" applyFont="1" applyFill="1" applyBorder="1" applyAlignment="1" applyProtection="1">
      <alignment horizontal="center"/>
    </xf>
    <xf numFmtId="164" fontId="2" fillId="4" borderId="46" xfId="2" applyNumberFormat="1" applyFont="1" applyFill="1" applyBorder="1" applyProtection="1"/>
    <xf numFmtId="0" fontId="1" fillId="0" borderId="8" xfId="3" applyFont="1" applyFill="1" applyBorder="1" applyProtection="1"/>
    <xf numFmtId="164" fontId="1" fillId="0" borderId="24" xfId="2" applyNumberFormat="1" applyFont="1" applyFill="1" applyBorder="1" applyProtection="1"/>
    <xf numFmtId="0" fontId="2" fillId="0" borderId="6" xfId="3" applyFont="1" applyFill="1" applyBorder="1" applyProtection="1"/>
    <xf numFmtId="0" fontId="2" fillId="0" borderId="5" xfId="3" applyFont="1" applyFill="1" applyBorder="1" applyProtection="1"/>
    <xf numFmtId="164" fontId="2" fillId="0" borderId="47" xfId="2" applyNumberFormat="1" applyFont="1" applyFill="1" applyBorder="1" applyProtection="1"/>
    <xf numFmtId="9" fontId="2" fillId="0" borderId="47" xfId="5" applyFont="1" applyFill="1" applyBorder="1" applyAlignment="1" applyProtection="1">
      <alignment horizontal="center"/>
    </xf>
    <xf numFmtId="164" fontId="2" fillId="0" borderId="48" xfId="2" applyNumberFormat="1" applyFont="1" applyFill="1" applyBorder="1" applyProtection="1"/>
    <xf numFmtId="0" fontId="1" fillId="0" borderId="11" xfId="3" applyFont="1" applyFill="1" applyBorder="1" applyProtection="1"/>
    <xf numFmtId="0" fontId="1" fillId="0" borderId="3" xfId="3" applyFont="1" applyFill="1" applyBorder="1" applyProtection="1"/>
    <xf numFmtId="0" fontId="1" fillId="0" borderId="2" xfId="3" applyFont="1" applyFill="1" applyBorder="1" applyProtection="1"/>
    <xf numFmtId="0" fontId="2" fillId="4" borderId="50" xfId="3" applyFont="1" applyFill="1" applyBorder="1" applyAlignment="1" applyProtection="1">
      <alignment horizontal="left"/>
    </xf>
    <xf numFmtId="9" fontId="1" fillId="0" borderId="15" xfId="5" applyFont="1" applyFill="1" applyBorder="1" applyAlignment="1" applyProtection="1">
      <alignment horizontal="center"/>
    </xf>
    <xf numFmtId="9" fontId="2" fillId="0" borderId="15" xfId="5" applyFont="1" applyFill="1" applyBorder="1" applyAlignment="1" applyProtection="1">
      <alignment horizontal="center"/>
    </xf>
    <xf numFmtId="9" fontId="2" fillId="0" borderId="14" xfId="5" applyFont="1" applyFill="1" applyBorder="1" applyAlignment="1" applyProtection="1">
      <alignment horizontal="center"/>
    </xf>
    <xf numFmtId="9" fontId="2" fillId="5" borderId="2" xfId="5" applyFont="1" applyFill="1" applyBorder="1" applyAlignment="1" applyProtection="1"/>
    <xf numFmtId="9" fontId="11" fillId="4" borderId="0" xfId="5" applyFont="1" applyFill="1" applyBorder="1" applyProtection="1"/>
    <xf numFmtId="165" fontId="4" fillId="3" borderId="0" xfId="5" applyNumberFormat="1" applyFont="1" applyFill="1" applyBorder="1" applyAlignment="1" applyProtection="1">
      <alignment horizontal="center"/>
    </xf>
    <xf numFmtId="1" fontId="3" fillId="0" borderId="16" xfId="3" applyNumberFormat="1" applyFont="1" applyFill="1" applyBorder="1" applyAlignment="1" applyProtection="1">
      <alignment horizontal="center" vertical="center" wrapText="1"/>
    </xf>
    <xf numFmtId="0" fontId="22" fillId="0" borderId="16" xfId="3" applyFont="1" applyFill="1" applyBorder="1" applyAlignment="1" applyProtection="1">
      <alignment horizontal="right" vertical="center"/>
    </xf>
    <xf numFmtId="0" fontId="22" fillId="0" borderId="16" xfId="3" quotePrefix="1" applyFont="1" applyFill="1" applyBorder="1" applyAlignment="1" applyProtection="1">
      <alignment horizontal="right" vertical="center"/>
    </xf>
    <xf numFmtId="0" fontId="21" fillId="0" borderId="16" xfId="3" applyFont="1" applyFill="1" applyBorder="1" applyAlignment="1" applyProtection="1">
      <alignment horizontal="right" vertical="center"/>
    </xf>
    <xf numFmtId="0" fontId="2" fillId="0" borderId="0" xfId="3" applyFont="1" applyFill="1" applyAlignment="1" applyProtection="1">
      <alignment horizontal="center" vertical="center" wrapText="1"/>
    </xf>
    <xf numFmtId="0" fontId="1" fillId="0" borderId="0" xfId="3" applyFont="1" applyFill="1" applyBorder="1" applyAlignment="1" applyProtection="1">
      <alignment vertical="center" textRotation="90" wrapText="1"/>
    </xf>
    <xf numFmtId="0" fontId="12" fillId="0" borderId="0" xfId="3" applyFont="1" applyFill="1" applyBorder="1" applyAlignment="1" applyProtection="1">
      <alignment horizontal="left" vertical="center" wrapText="1"/>
    </xf>
    <xf numFmtId="0" fontId="12" fillId="0" borderId="0" xfId="3" applyFont="1" applyFill="1" applyBorder="1" applyAlignment="1" applyProtection="1">
      <alignment horizontal="center" vertical="center" wrapText="1"/>
    </xf>
    <xf numFmtId="0" fontId="21" fillId="4" borderId="16" xfId="3" applyFont="1" applyFill="1" applyBorder="1" applyAlignment="1" applyProtection="1">
      <alignment horizontal="center" vertical="center" wrapText="1"/>
    </xf>
    <xf numFmtId="0" fontId="2" fillId="12" borderId="12" xfId="3" applyFont="1" applyFill="1" applyBorder="1" applyProtection="1"/>
    <xf numFmtId="0" fontId="2" fillId="12" borderId="17" xfId="3" applyFont="1" applyFill="1" applyBorder="1" applyProtection="1"/>
    <xf numFmtId="0" fontId="1" fillId="12" borderId="43" xfId="0" applyFont="1" applyFill="1" applyBorder="1" applyAlignment="1" applyProtection="1">
      <alignment horizontal="left" vertical="top"/>
    </xf>
    <xf numFmtId="0" fontId="1" fillId="12" borderId="22" xfId="0" applyFont="1" applyFill="1" applyBorder="1" applyAlignment="1" applyProtection="1">
      <alignment horizontal="left" vertical="top"/>
    </xf>
    <xf numFmtId="43" fontId="1" fillId="12" borderId="22" xfId="0" applyNumberFormat="1" applyFont="1" applyFill="1" applyBorder="1" applyAlignment="1" applyProtection="1">
      <alignment horizontal="center" vertical="top" shrinkToFit="1"/>
    </xf>
    <xf numFmtId="44" fontId="1" fillId="12" borderId="22" xfId="0" applyNumberFormat="1" applyFont="1" applyFill="1" applyBorder="1" applyAlignment="1" applyProtection="1">
      <alignment horizontal="center" vertical="top" shrinkToFit="1"/>
    </xf>
    <xf numFmtId="9" fontId="1" fillId="12" borderId="22" xfId="0" applyNumberFormat="1" applyFont="1" applyFill="1" applyBorder="1" applyAlignment="1" applyProtection="1">
      <alignment horizontal="center" vertical="top" shrinkToFit="1"/>
    </xf>
    <xf numFmtId="44" fontId="1" fillId="12" borderId="22" xfId="2" applyFont="1" applyFill="1" applyBorder="1" applyProtection="1"/>
    <xf numFmtId="164" fontId="1" fillId="12" borderId="22" xfId="2" applyNumberFormat="1" applyFont="1" applyFill="1" applyBorder="1" applyProtection="1"/>
    <xf numFmtId="164" fontId="1" fillId="12" borderId="21" xfId="2" applyNumberFormat="1" applyFont="1" applyFill="1" applyBorder="1" applyProtection="1"/>
    <xf numFmtId="43" fontId="1" fillId="12" borderId="23" xfId="0" applyNumberFormat="1" applyFont="1" applyFill="1" applyBorder="1" applyAlignment="1" applyProtection="1">
      <alignment horizontal="center" vertical="top" shrinkToFit="1"/>
    </xf>
    <xf numFmtId="44" fontId="1" fillId="12" borderId="23" xfId="0" applyNumberFormat="1" applyFont="1" applyFill="1" applyBorder="1" applyAlignment="1" applyProtection="1">
      <alignment horizontal="center" vertical="top" shrinkToFit="1"/>
    </xf>
    <xf numFmtId="0" fontId="1" fillId="12" borderId="23" xfId="0" applyFont="1" applyFill="1" applyBorder="1" applyAlignment="1" applyProtection="1">
      <alignment horizontal="center" vertical="top" shrinkToFit="1"/>
    </xf>
    <xf numFmtId="9" fontId="1" fillId="12" borderId="23" xfId="0" applyNumberFormat="1" applyFont="1" applyFill="1" applyBorder="1" applyAlignment="1" applyProtection="1">
      <alignment horizontal="center" vertical="top" shrinkToFit="1"/>
    </xf>
    <xf numFmtId="0" fontId="1" fillId="12" borderId="31" xfId="0" applyFont="1" applyFill="1" applyBorder="1" applyAlignment="1" applyProtection="1">
      <alignment horizontal="left" vertical="top"/>
    </xf>
    <xf numFmtId="0" fontId="1" fillId="12" borderId="28" xfId="0" applyFont="1" applyFill="1" applyBorder="1" applyAlignment="1" applyProtection="1">
      <alignment horizontal="left" vertical="top" shrinkToFit="1"/>
    </xf>
    <xf numFmtId="0" fontId="1" fillId="12" borderId="30" xfId="3" applyFont="1" applyFill="1" applyBorder="1" applyAlignment="1" applyProtection="1">
      <alignment horizontal="left" vertical="top"/>
    </xf>
    <xf numFmtId="44" fontId="1" fillId="12" borderId="23" xfId="2" applyFont="1" applyFill="1" applyBorder="1" applyProtection="1"/>
    <xf numFmtId="164" fontId="1" fillId="12" borderId="23" xfId="2" applyNumberFormat="1" applyFont="1" applyFill="1" applyBorder="1" applyProtection="1"/>
    <xf numFmtId="0" fontId="1" fillId="12" borderId="28" xfId="0" applyFont="1" applyFill="1" applyBorder="1" applyAlignment="1" applyProtection="1">
      <alignment horizontal="left" vertical="top" wrapText="1" shrinkToFit="1"/>
    </xf>
    <xf numFmtId="0" fontId="1" fillId="12" borderId="8" xfId="3" applyFont="1" applyFill="1" applyBorder="1" applyAlignment="1" applyProtection="1">
      <alignment horizontal="left" vertical="top" wrapText="1"/>
    </xf>
    <xf numFmtId="0" fontId="1" fillId="12" borderId="49" xfId="0" applyFont="1" applyFill="1" applyBorder="1" applyAlignment="1" applyProtection="1">
      <alignment horizontal="left" vertical="top" shrinkToFit="1"/>
    </xf>
    <xf numFmtId="1" fontId="4" fillId="12" borderId="16" xfId="3" applyNumberFormat="1" applyFont="1" applyFill="1" applyBorder="1" applyAlignment="1" applyProtection="1">
      <alignment horizontal="center" vertical="center" wrapText="1"/>
    </xf>
    <xf numFmtId="1" fontId="4" fillId="0" borderId="0" xfId="3" applyNumberFormat="1" applyFont="1" applyFill="1" applyBorder="1" applyAlignment="1" applyProtection="1">
      <alignment vertical="center" wrapText="1"/>
    </xf>
    <xf numFmtId="1" fontId="4" fillId="0" borderId="0" xfId="3" applyNumberFormat="1" applyFont="1" applyFill="1" applyBorder="1" applyAlignment="1" applyProtection="1">
      <alignment vertical="center"/>
    </xf>
    <xf numFmtId="1" fontId="4" fillId="0" borderId="0" xfId="3" applyNumberFormat="1" applyFont="1" applyFill="1" applyBorder="1" applyAlignment="1" applyProtection="1">
      <alignment horizontal="center" vertical="center" wrapText="1"/>
    </xf>
    <xf numFmtId="1" fontId="21" fillId="4" borderId="16" xfId="3" applyNumberFormat="1" applyFont="1" applyFill="1" applyBorder="1" applyAlignment="1" applyProtection="1">
      <alignment horizontal="center" vertical="center" wrapText="1"/>
    </xf>
    <xf numFmtId="1" fontId="21" fillId="0" borderId="16" xfId="3" applyNumberFormat="1" applyFont="1" applyFill="1" applyBorder="1" applyAlignment="1" applyProtection="1">
      <alignment horizontal="center" vertical="center" wrapText="1"/>
    </xf>
    <xf numFmtId="44" fontId="1" fillId="0" borderId="12" xfId="2" applyFont="1" applyFill="1" applyBorder="1" applyProtection="1"/>
    <xf numFmtId="0" fontId="19" fillId="0" borderId="8" xfId="3" applyFont="1" applyBorder="1"/>
    <xf numFmtId="0" fontId="4" fillId="7" borderId="8" xfId="3" applyFont="1" applyFill="1" applyBorder="1"/>
    <xf numFmtId="164" fontId="29" fillId="7" borderId="0" xfId="2" applyNumberFormat="1" applyFont="1" applyFill="1" applyBorder="1" applyAlignment="1" applyProtection="1">
      <alignment horizontal="right"/>
    </xf>
    <xf numFmtId="164" fontId="29" fillId="7" borderId="7" xfId="2" applyNumberFormat="1" applyFont="1" applyFill="1" applyBorder="1" applyAlignment="1" applyProtection="1">
      <alignment horizontal="right"/>
    </xf>
    <xf numFmtId="0" fontId="21" fillId="4" borderId="16" xfId="3" applyFont="1" applyFill="1" applyBorder="1" applyAlignment="1" applyProtection="1">
      <alignment horizontal="left" vertical="center" wrapText="1"/>
    </xf>
    <xf numFmtId="0" fontId="4" fillId="0" borderId="16" xfId="0" applyFont="1" applyBorder="1" applyAlignment="1" applyProtection="1">
      <alignment horizontal="right" vertical="center"/>
    </xf>
    <xf numFmtId="1" fontId="4" fillId="6" borderId="16" xfId="3" applyNumberFormat="1" applyFont="1" applyFill="1" applyBorder="1" applyAlignment="1" applyProtection="1">
      <alignment horizontal="center" vertical="center" wrapText="1"/>
    </xf>
    <xf numFmtId="0" fontId="4" fillId="0" borderId="0" xfId="3" applyFont="1" applyAlignment="1" applyProtection="1">
      <alignment horizontal="right" vertical="center"/>
    </xf>
    <xf numFmtId="0" fontId="3" fillId="0" borderId="16" xfId="0" applyFont="1" applyBorder="1" applyAlignment="1" applyProtection="1">
      <alignment horizontal="right" vertical="center"/>
    </xf>
    <xf numFmtId="0" fontId="4" fillId="0" borderId="0" xfId="3" applyFont="1" applyAlignment="1" applyProtection="1">
      <alignment vertical="center"/>
    </xf>
    <xf numFmtId="1" fontId="22" fillId="6" borderId="16" xfId="3" applyNumberFormat="1" applyFont="1" applyFill="1" applyBorder="1" applyAlignment="1" applyProtection="1">
      <alignment vertical="center" wrapText="1"/>
    </xf>
    <xf numFmtId="1" fontId="22" fillId="6" borderId="16" xfId="3" applyNumberFormat="1" applyFont="1" applyFill="1" applyBorder="1" applyAlignment="1" applyProtection="1">
      <alignment horizontal="center" vertical="center" wrapText="1"/>
    </xf>
    <xf numFmtId="0" fontId="4" fillId="0" borderId="0" xfId="3" applyFont="1" applyAlignment="1" applyProtection="1">
      <alignment horizontal="center" vertical="center"/>
    </xf>
    <xf numFmtId="0" fontId="3" fillId="0" borderId="0" xfId="3" applyFont="1" applyAlignment="1" applyProtection="1">
      <alignment horizontal="center" vertical="center"/>
    </xf>
    <xf numFmtId="0" fontId="3" fillId="0" borderId="0" xfId="3" applyFont="1" applyAlignment="1" applyProtection="1">
      <alignment vertical="center"/>
    </xf>
    <xf numFmtId="0" fontId="21" fillId="4" borderId="51" xfId="3" applyFont="1" applyFill="1" applyBorder="1" applyAlignment="1" applyProtection="1">
      <alignment horizontal="center" vertical="center"/>
    </xf>
    <xf numFmtId="0" fontId="21" fillId="4" borderId="52" xfId="3" applyFont="1" applyFill="1" applyBorder="1" applyAlignment="1" applyProtection="1">
      <alignment horizontal="center" vertical="center"/>
    </xf>
    <xf numFmtId="44" fontId="4" fillId="12" borderId="16" xfId="2" applyFont="1" applyFill="1" applyBorder="1" applyAlignment="1" applyProtection="1">
      <alignment horizontal="center" vertical="center" wrapText="1"/>
    </xf>
    <xf numFmtId="44" fontId="4" fillId="12" borderId="53" xfId="2" applyFont="1" applyFill="1" applyBorder="1" applyAlignment="1" applyProtection="1">
      <alignment horizontal="center" vertical="center"/>
    </xf>
    <xf numFmtId="41" fontId="20" fillId="5" borderId="0" xfId="3" applyNumberFormat="1" applyFont="1" applyFill="1" applyBorder="1" applyAlignment="1" applyProtection="1">
      <alignment horizontal="center" wrapText="1"/>
    </xf>
    <xf numFmtId="41" fontId="20" fillId="5" borderId="7" xfId="3" applyNumberFormat="1" applyFont="1" applyFill="1" applyBorder="1" applyAlignment="1" applyProtection="1">
      <alignment horizontal="center" wrapText="1"/>
    </xf>
    <xf numFmtId="0" fontId="12" fillId="0" borderId="0" xfId="3" applyFont="1" applyAlignment="1" applyProtection="1">
      <alignment vertical="top"/>
    </xf>
    <xf numFmtId="0" fontId="2" fillId="0" borderId="8" xfId="3" applyFont="1" applyBorder="1" applyAlignment="1" applyProtection="1">
      <alignment horizontal="left"/>
    </xf>
    <xf numFmtId="0" fontId="11" fillId="12" borderId="12" xfId="3" applyFont="1" applyFill="1" applyBorder="1" applyProtection="1"/>
    <xf numFmtId="44" fontId="1" fillId="6" borderId="12" xfId="2" applyFont="1" applyFill="1" applyBorder="1" applyProtection="1"/>
    <xf numFmtId="0" fontId="28" fillId="0" borderId="0" xfId="3" applyFont="1" applyAlignment="1" applyProtection="1">
      <alignment horizontal="center" wrapText="1"/>
    </xf>
    <xf numFmtId="164" fontId="1" fillId="6" borderId="22" xfId="2" applyNumberFormat="1" applyFont="1" applyFill="1" applyBorder="1" applyProtection="1"/>
    <xf numFmtId="164" fontId="1" fillId="6" borderId="39" xfId="3" applyNumberFormat="1" applyFont="1" applyFill="1" applyBorder="1" applyProtection="1"/>
    <xf numFmtId="0" fontId="1" fillId="0" borderId="0" xfId="3" applyProtection="1"/>
    <xf numFmtId="164" fontId="1" fillId="6" borderId="21" xfId="2" applyNumberFormat="1" applyFont="1" applyFill="1" applyBorder="1" applyProtection="1"/>
    <xf numFmtId="164" fontId="1" fillId="6" borderId="23" xfId="2" applyNumberFormat="1" applyFont="1" applyFill="1" applyBorder="1" applyProtection="1"/>
    <xf numFmtId="44" fontId="1" fillId="6" borderId="24" xfId="2" applyFont="1" applyFill="1" applyBorder="1" applyProtection="1"/>
    <xf numFmtId="44" fontId="1" fillId="6" borderId="29" xfId="2" applyFont="1" applyFill="1" applyBorder="1" applyProtection="1"/>
    <xf numFmtId="0" fontId="1" fillId="12" borderId="28" xfId="2" applyNumberFormat="1" applyFont="1" applyFill="1" applyBorder="1" applyAlignment="1" applyProtection="1">
      <alignment wrapText="1"/>
    </xf>
    <xf numFmtId="0" fontId="1" fillId="12" borderId="28" xfId="2" applyNumberFormat="1" applyFont="1" applyFill="1" applyBorder="1" applyProtection="1"/>
    <xf numFmtId="164" fontId="1" fillId="6" borderId="32" xfId="2" applyNumberFormat="1" applyFont="1" applyFill="1" applyBorder="1" applyProtection="1"/>
    <xf numFmtId="0" fontId="1" fillId="0" borderId="0" xfId="3" applyAlignment="1">
      <alignment horizontal="left" vertical="center" wrapText="1"/>
    </xf>
    <xf numFmtId="0" fontId="17" fillId="11" borderId="0" xfId="3" applyFont="1" applyFill="1" applyAlignment="1">
      <alignment horizontal="left" vertical="center" wrapText="1"/>
    </xf>
    <xf numFmtId="0" fontId="12" fillId="0" borderId="0" xfId="3" applyFont="1" applyAlignment="1">
      <alignment horizontal="center"/>
    </xf>
    <xf numFmtId="0" fontId="1" fillId="0" borderId="0" xfId="3" applyAlignment="1">
      <alignment horizontal="left" vertical="center" wrapText="1" indent="1"/>
    </xf>
    <xf numFmtId="0" fontId="2" fillId="6" borderId="0" xfId="3" applyFont="1" applyFill="1" applyAlignment="1">
      <alignment horizontal="left" vertical="center" wrapText="1" indent="2"/>
    </xf>
    <xf numFmtId="41" fontId="20" fillId="5" borderId="0" xfId="3" applyNumberFormat="1" applyFont="1" applyFill="1" applyBorder="1" applyAlignment="1" applyProtection="1">
      <alignment horizontal="center" wrapText="1"/>
    </xf>
    <xf numFmtId="41" fontId="20" fillId="5" borderId="7" xfId="3" applyNumberFormat="1" applyFont="1" applyFill="1" applyBorder="1" applyAlignment="1" applyProtection="1">
      <alignment horizontal="center" wrapText="1"/>
    </xf>
    <xf numFmtId="0" fontId="30" fillId="0" borderId="0" xfId="6"/>
    <xf numFmtId="0" fontId="7" fillId="0" borderId="38" xfId="3" applyFont="1" applyFill="1" applyBorder="1" applyAlignment="1" applyProtection="1">
      <alignment wrapText="1"/>
    </xf>
    <xf numFmtId="0" fontId="7" fillId="0" borderId="0" xfId="3" applyFont="1" applyFill="1" applyBorder="1" applyAlignment="1" applyProtection="1">
      <alignment wrapText="1"/>
    </xf>
    <xf numFmtId="43" fontId="2" fillId="4" borderId="45" xfId="3" applyNumberFormat="1" applyFont="1" applyFill="1" applyBorder="1" applyAlignment="1" applyProtection="1">
      <alignment horizontal="center"/>
    </xf>
  </cellXfs>
  <cellStyles count="7">
    <cellStyle name="Comma" xfId="1" builtinId="3"/>
    <cellStyle name="Currency" xfId="2" builtinId="4"/>
    <cellStyle name="Hyperlink" xfId="6" builtinId="8"/>
    <cellStyle name="Normal" xfId="0" builtinId="0"/>
    <cellStyle name="Normal 2" xfId="3" xr:uid="{00000000-0005-0000-0000-000003000000}"/>
    <cellStyle name="Normal 3" xfId="4" xr:uid="{00000000-0005-0000-0000-000004000000}"/>
    <cellStyle name="Percent" xfId="5" builtinId="5"/>
  </cellStyles>
  <dxfs count="1">
    <dxf>
      <font>
        <color rgb="FF9C0006"/>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5</xdr:col>
      <xdr:colOff>228600</xdr:colOff>
      <xdr:row>18</xdr:row>
      <xdr:rowOff>76200</xdr:rowOff>
    </xdr:from>
    <xdr:to>
      <xdr:col>5</xdr:col>
      <xdr:colOff>514350</xdr:colOff>
      <xdr:row>23</xdr:row>
      <xdr:rowOff>38100</xdr:rowOff>
    </xdr:to>
    <xdr:sp macro="" textlink="">
      <xdr:nvSpPr>
        <xdr:cNvPr id="31747" name="Check Box 3" hidden="1">
          <a:extLst>
            <a:ext uri="{63B3BB69-23CF-44E3-9099-C40C66FF867C}">
              <a14:compatExt xmlns:a14="http://schemas.microsoft.com/office/drawing/2010/main" spid="_x0000_s31747"/>
            </a:ext>
            <a:ext uri="{FF2B5EF4-FFF2-40B4-BE49-F238E27FC236}">
              <a16:creationId xmlns:a16="http://schemas.microsoft.com/office/drawing/2014/main" id="{E7BA1AB2-624A-46CC-8B01-696A01CF9FFD}"/>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228600</xdr:colOff>
      <xdr:row>20</xdr:row>
      <xdr:rowOff>76200</xdr:rowOff>
    </xdr:from>
    <xdr:to>
      <xdr:col>5</xdr:col>
      <xdr:colOff>514350</xdr:colOff>
      <xdr:row>23</xdr:row>
      <xdr:rowOff>123825</xdr:rowOff>
    </xdr:to>
    <xdr:sp macro="" textlink="">
      <xdr:nvSpPr>
        <xdr:cNvPr id="31748" name="Check Box 4" hidden="1">
          <a:extLst>
            <a:ext uri="{63B3BB69-23CF-44E3-9099-C40C66FF867C}">
              <a14:compatExt xmlns:a14="http://schemas.microsoft.com/office/drawing/2010/main" spid="_x0000_s31748"/>
            </a:ext>
            <a:ext uri="{FF2B5EF4-FFF2-40B4-BE49-F238E27FC236}">
              <a16:creationId xmlns:a16="http://schemas.microsoft.com/office/drawing/2014/main" id="{5243A53A-D812-493F-A14E-A6C463E6D3A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10</xdr:row>
      <xdr:rowOff>63465</xdr:rowOff>
    </xdr:to>
    <xdr:sp macro="" textlink="">
      <xdr:nvSpPr>
        <xdr:cNvPr id="2" name="EsriDoNotEdit">
          <a:extLst>
            <a:ext uri="{FF2B5EF4-FFF2-40B4-BE49-F238E27FC236}">
              <a16:creationId xmlns:a16="http://schemas.microsoft.com/office/drawing/2014/main" id="{B7CBE074-6B9D-4E10-8021-AF51F44F2F35}"/>
            </a:ext>
          </a:extLst>
        </xdr:cNvPr>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D36"/>
  <sheetViews>
    <sheetView tabSelected="1" zoomScaleNormal="100" workbookViewId="0">
      <selection activeCell="D1" sqref="D1"/>
    </sheetView>
  </sheetViews>
  <sheetFormatPr defaultColWidth="9.28515625" defaultRowHeight="12.75" x14ac:dyDescent="0.2"/>
  <cols>
    <col min="1" max="2" width="28.28515625" style="1" customWidth="1"/>
    <col min="3" max="3" width="32.7109375" style="1" customWidth="1"/>
    <col min="4" max="16384" width="9.28515625" style="1"/>
  </cols>
  <sheetData>
    <row r="1" spans="1:4" s="122" customFormat="1" ht="18" x14ac:dyDescent="0.25">
      <c r="A1" s="287" t="s">
        <v>0</v>
      </c>
      <c r="B1" s="287"/>
      <c r="C1" s="287"/>
      <c r="D1" s="292"/>
    </row>
    <row r="2" spans="1:4" ht="18" x14ac:dyDescent="0.25">
      <c r="A2" s="287" t="s">
        <v>1</v>
      </c>
      <c r="B2" s="287"/>
      <c r="C2" s="287"/>
    </row>
    <row r="3" spans="1:4" s="63" customFormat="1" ht="13.5" thickBot="1" x14ac:dyDescent="0.25">
      <c r="A3" s="1"/>
      <c r="B3" s="1"/>
      <c r="C3" s="1"/>
    </row>
    <row r="4" spans="1:4" s="116" customFormat="1" ht="15.75" thickBot="1" x14ac:dyDescent="0.25">
      <c r="A4" s="121" t="s">
        <v>2</v>
      </c>
      <c r="B4" s="120" t="s">
        <v>3</v>
      </c>
      <c r="C4" s="120" t="s">
        <v>4</v>
      </c>
    </row>
    <row r="5" spans="1:4" s="116" customFormat="1" ht="29.25" thickBot="1" x14ac:dyDescent="0.25">
      <c r="A5" s="119" t="s">
        <v>5</v>
      </c>
      <c r="B5" s="118" t="s">
        <v>6</v>
      </c>
      <c r="C5" s="117">
        <v>44228</v>
      </c>
    </row>
    <row r="6" spans="1:4" s="116" customFormat="1" ht="29.25" thickBot="1" x14ac:dyDescent="0.25">
      <c r="A6" s="119" t="s">
        <v>7</v>
      </c>
      <c r="B6" s="118" t="s">
        <v>8</v>
      </c>
      <c r="C6" s="117">
        <v>44410</v>
      </c>
    </row>
    <row r="7" spans="1:4" s="116" customFormat="1" x14ac:dyDescent="0.2">
      <c r="A7" s="1"/>
      <c r="B7" s="1"/>
      <c r="C7" s="1"/>
    </row>
    <row r="8" spans="1:4" s="116" customFormat="1" ht="17.25" customHeight="1" x14ac:dyDescent="0.2">
      <c r="A8" s="286" t="s">
        <v>9</v>
      </c>
      <c r="B8" s="286"/>
      <c r="C8" s="286"/>
    </row>
    <row r="9" spans="1:4" s="116" customFormat="1" ht="74.25" customHeight="1" x14ac:dyDescent="0.2">
      <c r="A9" s="285" t="s">
        <v>10</v>
      </c>
      <c r="B9" s="285"/>
      <c r="C9" s="285"/>
    </row>
    <row r="10" spans="1:4" s="116" customFormat="1" ht="45.75" customHeight="1" x14ac:dyDescent="0.2">
      <c r="A10" s="285" t="s">
        <v>11</v>
      </c>
      <c r="B10" s="285"/>
      <c r="C10" s="285"/>
    </row>
    <row r="11" spans="1:4" s="116" customFormat="1" ht="57" customHeight="1" x14ac:dyDescent="0.2">
      <c r="A11" s="285" t="s">
        <v>12</v>
      </c>
      <c r="B11" s="285"/>
      <c r="C11" s="285"/>
    </row>
    <row r="12" spans="1:4" s="116" customFormat="1" ht="11.25" customHeight="1" x14ac:dyDescent="0.2">
      <c r="A12" s="285"/>
      <c r="B12" s="285"/>
      <c r="C12" s="285"/>
    </row>
    <row r="13" spans="1:4" s="116" customFormat="1" ht="15" customHeight="1" x14ac:dyDescent="0.2">
      <c r="A13" s="286" t="s">
        <v>13</v>
      </c>
      <c r="B13" s="286"/>
      <c r="C13" s="286"/>
    </row>
    <row r="14" spans="1:4" s="116" customFormat="1" ht="65.25" customHeight="1" x14ac:dyDescent="0.2">
      <c r="A14" s="285" t="s">
        <v>14</v>
      </c>
      <c r="B14" s="285"/>
      <c r="C14" s="285"/>
    </row>
    <row r="15" spans="1:4" s="58" customFormat="1" ht="50.25" customHeight="1" x14ac:dyDescent="0.2">
      <c r="A15" s="285" t="s">
        <v>15</v>
      </c>
      <c r="B15" s="285"/>
      <c r="C15" s="285"/>
    </row>
    <row r="16" spans="1:4" s="116" customFormat="1" x14ac:dyDescent="0.2">
      <c r="A16" s="285"/>
      <c r="B16" s="285"/>
      <c r="C16" s="285"/>
    </row>
    <row r="17" spans="1:3" s="116" customFormat="1" ht="16.5" customHeight="1" x14ac:dyDescent="0.2">
      <c r="A17" s="289" t="s">
        <v>16</v>
      </c>
      <c r="B17" s="289"/>
      <c r="C17" s="289"/>
    </row>
    <row r="18" spans="1:3" s="116" customFormat="1" ht="30.75" customHeight="1" x14ac:dyDescent="0.2">
      <c r="A18" s="288" t="s">
        <v>17</v>
      </c>
      <c r="B18" s="288"/>
      <c r="C18" s="288"/>
    </row>
    <row r="19" spans="1:3" s="116" customFormat="1" ht="30" customHeight="1" x14ac:dyDescent="0.2">
      <c r="A19" s="288" t="s">
        <v>18</v>
      </c>
      <c r="B19" s="288"/>
      <c r="C19" s="288"/>
    </row>
    <row r="20" spans="1:3" s="58" customFormat="1" ht="24.75" customHeight="1" x14ac:dyDescent="0.2">
      <c r="A20" s="288" t="s">
        <v>19</v>
      </c>
      <c r="B20" s="288"/>
      <c r="C20" s="288"/>
    </row>
    <row r="21" spans="1:3" s="116" customFormat="1" ht="30" customHeight="1" x14ac:dyDescent="0.2">
      <c r="A21" s="288" t="s">
        <v>20</v>
      </c>
      <c r="B21" s="288"/>
      <c r="C21" s="288"/>
    </row>
    <row r="22" spans="1:3" s="116" customFormat="1" x14ac:dyDescent="0.2">
      <c r="A22" s="285"/>
      <c r="B22" s="285"/>
      <c r="C22" s="285"/>
    </row>
    <row r="23" spans="1:3" s="116" customFormat="1" ht="12.75" customHeight="1" x14ac:dyDescent="0.2">
      <c r="A23" s="289" t="s">
        <v>21</v>
      </c>
      <c r="B23" s="289"/>
      <c r="C23" s="289"/>
    </row>
    <row r="24" spans="1:3" s="58" customFormat="1" ht="156.75" customHeight="1" x14ac:dyDescent="0.2">
      <c r="A24" s="288" t="s">
        <v>22</v>
      </c>
      <c r="B24" s="288"/>
      <c r="C24" s="288"/>
    </row>
    <row r="25" spans="1:3" s="116" customFormat="1" ht="160.5" customHeight="1" x14ac:dyDescent="0.2">
      <c r="A25" s="288" t="s">
        <v>23</v>
      </c>
      <c r="B25" s="288"/>
      <c r="C25" s="288"/>
    </row>
    <row r="26" spans="1:3" s="116" customFormat="1" x14ac:dyDescent="0.2">
      <c r="A26" s="285"/>
      <c r="B26" s="285"/>
      <c r="C26" s="285"/>
    </row>
    <row r="27" spans="1:3" s="116" customFormat="1" x14ac:dyDescent="0.2">
      <c r="A27" s="289" t="s">
        <v>24</v>
      </c>
      <c r="B27" s="289"/>
      <c r="C27" s="289"/>
    </row>
    <row r="28" spans="1:3" s="116" customFormat="1" ht="54" customHeight="1" x14ac:dyDescent="0.2">
      <c r="A28" s="288" t="s">
        <v>25</v>
      </c>
      <c r="B28" s="288"/>
      <c r="C28" s="288"/>
    </row>
    <row r="29" spans="1:3" ht="55.5" customHeight="1" x14ac:dyDescent="0.2">
      <c r="A29" s="288" t="s">
        <v>26</v>
      </c>
      <c r="B29" s="288"/>
      <c r="C29" s="288"/>
    </row>
    <row r="30" spans="1:3" s="116" customFormat="1" x14ac:dyDescent="0.2">
      <c r="A30" s="285"/>
      <c r="B30" s="285"/>
      <c r="C30" s="285"/>
    </row>
    <row r="31" spans="1:3" s="116" customFormat="1" x14ac:dyDescent="0.2">
      <c r="A31" s="286" t="s">
        <v>27</v>
      </c>
      <c r="B31" s="286"/>
      <c r="C31" s="286"/>
    </row>
    <row r="32" spans="1:3" s="116" customFormat="1" ht="43.5" customHeight="1" x14ac:dyDescent="0.2">
      <c r="A32" s="285" t="s">
        <v>28</v>
      </c>
      <c r="B32" s="285"/>
      <c r="C32" s="285"/>
    </row>
    <row r="33" spans="1:3" s="116" customFormat="1" x14ac:dyDescent="0.2">
      <c r="A33" s="1"/>
      <c r="B33" s="1"/>
      <c r="C33" s="1"/>
    </row>
    <row r="34" spans="1:3" s="116" customFormat="1" x14ac:dyDescent="0.2">
      <c r="A34" s="286" t="s">
        <v>29</v>
      </c>
      <c r="B34" s="286"/>
      <c r="C34" s="286"/>
    </row>
    <row r="35" spans="1:3" s="116" customFormat="1" ht="54" customHeight="1" x14ac:dyDescent="0.2">
      <c r="A35" s="285" t="s">
        <v>30</v>
      </c>
      <c r="B35" s="285"/>
      <c r="C35" s="285"/>
    </row>
    <row r="36" spans="1:3" x14ac:dyDescent="0.2">
      <c r="A36" s="285"/>
      <c r="B36" s="285"/>
      <c r="C36" s="285"/>
    </row>
  </sheetData>
  <sheetProtection algorithmName="SHA-512" hashValue="xJyHJ/EXEl0fCduAmt4jhrq4CuD1cabf/f7Ky5oDs5iInII/yiad5gEtWvtvFRfVmpiMptSjToMLnBOQgIxEow==" saltValue="6ZIP1fooh1EUUKRev4zxdA==" spinCount="100000" sheet="1" objects="1" scenarios="1"/>
  <mergeCells count="30">
    <mergeCell ref="A36:C36"/>
    <mergeCell ref="A16:C16"/>
    <mergeCell ref="A24:C24"/>
    <mergeCell ref="A25:C25"/>
    <mergeCell ref="A26:C26"/>
    <mergeCell ref="A27:C27"/>
    <mergeCell ref="A17:C17"/>
    <mergeCell ref="A28:C28"/>
    <mergeCell ref="A18:C18"/>
    <mergeCell ref="A19:C19"/>
    <mergeCell ref="A20:C20"/>
    <mergeCell ref="A21:C21"/>
    <mergeCell ref="A22:C22"/>
    <mergeCell ref="A23:C23"/>
    <mergeCell ref="A34:C34"/>
    <mergeCell ref="A35:C35"/>
    <mergeCell ref="A30:C30"/>
    <mergeCell ref="A31:C31"/>
    <mergeCell ref="A32:C32"/>
    <mergeCell ref="A1:C1"/>
    <mergeCell ref="A8:C8"/>
    <mergeCell ref="A9:C9"/>
    <mergeCell ref="A10:C10"/>
    <mergeCell ref="A2:C2"/>
    <mergeCell ref="A11:C11"/>
    <mergeCell ref="A12:C12"/>
    <mergeCell ref="A13:C13"/>
    <mergeCell ref="A14:C14"/>
    <mergeCell ref="A15:C15"/>
    <mergeCell ref="A29:C29"/>
  </mergeCell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U150"/>
  <sheetViews>
    <sheetView showGridLines="0" topLeftCell="F2" zoomScale="90" zoomScaleNormal="90" workbookViewId="0">
      <selection activeCell="S2" sqref="S2"/>
    </sheetView>
  </sheetViews>
  <sheetFormatPr defaultColWidth="8.7109375" defaultRowHeight="12.75" outlineLevelRow="1" outlineLevelCol="1" x14ac:dyDescent="0.2"/>
  <cols>
    <col min="1" max="1" width="13.42578125" style="59" hidden="1" customWidth="1" outlineLevel="1"/>
    <col min="2" max="3" width="23.28515625" style="59" hidden="1" customWidth="1" outlineLevel="1"/>
    <col min="4" max="4" width="35" style="59" hidden="1" customWidth="1" outlineLevel="1"/>
    <col min="5" max="5" width="44" style="29" hidden="1" customWidth="1" outlineLevel="1"/>
    <col min="6" max="6" width="20.5703125" style="29" customWidth="1" collapsed="1"/>
    <col min="7" max="7" width="36" style="29" customWidth="1"/>
    <col min="8" max="8" width="11.5703125" style="29" customWidth="1"/>
    <col min="9" max="9" width="9.7109375" style="29" customWidth="1"/>
    <col min="10" max="10" width="7.42578125" style="29" customWidth="1"/>
    <col min="11" max="11" width="10" style="29" customWidth="1"/>
    <col min="12" max="14" width="14.7109375" style="29" customWidth="1"/>
    <col min="15" max="17" width="14.42578125" style="29" customWidth="1"/>
    <col min="18" max="18" width="13.7109375" style="28" bestFit="1" customWidth="1"/>
    <col min="19" max="19" width="25.28515625" style="27" bestFit="1" customWidth="1"/>
    <col min="20" max="20" width="16.5703125" style="43" hidden="1" customWidth="1" outlineLevel="1"/>
    <col min="21" max="21" width="8.7109375" style="43" collapsed="1"/>
    <col min="22" max="16384" width="8.7109375" style="43"/>
  </cols>
  <sheetData>
    <row r="1" spans="1:19" ht="168" hidden="1" outlineLevel="1" x14ac:dyDescent="0.2">
      <c r="A1" s="52" t="s">
        <v>31</v>
      </c>
      <c r="B1" s="52" t="s">
        <v>32</v>
      </c>
      <c r="C1" s="52" t="s">
        <v>33</v>
      </c>
      <c r="D1" s="52" t="s">
        <v>34</v>
      </c>
      <c r="E1" s="96" t="s">
        <v>35</v>
      </c>
      <c r="F1" s="56" t="s">
        <v>36</v>
      </c>
      <c r="G1" s="56" t="s">
        <v>37</v>
      </c>
      <c r="H1" s="55" t="s">
        <v>38</v>
      </c>
      <c r="I1" s="55" t="s">
        <v>39</v>
      </c>
      <c r="J1" s="55" t="s">
        <v>40</v>
      </c>
      <c r="K1" s="55" t="s">
        <v>41</v>
      </c>
      <c r="L1" s="55" t="s">
        <v>42</v>
      </c>
      <c r="M1" s="55" t="s">
        <v>43</v>
      </c>
      <c r="N1" s="55" t="s">
        <v>44</v>
      </c>
      <c r="O1" s="55" t="s">
        <v>45</v>
      </c>
      <c r="P1" s="55" t="s">
        <v>46</v>
      </c>
      <c r="Q1" s="55" t="s">
        <v>47</v>
      </c>
      <c r="R1" s="54" t="s">
        <v>48</v>
      </c>
      <c r="S1" s="53" t="s">
        <v>49</v>
      </c>
    </row>
    <row r="2" spans="1:19" ht="18" collapsed="1" x14ac:dyDescent="0.25">
      <c r="A2" s="52"/>
      <c r="B2" s="52"/>
      <c r="C2" s="52"/>
      <c r="D2" s="52"/>
      <c r="E2" s="96"/>
      <c r="F2" s="90" t="s">
        <v>50</v>
      </c>
      <c r="G2" s="56"/>
      <c r="H2" s="55"/>
      <c r="I2" s="55"/>
      <c r="J2" s="55"/>
      <c r="K2" s="55"/>
      <c r="L2" s="55"/>
      <c r="M2" s="55"/>
      <c r="N2" s="55"/>
      <c r="O2" s="55"/>
      <c r="P2" s="55"/>
      <c r="Q2" s="55"/>
      <c r="R2" s="54"/>
      <c r="S2" s="53"/>
    </row>
    <row r="3" spans="1:19" ht="18" x14ac:dyDescent="0.2">
      <c r="A3" s="52"/>
      <c r="B3" s="52"/>
      <c r="C3" s="52"/>
      <c r="D3" s="52"/>
      <c r="E3" s="96"/>
      <c r="F3" s="270" t="s">
        <v>51</v>
      </c>
      <c r="G3" s="56"/>
      <c r="H3" s="55"/>
      <c r="I3" s="55"/>
      <c r="J3" s="55"/>
      <c r="K3" s="55"/>
      <c r="L3" s="55"/>
      <c r="M3" s="55"/>
      <c r="N3" s="55"/>
      <c r="O3" s="55"/>
      <c r="P3" s="55"/>
      <c r="Q3" s="55"/>
      <c r="R3" s="54"/>
      <c r="S3" s="53"/>
    </row>
    <row r="4" spans="1:19" ht="13.5" thickBot="1" x14ac:dyDescent="0.25">
      <c r="A4" s="52"/>
      <c r="B4" s="52"/>
      <c r="C4" s="52"/>
      <c r="D4" s="52"/>
      <c r="E4" s="96"/>
      <c r="F4" s="56"/>
      <c r="G4" s="56"/>
      <c r="H4" s="55"/>
      <c r="I4" s="55"/>
      <c r="J4" s="55"/>
      <c r="K4" s="55"/>
      <c r="L4" s="55"/>
      <c r="M4" s="55"/>
      <c r="N4" s="55"/>
      <c r="O4" s="55"/>
      <c r="P4" s="55"/>
      <c r="Q4" s="55"/>
      <c r="R4" s="54"/>
      <c r="S4" s="53"/>
    </row>
    <row r="5" spans="1:19" ht="13.5" thickBot="1" x14ac:dyDescent="0.25">
      <c r="E5" s="43"/>
      <c r="F5" s="26" t="s">
        <v>52</v>
      </c>
      <c r="G5" s="25"/>
      <c r="H5" s="25"/>
      <c r="I5" s="25"/>
      <c r="J5" s="25"/>
      <c r="K5" s="25"/>
      <c r="L5" s="25"/>
      <c r="M5" s="25"/>
      <c r="N5" s="25"/>
      <c r="O5" s="25"/>
      <c r="P5" s="25"/>
      <c r="Q5" s="25"/>
      <c r="R5" s="208"/>
      <c r="S5" s="24"/>
    </row>
    <row r="6" spans="1:19" ht="33.75" x14ac:dyDescent="0.2">
      <c r="A6" s="59" t="str">
        <f t="shared" ref="A6:A17" si="0">$G$7</f>
        <v xml:space="preserve">Connections For Children </v>
      </c>
      <c r="B6" s="59" t="str">
        <f t="shared" ref="B6:B17" si="1">$G$8</f>
        <v xml:space="preserve">Family Support &amp; Quality Improvement Program </v>
      </c>
      <c r="F6" s="201"/>
      <c r="G6" s="98"/>
      <c r="H6" s="43"/>
      <c r="I6" s="43"/>
      <c r="J6" s="43"/>
      <c r="K6" s="43"/>
      <c r="L6" s="51" t="s">
        <v>53</v>
      </c>
      <c r="M6" s="51" t="s">
        <v>54</v>
      </c>
      <c r="N6" s="51" t="s">
        <v>55</v>
      </c>
      <c r="O6" s="51" t="s">
        <v>56</v>
      </c>
      <c r="P6" s="51" t="s">
        <v>57</v>
      </c>
      <c r="Q6" s="51" t="s">
        <v>58</v>
      </c>
      <c r="R6" s="64" t="s">
        <v>59</v>
      </c>
      <c r="S6" s="65" t="s">
        <v>60</v>
      </c>
    </row>
    <row r="7" spans="1:19" x14ac:dyDescent="0.2">
      <c r="A7" s="59" t="str">
        <f t="shared" si="0"/>
        <v xml:space="preserve">Connections For Children </v>
      </c>
      <c r="B7" s="59" t="str">
        <f t="shared" si="1"/>
        <v xml:space="preserve">Family Support &amp; Quality Improvement Program </v>
      </c>
      <c r="D7" s="59" t="s">
        <v>52</v>
      </c>
      <c r="E7" s="43" t="s">
        <v>61</v>
      </c>
      <c r="F7" s="271" t="s">
        <v>62</v>
      </c>
      <c r="G7" s="220" t="s">
        <v>63</v>
      </c>
      <c r="H7" s="43"/>
      <c r="I7" s="43" t="s">
        <v>61</v>
      </c>
      <c r="J7" s="43"/>
      <c r="K7" s="43"/>
      <c r="L7" s="49">
        <f t="shared" ref="L7:M7" si="2">L48</f>
        <v>181310</v>
      </c>
      <c r="M7" s="49">
        <f t="shared" si="2"/>
        <v>125858</v>
      </c>
      <c r="N7" s="49">
        <f>L7-M7</f>
        <v>55452</v>
      </c>
      <c r="O7" s="49">
        <f t="shared" ref="O7:P7" si="3">O48</f>
        <v>64844</v>
      </c>
      <c r="P7" s="49">
        <f t="shared" si="3"/>
        <v>61563</v>
      </c>
      <c r="Q7" s="49">
        <f>Q48</f>
        <v>126407</v>
      </c>
      <c r="R7" s="48">
        <f t="shared" ref="R7:R18" si="4">IFERROR(Q7/M7,"N/A")</f>
        <v>1.0043620588282032</v>
      </c>
      <c r="S7" s="195">
        <f>S48</f>
        <v>181859</v>
      </c>
    </row>
    <row r="8" spans="1:19" x14ac:dyDescent="0.2">
      <c r="A8" s="59" t="str">
        <f t="shared" si="0"/>
        <v xml:space="preserve">Connections For Children </v>
      </c>
      <c r="B8" s="59" t="str">
        <f t="shared" si="1"/>
        <v xml:space="preserve">Family Support &amp; Quality Improvement Program </v>
      </c>
      <c r="D8" s="59" t="s">
        <v>52</v>
      </c>
      <c r="E8" s="43" t="s">
        <v>64</v>
      </c>
      <c r="F8" s="271" t="s">
        <v>65</v>
      </c>
      <c r="G8" s="221" t="s">
        <v>66</v>
      </c>
      <c r="H8" s="43"/>
      <c r="I8" s="43" t="s">
        <v>64</v>
      </c>
      <c r="J8" s="43"/>
      <c r="K8" s="43"/>
      <c r="L8" s="49">
        <f t="shared" ref="L8:M8" si="5">L60</f>
        <v>46118</v>
      </c>
      <c r="M8" s="49">
        <f t="shared" si="5"/>
        <v>33235</v>
      </c>
      <c r="N8" s="49">
        <f t="shared" ref="N8:N17" si="6">L8-M8</f>
        <v>12883</v>
      </c>
      <c r="O8" s="49">
        <f>O60</f>
        <v>14444</v>
      </c>
      <c r="P8" s="49">
        <f>P60</f>
        <v>18649</v>
      </c>
      <c r="Q8" s="49">
        <f>Q60</f>
        <v>33093</v>
      </c>
      <c r="R8" s="48">
        <f t="shared" si="4"/>
        <v>0.99572739581766212</v>
      </c>
      <c r="S8" s="195">
        <f>S60</f>
        <v>45976</v>
      </c>
    </row>
    <row r="9" spans="1:19" x14ac:dyDescent="0.2">
      <c r="A9" s="59" t="str">
        <f t="shared" si="0"/>
        <v xml:space="preserve">Connections For Children </v>
      </c>
      <c r="B9" s="59" t="str">
        <f t="shared" si="1"/>
        <v xml:space="preserve">Family Support &amp; Quality Improvement Program </v>
      </c>
      <c r="D9" s="59" t="s">
        <v>52</v>
      </c>
      <c r="E9" s="43" t="s">
        <v>67</v>
      </c>
      <c r="F9" s="194"/>
      <c r="G9" s="43"/>
      <c r="H9" s="43"/>
      <c r="I9" s="43" t="s">
        <v>67</v>
      </c>
      <c r="J9" s="43"/>
      <c r="K9" s="43"/>
      <c r="L9" s="49">
        <f t="shared" ref="L9:M9" si="7">L69</f>
        <v>9177</v>
      </c>
      <c r="M9" s="49">
        <f t="shared" si="7"/>
        <v>3177</v>
      </c>
      <c r="N9" s="49">
        <f t="shared" si="6"/>
        <v>6000</v>
      </c>
      <c r="O9" s="49">
        <f>O69</f>
        <v>0</v>
      </c>
      <c r="P9" s="49">
        <f>P69</f>
        <v>3177</v>
      </c>
      <c r="Q9" s="49">
        <f>Q69</f>
        <v>3177</v>
      </c>
      <c r="R9" s="48">
        <f t="shared" si="4"/>
        <v>1</v>
      </c>
      <c r="S9" s="195">
        <f>S69</f>
        <v>9177</v>
      </c>
    </row>
    <row r="10" spans="1:19" x14ac:dyDescent="0.2">
      <c r="A10" s="59" t="str">
        <f t="shared" si="0"/>
        <v xml:space="preserve">Connections For Children </v>
      </c>
      <c r="B10" s="59" t="str">
        <f t="shared" si="1"/>
        <v xml:space="preserve">Family Support &amp; Quality Improvement Program </v>
      </c>
      <c r="D10" s="59" t="s">
        <v>52</v>
      </c>
      <c r="E10" s="43" t="s">
        <v>68</v>
      </c>
      <c r="F10" s="194"/>
      <c r="G10" s="43"/>
      <c r="H10" s="43"/>
      <c r="I10" s="43" t="s">
        <v>68</v>
      </c>
      <c r="J10" s="43"/>
      <c r="K10" s="43"/>
      <c r="L10" s="49">
        <f t="shared" ref="L10:M10" si="8">L76</f>
        <v>45943</v>
      </c>
      <c r="M10" s="49">
        <f t="shared" si="8"/>
        <v>31674</v>
      </c>
      <c r="N10" s="49">
        <f t="shared" si="6"/>
        <v>14269</v>
      </c>
      <c r="O10" s="49">
        <f>O76</f>
        <v>15262</v>
      </c>
      <c r="P10" s="49">
        <f>P76</f>
        <v>16221</v>
      </c>
      <c r="Q10" s="49">
        <f>Q76</f>
        <v>31483</v>
      </c>
      <c r="R10" s="48">
        <f t="shared" si="4"/>
        <v>0.99396981751594371</v>
      </c>
      <c r="S10" s="195">
        <f>S76</f>
        <v>45752</v>
      </c>
    </row>
    <row r="11" spans="1:19" x14ac:dyDescent="0.2">
      <c r="A11" s="59" t="str">
        <f t="shared" si="0"/>
        <v xml:space="preserve">Connections For Children </v>
      </c>
      <c r="B11" s="59" t="str">
        <f t="shared" si="1"/>
        <v xml:space="preserve">Family Support &amp; Quality Improvement Program </v>
      </c>
      <c r="D11" s="59" t="s">
        <v>52</v>
      </c>
      <c r="E11" s="43" t="s">
        <v>69</v>
      </c>
      <c r="F11" s="37" t="s">
        <v>70</v>
      </c>
      <c r="G11" s="272" t="s">
        <v>71</v>
      </c>
      <c r="H11" s="43"/>
      <c r="I11" s="43" t="s">
        <v>69</v>
      </c>
      <c r="J11" s="43"/>
      <c r="K11" s="43"/>
      <c r="L11" s="49">
        <f t="shared" ref="L11:M11" si="9">L83</f>
        <v>4413</v>
      </c>
      <c r="M11" s="49">
        <f t="shared" si="9"/>
        <v>4037</v>
      </c>
      <c r="N11" s="49">
        <f t="shared" si="6"/>
        <v>376</v>
      </c>
      <c r="O11" s="49">
        <f>O83</f>
        <v>476</v>
      </c>
      <c r="P11" s="49">
        <f>P83</f>
        <v>3561</v>
      </c>
      <c r="Q11" s="49">
        <f>Q83</f>
        <v>4037</v>
      </c>
      <c r="R11" s="48">
        <f t="shared" si="4"/>
        <v>1</v>
      </c>
      <c r="S11" s="195">
        <f>S83</f>
        <v>4413</v>
      </c>
    </row>
    <row r="12" spans="1:19" x14ac:dyDescent="0.2">
      <c r="A12" s="59" t="str">
        <f t="shared" si="0"/>
        <v xml:space="preserve">Connections For Children </v>
      </c>
      <c r="B12" s="59" t="str">
        <f t="shared" si="1"/>
        <v xml:space="preserve">Family Support &amp; Quality Improvement Program </v>
      </c>
      <c r="D12" s="59" t="s">
        <v>52</v>
      </c>
      <c r="E12" s="43" t="s">
        <v>72</v>
      </c>
      <c r="F12" s="194"/>
      <c r="G12" s="43"/>
      <c r="H12" s="43"/>
      <c r="I12" s="43" t="s">
        <v>72</v>
      </c>
      <c r="J12" s="43"/>
      <c r="K12" s="43"/>
      <c r="L12" s="49">
        <f t="shared" ref="L12:M12" si="10">L91</f>
        <v>361</v>
      </c>
      <c r="M12" s="49">
        <f t="shared" si="10"/>
        <v>61</v>
      </c>
      <c r="N12" s="49">
        <f t="shared" si="6"/>
        <v>300</v>
      </c>
      <c r="O12" s="49">
        <f>O91</f>
        <v>0</v>
      </c>
      <c r="P12" s="49">
        <f>P91</f>
        <v>61</v>
      </c>
      <c r="Q12" s="49">
        <f>Q91</f>
        <v>61</v>
      </c>
      <c r="R12" s="48">
        <f t="shared" si="4"/>
        <v>1</v>
      </c>
      <c r="S12" s="195">
        <f>S91</f>
        <v>361</v>
      </c>
    </row>
    <row r="13" spans="1:19" x14ac:dyDescent="0.2">
      <c r="A13" s="59" t="str">
        <f t="shared" si="0"/>
        <v xml:space="preserve">Connections For Children </v>
      </c>
      <c r="B13" s="59" t="str">
        <f t="shared" si="1"/>
        <v xml:space="preserve">Family Support &amp; Quality Improvement Program </v>
      </c>
      <c r="D13" s="59" t="s">
        <v>52</v>
      </c>
      <c r="E13" s="43" t="s">
        <v>73</v>
      </c>
      <c r="F13" s="194" t="s">
        <v>74</v>
      </c>
      <c r="G13" s="248">
        <v>72866</v>
      </c>
      <c r="H13" s="43"/>
      <c r="I13" s="43" t="s">
        <v>73</v>
      </c>
      <c r="J13" s="43"/>
      <c r="K13" s="43"/>
      <c r="L13" s="49">
        <f t="shared" ref="L13:M13" si="11">L98</f>
        <v>0</v>
      </c>
      <c r="M13" s="49">
        <f t="shared" si="11"/>
        <v>0</v>
      </c>
      <c r="N13" s="49">
        <f t="shared" si="6"/>
        <v>0</v>
      </c>
      <c r="O13" s="49">
        <f>O98</f>
        <v>0</v>
      </c>
      <c r="P13" s="49">
        <f>P98</f>
        <v>0</v>
      </c>
      <c r="Q13" s="49">
        <f>Q98</f>
        <v>0</v>
      </c>
      <c r="R13" s="48" t="str">
        <f t="shared" si="4"/>
        <v>N/A</v>
      </c>
      <c r="S13" s="195">
        <f>S98</f>
        <v>0</v>
      </c>
    </row>
    <row r="14" spans="1:19" x14ac:dyDescent="0.2">
      <c r="A14" s="59" t="str">
        <f t="shared" si="0"/>
        <v xml:space="preserve">Connections For Children </v>
      </c>
      <c r="B14" s="59" t="str">
        <f t="shared" si="1"/>
        <v xml:space="preserve">Family Support &amp; Quality Improvement Program </v>
      </c>
      <c r="D14" s="59" t="s">
        <v>52</v>
      </c>
      <c r="E14" s="43" t="s">
        <v>75</v>
      </c>
      <c r="F14" s="194" t="s">
        <v>76</v>
      </c>
      <c r="G14" s="273">
        <v>994207</v>
      </c>
      <c r="H14" s="43"/>
      <c r="I14" s="43" t="s">
        <v>75</v>
      </c>
      <c r="J14" s="43"/>
      <c r="K14" s="43"/>
      <c r="L14" s="49">
        <f t="shared" ref="L14:M14" si="12">L112</f>
        <v>21383</v>
      </c>
      <c r="M14" s="49">
        <f t="shared" si="12"/>
        <v>15996</v>
      </c>
      <c r="N14" s="49">
        <f t="shared" si="6"/>
        <v>5387</v>
      </c>
      <c r="O14" s="49">
        <f>O112</f>
        <v>6352</v>
      </c>
      <c r="P14" s="49">
        <f>P112</f>
        <v>9428</v>
      </c>
      <c r="Q14" s="49">
        <f>Q112</f>
        <v>15780</v>
      </c>
      <c r="R14" s="48">
        <f t="shared" si="4"/>
        <v>0.986496624156039</v>
      </c>
      <c r="S14" s="195">
        <f>S112</f>
        <v>21167</v>
      </c>
    </row>
    <row r="15" spans="1:19" x14ac:dyDescent="0.2">
      <c r="A15" s="59" t="str">
        <f t="shared" si="0"/>
        <v xml:space="preserve">Connections For Children </v>
      </c>
      <c r="B15" s="59" t="str">
        <f t="shared" si="1"/>
        <v xml:space="preserve">Family Support &amp; Quality Improvement Program </v>
      </c>
      <c r="D15" s="59" t="s">
        <v>52</v>
      </c>
      <c r="E15" s="43" t="s">
        <v>77</v>
      </c>
      <c r="F15" s="194" t="s">
        <v>78</v>
      </c>
      <c r="G15" s="248">
        <f>Q18</f>
        <v>1067073</v>
      </c>
      <c r="H15" s="43"/>
      <c r="I15" s="43" t="s">
        <v>77</v>
      </c>
      <c r="J15" s="43"/>
      <c r="K15" s="43"/>
      <c r="L15" s="49">
        <f t="shared" ref="L15:M15" si="13">L119</f>
        <v>1302077</v>
      </c>
      <c r="M15" s="49">
        <f t="shared" si="13"/>
        <v>802077</v>
      </c>
      <c r="N15" s="49">
        <f t="shared" si="6"/>
        <v>500000</v>
      </c>
      <c r="O15" s="49">
        <f>O119</f>
        <v>322969</v>
      </c>
      <c r="P15" s="49">
        <f>P119</f>
        <v>478447</v>
      </c>
      <c r="Q15" s="49">
        <f>Q119</f>
        <v>801416</v>
      </c>
      <c r="R15" s="48">
        <f t="shared" si="4"/>
        <v>0.99917588959663473</v>
      </c>
      <c r="S15" s="195">
        <f>S119</f>
        <v>1408805</v>
      </c>
    </row>
    <row r="16" spans="1:19" x14ac:dyDescent="0.2">
      <c r="A16" s="59" t="str">
        <f t="shared" si="0"/>
        <v xml:space="preserve">Connections For Children </v>
      </c>
      <c r="B16" s="59" t="str">
        <f t="shared" si="1"/>
        <v xml:space="preserve">Family Support &amp; Quality Improvement Program </v>
      </c>
      <c r="D16" s="59" t="s">
        <v>52</v>
      </c>
      <c r="E16" s="43" t="s">
        <v>79</v>
      </c>
      <c r="F16" s="194" t="s">
        <v>80</v>
      </c>
      <c r="G16" s="248">
        <f>(G13+G14)-G15</f>
        <v>0</v>
      </c>
      <c r="H16" s="43"/>
      <c r="I16" s="43" t="s">
        <v>79</v>
      </c>
      <c r="J16" s="43"/>
      <c r="K16" s="43"/>
      <c r="L16" s="49">
        <f t="shared" ref="L16:M16" si="14">L126</f>
        <v>0</v>
      </c>
      <c r="M16" s="49">
        <f t="shared" si="14"/>
        <v>0</v>
      </c>
      <c r="N16" s="49">
        <f t="shared" si="6"/>
        <v>0</v>
      </c>
      <c r="O16" s="49">
        <f>O126</f>
        <v>0</v>
      </c>
      <c r="P16" s="49">
        <f>P126</f>
        <v>0</v>
      </c>
      <c r="Q16" s="49">
        <f>Q126</f>
        <v>0</v>
      </c>
      <c r="R16" s="48" t="str">
        <f t="shared" si="4"/>
        <v>N/A</v>
      </c>
      <c r="S16" s="195">
        <f>S126</f>
        <v>0</v>
      </c>
    </row>
    <row r="17" spans="1:20" x14ac:dyDescent="0.2">
      <c r="A17" s="59" t="str">
        <f t="shared" si="0"/>
        <v xml:space="preserve">Connections For Children </v>
      </c>
      <c r="B17" s="59" t="str">
        <f t="shared" si="1"/>
        <v xml:space="preserve">Family Support &amp; Quality Improvement Program </v>
      </c>
      <c r="D17" s="59" t="s">
        <v>52</v>
      </c>
      <c r="E17" s="43" t="s">
        <v>81</v>
      </c>
      <c r="F17" s="194"/>
      <c r="G17" s="43"/>
      <c r="H17" s="43"/>
      <c r="I17" s="43" t="s">
        <v>81</v>
      </c>
      <c r="J17" s="43"/>
      <c r="K17" s="43"/>
      <c r="L17" s="49">
        <f t="shared" ref="L17:M17" si="15">L135</f>
        <v>63709</v>
      </c>
      <c r="M17" s="49">
        <f t="shared" si="15"/>
        <v>50958</v>
      </c>
      <c r="N17" s="49">
        <f t="shared" si="6"/>
        <v>12751</v>
      </c>
      <c r="O17" s="49">
        <f>O135</f>
        <v>24590</v>
      </c>
      <c r="P17" s="49">
        <f>P135</f>
        <v>27029</v>
      </c>
      <c r="Q17" s="49">
        <f>Q135</f>
        <v>51619</v>
      </c>
      <c r="R17" s="48">
        <f t="shared" si="4"/>
        <v>1.0129714666980651</v>
      </c>
      <c r="S17" s="195">
        <f>S135</f>
        <v>64370</v>
      </c>
    </row>
    <row r="18" spans="1:20" ht="13.5" thickBot="1" x14ac:dyDescent="0.25">
      <c r="E18" s="43"/>
      <c r="F18" s="196"/>
      <c r="G18" s="197"/>
      <c r="H18" s="66"/>
      <c r="I18" s="197" t="s">
        <v>82</v>
      </c>
      <c r="J18" s="197"/>
      <c r="K18" s="197"/>
      <c r="L18" s="198">
        <f t="shared" ref="L18:Q18" si="16">SUM(L7:L17)</f>
        <v>1674491</v>
      </c>
      <c r="M18" s="198">
        <f t="shared" si="16"/>
        <v>1067073</v>
      </c>
      <c r="N18" s="198">
        <f t="shared" si="16"/>
        <v>607418</v>
      </c>
      <c r="O18" s="198">
        <f t="shared" si="16"/>
        <v>448937</v>
      </c>
      <c r="P18" s="198">
        <f t="shared" si="16"/>
        <v>618136</v>
      </c>
      <c r="Q18" s="198">
        <f t="shared" si="16"/>
        <v>1067073</v>
      </c>
      <c r="R18" s="199">
        <f t="shared" si="4"/>
        <v>1</v>
      </c>
      <c r="S18" s="200">
        <f>SUM(S7:S17)</f>
        <v>1781880</v>
      </c>
    </row>
    <row r="19" spans="1:20" ht="13.5" thickBot="1" x14ac:dyDescent="0.25">
      <c r="E19" s="43"/>
      <c r="F19" s="36"/>
      <c r="G19" s="43"/>
      <c r="H19" s="43"/>
      <c r="I19" s="36"/>
      <c r="J19" s="36"/>
      <c r="K19" s="36"/>
      <c r="L19" s="124"/>
      <c r="M19" s="124"/>
      <c r="N19" s="124"/>
      <c r="O19" s="124"/>
      <c r="P19" s="124"/>
      <c r="Q19" s="124"/>
      <c r="R19" s="105"/>
      <c r="S19" s="124"/>
    </row>
    <row r="20" spans="1:20" ht="13.5" hidden="1" thickBot="1" x14ac:dyDescent="0.25">
      <c r="E20" s="43"/>
      <c r="F20" s="43" t="s">
        <v>83</v>
      </c>
      <c r="G20" s="43"/>
      <c r="H20" s="43"/>
      <c r="I20" s="36"/>
      <c r="J20" s="36"/>
      <c r="K20" s="36"/>
      <c r="L20" s="124"/>
      <c r="M20" s="124"/>
      <c r="N20" s="124"/>
      <c r="O20" s="124"/>
      <c r="P20" s="124"/>
      <c r="Q20" s="124"/>
      <c r="R20" s="105"/>
      <c r="S20" s="124"/>
    </row>
    <row r="21" spans="1:20" ht="13.5" hidden="1" thickBot="1" x14ac:dyDescent="0.25">
      <c r="E21" s="43"/>
      <c r="F21" s="194" t="s">
        <v>84</v>
      </c>
      <c r="G21" s="43"/>
      <c r="H21" s="43"/>
      <c r="I21" s="36"/>
      <c r="J21" s="36"/>
      <c r="K21" s="36"/>
      <c r="L21" s="124"/>
      <c r="M21" s="124"/>
      <c r="N21" s="124"/>
      <c r="O21" s="124"/>
      <c r="P21" s="124"/>
      <c r="Q21" s="124"/>
      <c r="R21" s="105"/>
      <c r="S21" s="124"/>
    </row>
    <row r="22" spans="1:20" ht="13.5" hidden="1" thickBot="1" x14ac:dyDescent="0.25">
      <c r="F22" s="194" t="s">
        <v>71</v>
      </c>
      <c r="G22" s="43"/>
      <c r="H22" s="43"/>
      <c r="I22" s="43"/>
      <c r="J22" s="43"/>
      <c r="K22" s="43"/>
    </row>
    <row r="23" spans="1:20" ht="13.5" thickBot="1" x14ac:dyDescent="0.25">
      <c r="E23" s="43"/>
      <c r="F23" s="26" t="s">
        <v>85</v>
      </c>
      <c r="G23" s="25"/>
      <c r="H23" s="25"/>
      <c r="I23" s="25"/>
      <c r="J23" s="25"/>
      <c r="K23" s="25"/>
      <c r="L23" s="25"/>
      <c r="M23" s="25"/>
      <c r="N23" s="25"/>
      <c r="O23" s="25"/>
      <c r="P23" s="25"/>
      <c r="Q23" s="25"/>
      <c r="R23" s="208"/>
      <c r="S23" s="24"/>
    </row>
    <row r="24" spans="1:20" ht="13.5" thickBot="1" x14ac:dyDescent="0.25">
      <c r="F24" s="43"/>
      <c r="G24" s="43"/>
      <c r="H24" s="43"/>
      <c r="I24" s="43"/>
      <c r="J24" s="43"/>
      <c r="K24" s="43"/>
    </row>
    <row r="25" spans="1:20" x14ac:dyDescent="0.2">
      <c r="F25" s="179" t="s">
        <v>86</v>
      </c>
      <c r="G25" s="180"/>
      <c r="H25" s="180"/>
      <c r="I25" s="180"/>
      <c r="J25" s="180"/>
      <c r="K25" s="181"/>
      <c r="L25" s="182"/>
      <c r="M25" s="182"/>
      <c r="N25" s="182"/>
      <c r="O25" s="182"/>
      <c r="P25" s="182"/>
      <c r="Q25" s="182"/>
      <c r="R25" s="183"/>
      <c r="S25" s="184"/>
    </row>
    <row r="26" spans="1:20" s="82" customFormat="1" ht="11.25" x14ac:dyDescent="0.2">
      <c r="A26" s="77"/>
      <c r="B26" s="77"/>
      <c r="C26" s="77"/>
      <c r="D26" s="77"/>
      <c r="E26" s="86"/>
      <c r="F26" s="185" t="s">
        <v>87</v>
      </c>
      <c r="G26" s="88"/>
      <c r="H26" s="88"/>
      <c r="I26" s="88"/>
      <c r="J26" s="88"/>
      <c r="K26" s="80"/>
      <c r="L26" s="22"/>
      <c r="M26" s="22"/>
      <c r="N26" s="22"/>
      <c r="O26" s="22"/>
      <c r="P26" s="22"/>
      <c r="Q26" s="22"/>
      <c r="R26" s="21"/>
      <c r="S26" s="186"/>
    </row>
    <row r="27" spans="1:20" s="82" customFormat="1" ht="33.75" x14ac:dyDescent="0.2">
      <c r="A27" s="59"/>
      <c r="B27" s="59"/>
      <c r="C27" s="77"/>
      <c r="D27" s="89"/>
      <c r="E27" s="86"/>
      <c r="F27" s="293" t="s">
        <v>88</v>
      </c>
      <c r="G27" s="294" t="s">
        <v>89</v>
      </c>
      <c r="H27" s="51" t="s">
        <v>38</v>
      </c>
      <c r="I27" s="51" t="s">
        <v>39</v>
      </c>
      <c r="J27" s="51" t="s">
        <v>40</v>
      </c>
      <c r="K27" s="51" t="s">
        <v>276</v>
      </c>
      <c r="L27" s="51" t="s">
        <v>53</v>
      </c>
      <c r="M27" s="51" t="s">
        <v>54</v>
      </c>
      <c r="N27" s="51" t="s">
        <v>55</v>
      </c>
      <c r="O27" s="51" t="s">
        <v>56</v>
      </c>
      <c r="P27" s="51" t="s">
        <v>57</v>
      </c>
      <c r="Q27" s="51" t="s">
        <v>58</v>
      </c>
      <c r="R27" s="64" t="s">
        <v>59</v>
      </c>
      <c r="S27" s="187" t="s">
        <v>60</v>
      </c>
      <c r="T27" s="274" t="s">
        <v>90</v>
      </c>
    </row>
    <row r="28" spans="1:20" hidden="1" outlineLevel="1" x14ac:dyDescent="0.2">
      <c r="A28" s="59" t="str">
        <f>$G$7</f>
        <v xml:space="preserve">Connections For Children </v>
      </c>
      <c r="B28" s="59" t="str">
        <f>$G$8</f>
        <v xml:space="preserve">Family Support &amp; Quality Improvement Program </v>
      </c>
      <c r="D28" s="59" t="s">
        <v>85</v>
      </c>
      <c r="E28" s="29" t="s">
        <v>86</v>
      </c>
      <c r="F28" s="222" t="s">
        <v>91</v>
      </c>
      <c r="G28" s="223" t="s">
        <v>92</v>
      </c>
      <c r="H28" s="224">
        <v>1</v>
      </c>
      <c r="I28" s="225">
        <v>3365</v>
      </c>
      <c r="J28" s="224">
        <f>H28*K28</f>
        <v>0.87</v>
      </c>
      <c r="K28" s="226">
        <v>0.87</v>
      </c>
      <c r="L28" s="227">
        <v>35131</v>
      </c>
      <c r="M28" s="227">
        <v>29074</v>
      </c>
      <c r="N28" s="228">
        <f>L28-M28</f>
        <v>6057</v>
      </c>
      <c r="O28" s="275">
        <v>15462</v>
      </c>
      <c r="P28" s="275">
        <v>12233</v>
      </c>
      <c r="Q28" s="50">
        <f>SUM(O28:P28)</f>
        <v>27695</v>
      </c>
      <c r="R28" s="48">
        <f>IFERROR(Q28/M28,"N/A")</f>
        <v>0.95256930590905964</v>
      </c>
      <c r="S28" s="276">
        <f>O28+P28+N28</f>
        <v>33752</v>
      </c>
      <c r="T28" s="277" t="s">
        <v>93</v>
      </c>
    </row>
    <row r="29" spans="1:20" hidden="1" outlineLevel="1" x14ac:dyDescent="0.2">
      <c r="A29" s="59" t="str">
        <f>$G$7</f>
        <v xml:space="preserve">Connections For Children </v>
      </c>
      <c r="B29" s="59" t="str">
        <f>$G$8</f>
        <v xml:space="preserve">Family Support &amp; Quality Improvement Program </v>
      </c>
      <c r="D29" s="59" t="s">
        <v>85</v>
      </c>
      <c r="E29" s="29" t="s">
        <v>86</v>
      </c>
      <c r="F29" s="222" t="s">
        <v>94</v>
      </c>
      <c r="G29" s="223" t="s">
        <v>95</v>
      </c>
      <c r="H29" s="224">
        <v>1</v>
      </c>
      <c r="I29" s="225">
        <v>3039</v>
      </c>
      <c r="J29" s="224">
        <f>H29*K29</f>
        <v>0.1</v>
      </c>
      <c r="K29" s="226">
        <v>0.1</v>
      </c>
      <c r="L29" s="227">
        <v>3647</v>
      </c>
      <c r="M29" s="227">
        <v>0</v>
      </c>
      <c r="N29" s="229">
        <f>L29-M29</f>
        <v>3647</v>
      </c>
      <c r="O29" s="275">
        <v>0</v>
      </c>
      <c r="P29" s="275">
        <v>0</v>
      </c>
      <c r="Q29" s="50">
        <f>SUM(O29:P29)</f>
        <v>0</v>
      </c>
      <c r="R29" s="48" t="str">
        <f>IFERROR(Q29/M29,"N/A")</f>
        <v>N/A</v>
      </c>
      <c r="S29" s="276">
        <f>O29+P29+N29</f>
        <v>3647</v>
      </c>
      <c r="T29" s="277" t="s">
        <v>93</v>
      </c>
    </row>
    <row r="30" spans="1:20" hidden="1" outlineLevel="1" x14ac:dyDescent="0.2">
      <c r="A30" s="59" t="str">
        <f>$G$7</f>
        <v xml:space="preserve">Connections For Children </v>
      </c>
      <c r="B30" s="59" t="str">
        <f>$G$8</f>
        <v xml:space="preserve">Family Support &amp; Quality Improvement Program </v>
      </c>
      <c r="D30" s="59" t="s">
        <v>85</v>
      </c>
      <c r="E30" s="29" t="s">
        <v>86</v>
      </c>
      <c r="F30" s="222" t="s">
        <v>96</v>
      </c>
      <c r="G30" s="223" t="s">
        <v>97</v>
      </c>
      <c r="H30" s="224">
        <v>1</v>
      </c>
      <c r="I30" s="225">
        <v>4597</v>
      </c>
      <c r="J30" s="224">
        <f>H30*K30</f>
        <v>0.25</v>
      </c>
      <c r="K30" s="226">
        <v>0.25</v>
      </c>
      <c r="L30" s="227">
        <v>13791</v>
      </c>
      <c r="M30" s="227">
        <v>8275</v>
      </c>
      <c r="N30" s="229">
        <f>L30-M30</f>
        <v>5516</v>
      </c>
      <c r="O30" s="275">
        <v>4275</v>
      </c>
      <c r="P30" s="275">
        <v>4363</v>
      </c>
      <c r="Q30" s="50">
        <f>SUM(O30:P30)</f>
        <v>8638</v>
      </c>
      <c r="R30" s="48">
        <f>IFERROR(Q30/M30,"N/A")</f>
        <v>1.0438670694864047</v>
      </c>
      <c r="S30" s="276">
        <f>O30+P30+N30</f>
        <v>14154</v>
      </c>
      <c r="T30" s="277" t="s">
        <v>93</v>
      </c>
    </row>
    <row r="31" spans="1:20" hidden="1" outlineLevel="1" x14ac:dyDescent="0.2">
      <c r="A31" s="59" t="str">
        <f>$G$7</f>
        <v xml:space="preserve">Connections For Children </v>
      </c>
      <c r="B31" s="59" t="str">
        <f>$G$8</f>
        <v xml:space="preserve">Family Support &amp; Quality Improvement Program </v>
      </c>
      <c r="D31" s="59" t="s">
        <v>85</v>
      </c>
      <c r="E31" s="29" t="s">
        <v>86</v>
      </c>
      <c r="F31" s="222" t="s">
        <v>98</v>
      </c>
      <c r="G31" s="223" t="s">
        <v>99</v>
      </c>
      <c r="H31" s="224">
        <v>1</v>
      </c>
      <c r="I31" s="225">
        <v>6250</v>
      </c>
      <c r="J31" s="224">
        <f>H31*K31</f>
        <v>0.1</v>
      </c>
      <c r="K31" s="226">
        <v>0.1</v>
      </c>
      <c r="L31" s="227">
        <v>6250</v>
      </c>
      <c r="M31" s="227">
        <v>3125</v>
      </c>
      <c r="N31" s="229">
        <f>L31-M31</f>
        <v>3125</v>
      </c>
      <c r="O31" s="275">
        <v>0</v>
      </c>
      <c r="P31" s="275">
        <v>3375</v>
      </c>
      <c r="Q31" s="50">
        <f>SUM(O31:P31)</f>
        <v>3375</v>
      </c>
      <c r="R31" s="48">
        <f>IFERROR(Q31/M31,"N/A")</f>
        <v>1.08</v>
      </c>
      <c r="S31" s="276">
        <f>O31+P31+N31</f>
        <v>6500</v>
      </c>
      <c r="T31" s="277" t="s">
        <v>93</v>
      </c>
    </row>
    <row r="32" spans="1:20" hidden="1" outlineLevel="1" x14ac:dyDescent="0.2">
      <c r="A32" s="59" t="str">
        <f>$G$7</f>
        <v xml:space="preserve">Connections For Children </v>
      </c>
      <c r="B32" s="59" t="str">
        <f>$G$8</f>
        <v xml:space="preserve">Family Support &amp; Quality Improvement Program </v>
      </c>
      <c r="D32" s="59" t="s">
        <v>85</v>
      </c>
      <c r="E32" s="29" t="s">
        <v>86</v>
      </c>
      <c r="F32" s="222" t="s">
        <v>100</v>
      </c>
      <c r="G32" s="223" t="s">
        <v>101</v>
      </c>
      <c r="H32" s="224">
        <v>1</v>
      </c>
      <c r="I32" s="225">
        <v>2939</v>
      </c>
      <c r="J32" s="224">
        <f>H32*K32</f>
        <v>0.1</v>
      </c>
      <c r="K32" s="226">
        <v>0.1</v>
      </c>
      <c r="L32" s="227">
        <v>3527</v>
      </c>
      <c r="M32" s="227">
        <v>0</v>
      </c>
      <c r="N32" s="229">
        <f>L32-M32</f>
        <v>3527</v>
      </c>
      <c r="O32" s="275">
        <v>0</v>
      </c>
      <c r="P32" s="275">
        <v>0</v>
      </c>
      <c r="Q32" s="50">
        <f>SUM(O32:P32)</f>
        <v>0</v>
      </c>
      <c r="R32" s="48" t="str">
        <f>IFERROR(Q32/M32,"N/A")</f>
        <v>N/A</v>
      </c>
      <c r="S32" s="276">
        <f>O32+P32+N32</f>
        <v>3527</v>
      </c>
      <c r="T32" s="277" t="s">
        <v>93</v>
      </c>
    </row>
    <row r="33" spans="1:20" hidden="1" outlineLevel="1" x14ac:dyDescent="0.2">
      <c r="A33" s="59" t="str">
        <f>$G$7</f>
        <v xml:space="preserve">Connections For Children </v>
      </c>
      <c r="B33" s="59" t="str">
        <f>$G$8</f>
        <v xml:space="preserve">Family Support &amp; Quality Improvement Program </v>
      </c>
      <c r="D33" s="59" t="s">
        <v>85</v>
      </c>
      <c r="E33" s="29" t="s">
        <v>86</v>
      </c>
      <c r="F33" s="222" t="s">
        <v>102</v>
      </c>
      <c r="G33" s="223" t="s">
        <v>103</v>
      </c>
      <c r="H33" s="230">
        <v>1</v>
      </c>
      <c r="I33" s="231">
        <v>3168</v>
      </c>
      <c r="J33" s="224">
        <f>H33*K33</f>
        <v>0.2</v>
      </c>
      <c r="K33" s="233">
        <v>0.2</v>
      </c>
      <c r="L33" s="227">
        <v>7603</v>
      </c>
      <c r="M33" s="227">
        <v>5702</v>
      </c>
      <c r="N33" s="229">
        <f>L33-M33</f>
        <v>1901</v>
      </c>
      <c r="O33" s="275">
        <v>2954</v>
      </c>
      <c r="P33" s="275">
        <v>2784</v>
      </c>
      <c r="Q33" s="50">
        <f>SUM(O33:P33)</f>
        <v>5738</v>
      </c>
      <c r="R33" s="48">
        <f>IFERROR(Q33/M33,"N/A")</f>
        <v>1.0063135741844966</v>
      </c>
      <c r="S33" s="276">
        <f>O33+P33+N33</f>
        <v>7639</v>
      </c>
      <c r="T33" s="277" t="s">
        <v>93</v>
      </c>
    </row>
    <row r="34" spans="1:20" hidden="1" outlineLevel="1" x14ac:dyDescent="0.2">
      <c r="A34" s="59" t="str">
        <f>$G$7</f>
        <v xml:space="preserve">Connections For Children </v>
      </c>
      <c r="B34" s="59" t="str">
        <f>$G$8</f>
        <v xml:space="preserve">Family Support &amp; Quality Improvement Program </v>
      </c>
      <c r="D34" s="59" t="s">
        <v>85</v>
      </c>
      <c r="E34" s="29" t="s">
        <v>86</v>
      </c>
      <c r="F34" s="222" t="s">
        <v>104</v>
      </c>
      <c r="G34" s="223" t="s">
        <v>105</v>
      </c>
      <c r="H34" s="230">
        <v>1</v>
      </c>
      <c r="I34" s="231">
        <v>2766</v>
      </c>
      <c r="J34" s="224">
        <f>H34*K34</f>
        <v>0.15</v>
      </c>
      <c r="K34" s="233">
        <v>0.15</v>
      </c>
      <c r="L34" s="227">
        <v>4979</v>
      </c>
      <c r="M34" s="227">
        <v>3319</v>
      </c>
      <c r="N34" s="229">
        <f>L34-M34</f>
        <v>1660</v>
      </c>
      <c r="O34" s="275">
        <v>1853</v>
      </c>
      <c r="P34" s="275">
        <v>1540</v>
      </c>
      <c r="Q34" s="50">
        <f>SUM(O34:P34)</f>
        <v>3393</v>
      </c>
      <c r="R34" s="48">
        <f>IFERROR(Q34/M34,"N/A")</f>
        <v>1.0222958722506779</v>
      </c>
      <c r="S34" s="276">
        <f>O34+P34+N34</f>
        <v>5053</v>
      </c>
      <c r="T34" s="277" t="s">
        <v>93</v>
      </c>
    </row>
    <row r="35" spans="1:20" hidden="1" outlineLevel="1" x14ac:dyDescent="0.2">
      <c r="A35" s="59" t="str">
        <f>$G$7</f>
        <v xml:space="preserve">Connections For Children </v>
      </c>
      <c r="B35" s="59" t="str">
        <f>$G$8</f>
        <v xml:space="preserve">Family Support &amp; Quality Improvement Program </v>
      </c>
      <c r="D35" s="59" t="s">
        <v>85</v>
      </c>
      <c r="E35" s="29" t="s">
        <v>86</v>
      </c>
      <c r="F35" s="222" t="s">
        <v>106</v>
      </c>
      <c r="G35" s="223" t="s">
        <v>103</v>
      </c>
      <c r="H35" s="230">
        <v>1</v>
      </c>
      <c r="I35" s="231">
        <v>2824</v>
      </c>
      <c r="J35" s="224">
        <f>H35*K35</f>
        <v>0.1</v>
      </c>
      <c r="K35" s="233">
        <v>0.1</v>
      </c>
      <c r="L35" s="227">
        <v>3388</v>
      </c>
      <c r="M35" s="227">
        <v>1694</v>
      </c>
      <c r="N35" s="229">
        <f>L35-M35</f>
        <v>1694</v>
      </c>
      <c r="O35" s="275">
        <v>928</v>
      </c>
      <c r="P35" s="275">
        <v>810</v>
      </c>
      <c r="Q35" s="50">
        <f>SUM(O35:P35)</f>
        <v>1738</v>
      </c>
      <c r="R35" s="48">
        <f>IFERROR(Q35/M35,"N/A")</f>
        <v>1.025974025974026</v>
      </c>
      <c r="S35" s="276">
        <f>O35+P35+N35</f>
        <v>3432</v>
      </c>
      <c r="T35" s="277" t="s">
        <v>93</v>
      </c>
    </row>
    <row r="36" spans="1:20" hidden="1" outlineLevel="1" x14ac:dyDescent="0.2">
      <c r="A36" s="59" t="str">
        <f>$G$7</f>
        <v xml:space="preserve">Connections For Children </v>
      </c>
      <c r="B36" s="59" t="str">
        <f>$G$8</f>
        <v xml:space="preserve">Family Support &amp; Quality Improvement Program </v>
      </c>
      <c r="D36" s="59" t="s">
        <v>85</v>
      </c>
      <c r="E36" s="29" t="s">
        <v>86</v>
      </c>
      <c r="F36" s="222" t="s">
        <v>107</v>
      </c>
      <c r="G36" s="223" t="s">
        <v>108</v>
      </c>
      <c r="H36" s="230">
        <v>1</v>
      </c>
      <c r="I36" s="231">
        <v>3320</v>
      </c>
      <c r="J36" s="224">
        <f>H36*K36</f>
        <v>0.15</v>
      </c>
      <c r="K36" s="233">
        <v>0.15</v>
      </c>
      <c r="L36" s="227">
        <v>5976</v>
      </c>
      <c r="M36" s="227">
        <v>3984</v>
      </c>
      <c r="N36" s="229">
        <f>L36-M36</f>
        <v>1992</v>
      </c>
      <c r="O36" s="275">
        <v>1841</v>
      </c>
      <c r="P36" s="275">
        <v>2260</v>
      </c>
      <c r="Q36" s="50">
        <f>SUM(O36:P36)</f>
        <v>4101</v>
      </c>
      <c r="R36" s="48">
        <f>IFERROR(Q36/M36,"N/A")</f>
        <v>1.0293674698795181</v>
      </c>
      <c r="S36" s="276">
        <f>O36+P36+N36</f>
        <v>6093</v>
      </c>
      <c r="T36" s="277" t="s">
        <v>93</v>
      </c>
    </row>
    <row r="37" spans="1:20" hidden="1" outlineLevel="1" x14ac:dyDescent="0.2">
      <c r="A37" s="59" t="str">
        <f>$G$7</f>
        <v xml:space="preserve">Connections For Children </v>
      </c>
      <c r="B37" s="59" t="str">
        <f>$G$8</f>
        <v xml:space="preserve">Family Support &amp; Quality Improvement Program </v>
      </c>
      <c r="D37" s="59" t="s">
        <v>85</v>
      </c>
      <c r="E37" s="29" t="s">
        <v>86</v>
      </c>
      <c r="F37" s="222" t="s">
        <v>109</v>
      </c>
      <c r="G37" s="223" t="s">
        <v>110</v>
      </c>
      <c r="H37" s="230">
        <v>1</v>
      </c>
      <c r="I37" s="231">
        <v>2824</v>
      </c>
      <c r="J37" s="224">
        <f>H37*K37</f>
        <v>0.1</v>
      </c>
      <c r="K37" s="233">
        <v>0.1</v>
      </c>
      <c r="L37" s="227">
        <v>2824</v>
      </c>
      <c r="M37" s="227">
        <v>0</v>
      </c>
      <c r="N37" s="229">
        <f>L37-M37</f>
        <v>2824</v>
      </c>
      <c r="O37" s="275">
        <v>0</v>
      </c>
      <c r="P37" s="275">
        <v>0</v>
      </c>
      <c r="Q37" s="50">
        <f>SUM(O37:P37)</f>
        <v>0</v>
      </c>
      <c r="R37" s="48" t="str">
        <f>IFERROR(Q37/M37,"N/A")</f>
        <v>N/A</v>
      </c>
      <c r="S37" s="276">
        <f>O37+P37+N37</f>
        <v>2824</v>
      </c>
      <c r="T37" s="277" t="s">
        <v>93</v>
      </c>
    </row>
    <row r="38" spans="1:20" hidden="1" outlineLevel="1" x14ac:dyDescent="0.2">
      <c r="A38" s="59" t="str">
        <f>$G$7</f>
        <v xml:space="preserve">Connections For Children </v>
      </c>
      <c r="B38" s="59" t="str">
        <f>$G$8</f>
        <v xml:space="preserve">Family Support &amp; Quality Improvement Program </v>
      </c>
      <c r="D38" s="59" t="s">
        <v>85</v>
      </c>
      <c r="E38" s="29" t="s">
        <v>86</v>
      </c>
      <c r="F38" s="222" t="s">
        <v>111</v>
      </c>
      <c r="G38" s="223" t="s">
        <v>112</v>
      </c>
      <c r="H38" s="230">
        <v>1</v>
      </c>
      <c r="I38" s="231">
        <v>2906</v>
      </c>
      <c r="J38" s="224">
        <f>H38*K38</f>
        <v>1</v>
      </c>
      <c r="K38" s="233">
        <v>1</v>
      </c>
      <c r="L38" s="227">
        <v>34872</v>
      </c>
      <c r="M38" s="227">
        <v>34872</v>
      </c>
      <c r="N38" s="229">
        <f>L38-M38</f>
        <v>0</v>
      </c>
      <c r="O38" s="275">
        <v>19074</v>
      </c>
      <c r="P38" s="275">
        <v>16309</v>
      </c>
      <c r="Q38" s="50">
        <f>SUM(O38:P38)</f>
        <v>35383</v>
      </c>
      <c r="R38" s="48">
        <f>IFERROR(Q38/M38,"N/A")</f>
        <v>1.0146535902729983</v>
      </c>
      <c r="S38" s="276">
        <f>O38+P38+N38</f>
        <v>35383</v>
      </c>
      <c r="T38" s="277" t="s">
        <v>93</v>
      </c>
    </row>
    <row r="39" spans="1:20" hidden="1" outlineLevel="1" x14ac:dyDescent="0.2">
      <c r="A39" s="59" t="str">
        <f>$G$7</f>
        <v xml:space="preserve">Connections For Children </v>
      </c>
      <c r="B39" s="59" t="str">
        <f>$G$8</f>
        <v xml:space="preserve">Family Support &amp; Quality Improvement Program </v>
      </c>
      <c r="D39" s="59" t="s">
        <v>85</v>
      </c>
      <c r="E39" s="29" t="s">
        <v>86</v>
      </c>
      <c r="F39" s="222" t="s">
        <v>113</v>
      </c>
      <c r="G39" s="223" t="s">
        <v>114</v>
      </c>
      <c r="H39" s="230">
        <v>1</v>
      </c>
      <c r="I39" s="231">
        <v>4784</v>
      </c>
      <c r="J39" s="224">
        <f>H39*K39</f>
        <v>0.25</v>
      </c>
      <c r="K39" s="233">
        <v>0.25</v>
      </c>
      <c r="L39" s="227">
        <v>14352</v>
      </c>
      <c r="M39" s="227">
        <v>8611</v>
      </c>
      <c r="N39" s="229">
        <f>L39-M39</f>
        <v>5741</v>
      </c>
      <c r="O39" s="275">
        <v>4172</v>
      </c>
      <c r="P39" s="275">
        <v>4898</v>
      </c>
      <c r="Q39" s="50">
        <f>SUM(O39:P39)</f>
        <v>9070</v>
      </c>
      <c r="R39" s="48">
        <f>IFERROR(Q39/M39,"N/A")</f>
        <v>1.0533039135988851</v>
      </c>
      <c r="S39" s="276">
        <f>O39+P39+N39</f>
        <v>14811</v>
      </c>
      <c r="T39" s="277" t="s">
        <v>93</v>
      </c>
    </row>
    <row r="40" spans="1:20" hidden="1" outlineLevel="1" x14ac:dyDescent="0.2">
      <c r="A40" s="59" t="str">
        <f>$G$7</f>
        <v xml:space="preserve">Connections For Children </v>
      </c>
      <c r="B40" s="59" t="str">
        <f>$G$8</f>
        <v xml:space="preserve">Family Support &amp; Quality Improvement Program </v>
      </c>
      <c r="D40" s="59" t="s">
        <v>85</v>
      </c>
      <c r="E40" s="29" t="s">
        <v>86</v>
      </c>
      <c r="F40" s="222" t="s">
        <v>115</v>
      </c>
      <c r="G40" s="223" t="s">
        <v>116</v>
      </c>
      <c r="H40" s="230">
        <v>1</v>
      </c>
      <c r="I40" s="231">
        <v>6036</v>
      </c>
      <c r="J40" s="224">
        <f>H40*K40</f>
        <v>0.25</v>
      </c>
      <c r="K40" s="233">
        <v>0.25</v>
      </c>
      <c r="L40" s="227">
        <v>15062</v>
      </c>
      <c r="M40" s="227">
        <v>7819</v>
      </c>
      <c r="N40" s="229">
        <f>L40-M40</f>
        <v>7243</v>
      </c>
      <c r="O40" s="275">
        <v>3914</v>
      </c>
      <c r="P40" s="275">
        <v>3918</v>
      </c>
      <c r="Q40" s="50">
        <f>SUM(O40:P40)</f>
        <v>7832</v>
      </c>
      <c r="R40" s="48">
        <f>IFERROR(Q40/M40,"N/A")</f>
        <v>1.0016626167029032</v>
      </c>
      <c r="S40" s="276">
        <f>O40+P40+N40</f>
        <v>15075</v>
      </c>
      <c r="T40" s="277" t="s">
        <v>93</v>
      </c>
    </row>
    <row r="41" spans="1:20" collapsed="1" x14ac:dyDescent="0.2">
      <c r="A41" s="59" t="str">
        <f t="shared" ref="A41" si="17">$G$7</f>
        <v xml:space="preserve">Connections For Children </v>
      </c>
      <c r="B41" s="59" t="str">
        <f t="shared" ref="B41" si="18">$G$8</f>
        <v xml:space="preserve">Family Support &amp; Quality Improvement Program </v>
      </c>
      <c r="D41" s="59" t="s">
        <v>85</v>
      </c>
      <c r="E41" s="29" t="s">
        <v>86</v>
      </c>
      <c r="F41" s="222"/>
      <c r="G41" s="223" t="s">
        <v>93</v>
      </c>
      <c r="H41" s="230"/>
      <c r="I41" s="231"/>
      <c r="J41" s="232"/>
      <c r="K41" s="230">
        <f>SUM(J28:J40)</f>
        <v>3.62</v>
      </c>
      <c r="L41" s="227">
        <f>SUM(L28:L40)</f>
        <v>151402</v>
      </c>
      <c r="M41" s="227">
        <f t="shared" ref="M41:Q41" si="19">SUM(M28:M40)</f>
        <v>106475</v>
      </c>
      <c r="N41" s="229">
        <f t="shared" si="19"/>
        <v>44927</v>
      </c>
      <c r="O41" s="275">
        <f t="shared" si="19"/>
        <v>54473</v>
      </c>
      <c r="P41" s="275">
        <f t="shared" si="19"/>
        <v>52490</v>
      </c>
      <c r="Q41" s="50">
        <f t="shared" si="19"/>
        <v>106963</v>
      </c>
      <c r="R41" s="48">
        <f t="shared" ref="R41" si="20">IFERROR(Q41/M41,"N/A")</f>
        <v>1.0045832355012914</v>
      </c>
      <c r="S41" s="276">
        <f>SUM(S28:S40)</f>
        <v>151890</v>
      </c>
    </row>
    <row r="42" spans="1:20" hidden="1" outlineLevel="1" x14ac:dyDescent="0.2">
      <c r="A42" s="59" t="str">
        <f>$G$7</f>
        <v xml:space="preserve">Connections For Children </v>
      </c>
      <c r="B42" s="59" t="str">
        <f>$G$8</f>
        <v xml:space="preserve">Family Support &amp; Quality Improvement Program </v>
      </c>
      <c r="D42" s="59" t="s">
        <v>85</v>
      </c>
      <c r="E42" s="29" t="s">
        <v>86</v>
      </c>
      <c r="F42" s="222" t="s">
        <v>117</v>
      </c>
      <c r="G42" s="223" t="s">
        <v>118</v>
      </c>
      <c r="H42" s="230">
        <v>1</v>
      </c>
      <c r="I42" s="231">
        <v>2782</v>
      </c>
      <c r="J42" s="224">
        <f>H42*K42</f>
        <v>0.25</v>
      </c>
      <c r="K42" s="233">
        <v>0.25</v>
      </c>
      <c r="L42" s="227">
        <v>8346</v>
      </c>
      <c r="M42" s="227">
        <v>5008</v>
      </c>
      <c r="N42" s="229">
        <f>L42-M42</f>
        <v>3338</v>
      </c>
      <c r="O42" s="275">
        <v>2563</v>
      </c>
      <c r="P42" s="275">
        <v>2337</v>
      </c>
      <c r="Q42" s="50">
        <f>SUM(O42:P42)</f>
        <v>4900</v>
      </c>
      <c r="R42" s="48">
        <f>IFERROR(Q42/M42,"N/A")</f>
        <v>0.97843450479233229</v>
      </c>
      <c r="S42" s="276">
        <f>O42+P42+N42</f>
        <v>8238</v>
      </c>
      <c r="T42" s="277" t="s">
        <v>119</v>
      </c>
    </row>
    <row r="43" spans="1:20" hidden="1" outlineLevel="1" x14ac:dyDescent="0.2">
      <c r="A43" s="59" t="str">
        <f>$G$7</f>
        <v xml:space="preserve">Connections For Children </v>
      </c>
      <c r="B43" s="59" t="str">
        <f>$G$8</f>
        <v xml:space="preserve">Family Support &amp; Quality Improvement Program </v>
      </c>
      <c r="D43" s="59" t="s">
        <v>85</v>
      </c>
      <c r="E43" s="29" t="s">
        <v>86</v>
      </c>
      <c r="F43" s="222" t="s">
        <v>120</v>
      </c>
      <c r="G43" s="223" t="s">
        <v>121</v>
      </c>
      <c r="H43" s="230">
        <v>1</v>
      </c>
      <c r="I43" s="231">
        <v>3399</v>
      </c>
      <c r="J43" s="224">
        <f>H43*K43</f>
        <v>0.15</v>
      </c>
      <c r="K43" s="233">
        <v>0.15</v>
      </c>
      <c r="L43" s="227">
        <v>6118</v>
      </c>
      <c r="M43" s="227">
        <v>4079</v>
      </c>
      <c r="N43" s="229">
        <f>L43-M43</f>
        <v>2039</v>
      </c>
      <c r="O43" s="275">
        <v>2199</v>
      </c>
      <c r="P43" s="275">
        <v>1968</v>
      </c>
      <c r="Q43" s="50">
        <f>SUM(O43:P43)</f>
        <v>4167</v>
      </c>
      <c r="R43" s="48">
        <f>IFERROR(Q43/M43,"N/A")</f>
        <v>1.0215739151752881</v>
      </c>
      <c r="S43" s="276">
        <f>O43+P43+N43</f>
        <v>6206</v>
      </c>
      <c r="T43" s="277" t="s">
        <v>119</v>
      </c>
    </row>
    <row r="44" spans="1:20" hidden="1" outlineLevel="1" x14ac:dyDescent="0.2">
      <c r="A44" s="59" t="str">
        <f>$G$7</f>
        <v xml:space="preserve">Connections For Children </v>
      </c>
      <c r="B44" s="59" t="str">
        <f>$G$8</f>
        <v xml:space="preserve">Family Support &amp; Quality Improvement Program </v>
      </c>
      <c r="D44" s="59" t="s">
        <v>85</v>
      </c>
      <c r="E44" s="29" t="s">
        <v>86</v>
      </c>
      <c r="F44" s="222" t="s">
        <v>122</v>
      </c>
      <c r="G44" s="223" t="s">
        <v>123</v>
      </c>
      <c r="H44" s="230">
        <v>1</v>
      </c>
      <c r="I44" s="231">
        <v>4201</v>
      </c>
      <c r="J44" s="224">
        <f>H44*K44</f>
        <v>0.15</v>
      </c>
      <c r="K44" s="233">
        <v>0.15</v>
      </c>
      <c r="L44" s="227">
        <v>7562</v>
      </c>
      <c r="M44" s="227">
        <v>5041</v>
      </c>
      <c r="N44" s="229">
        <f>L44-M44</f>
        <v>2521</v>
      </c>
      <c r="O44" s="275">
        <v>2873</v>
      </c>
      <c r="P44" s="275">
        <v>2163</v>
      </c>
      <c r="Q44" s="50">
        <f>SUM(O44:P44)</f>
        <v>5036</v>
      </c>
      <c r="R44" s="48">
        <f>IFERROR(Q44/M44,"N/A")</f>
        <v>0.99900813330688354</v>
      </c>
      <c r="S44" s="276">
        <f>O44+P44+N44</f>
        <v>7557</v>
      </c>
      <c r="T44" s="277" t="s">
        <v>119</v>
      </c>
    </row>
    <row r="45" spans="1:20" hidden="1" outlineLevel="1" x14ac:dyDescent="0.2">
      <c r="A45" s="59" t="str">
        <f>$G$7</f>
        <v xml:space="preserve">Connections For Children </v>
      </c>
      <c r="B45" s="59" t="str">
        <f>$G$8</f>
        <v xml:space="preserve">Family Support &amp; Quality Improvement Program </v>
      </c>
      <c r="D45" s="59" t="s">
        <v>85</v>
      </c>
      <c r="E45" s="29" t="s">
        <v>86</v>
      </c>
      <c r="F45" s="222" t="s">
        <v>124</v>
      </c>
      <c r="G45" s="223" t="s">
        <v>125</v>
      </c>
      <c r="H45" s="230">
        <v>1</v>
      </c>
      <c r="I45" s="231">
        <v>4379</v>
      </c>
      <c r="J45" s="224">
        <f>H45*K45</f>
        <v>0.15</v>
      </c>
      <c r="K45" s="233">
        <v>0.15</v>
      </c>
      <c r="L45" s="227">
        <v>7882</v>
      </c>
      <c r="M45" s="227">
        <v>5255</v>
      </c>
      <c r="N45" s="229">
        <f>L45-M45</f>
        <v>2627</v>
      </c>
      <c r="O45" s="275">
        <v>2736</v>
      </c>
      <c r="P45" s="275">
        <v>2605</v>
      </c>
      <c r="Q45" s="50">
        <f>SUM(O45:P45)</f>
        <v>5341</v>
      </c>
      <c r="R45" s="48">
        <f>IFERROR(Q45/M45,"N/A")</f>
        <v>1.0163653663177925</v>
      </c>
      <c r="S45" s="276">
        <f>O45+P45+N45</f>
        <v>7968</v>
      </c>
      <c r="T45" s="277" t="s">
        <v>119</v>
      </c>
    </row>
    <row r="46" spans="1:20" collapsed="1" x14ac:dyDescent="0.2">
      <c r="A46" s="59" t="str">
        <f t="shared" ref="A46:A47" si="21">$G$7</f>
        <v xml:space="preserve">Connections For Children </v>
      </c>
      <c r="B46" s="59" t="str">
        <f t="shared" ref="B46:B47" si="22">$G$8</f>
        <v xml:space="preserve">Family Support &amp; Quality Improvement Program </v>
      </c>
      <c r="D46" s="59" t="s">
        <v>85</v>
      </c>
      <c r="E46" s="29" t="s">
        <v>86</v>
      </c>
      <c r="F46" s="222"/>
      <c r="G46" s="223" t="s">
        <v>119</v>
      </c>
      <c r="H46" s="230"/>
      <c r="I46" s="231"/>
      <c r="J46" s="232"/>
      <c r="K46" s="230">
        <f>SUM(J42:J45)</f>
        <v>0.70000000000000007</v>
      </c>
      <c r="L46" s="227">
        <f>SUM(L42:L45)</f>
        <v>29908</v>
      </c>
      <c r="M46" s="227">
        <f t="shared" ref="M46:Q46" si="23">SUM(M42:M45)</f>
        <v>19383</v>
      </c>
      <c r="N46" s="229">
        <f t="shared" si="23"/>
        <v>10525</v>
      </c>
      <c r="O46" s="275">
        <f t="shared" si="23"/>
        <v>10371</v>
      </c>
      <c r="P46" s="275">
        <f t="shared" si="23"/>
        <v>9073</v>
      </c>
      <c r="Q46" s="50">
        <f t="shared" si="23"/>
        <v>19444</v>
      </c>
      <c r="R46" s="48">
        <f t="shared" ref="R46" si="24">IFERROR(Q46/M46,"N/A")</f>
        <v>1.00314708765413</v>
      </c>
      <c r="S46" s="276">
        <f>SUM(S42:S45)</f>
        <v>29969</v>
      </c>
    </row>
    <row r="47" spans="1:20" x14ac:dyDescent="0.2">
      <c r="A47" s="59" t="str">
        <f t="shared" si="21"/>
        <v xml:space="preserve">Connections For Children </v>
      </c>
      <c r="B47" s="59" t="str">
        <f t="shared" si="22"/>
        <v xml:space="preserve">Family Support &amp; Quality Improvement Program </v>
      </c>
      <c r="D47" s="59" t="s">
        <v>85</v>
      </c>
      <c r="E47" s="29" t="s">
        <v>86</v>
      </c>
      <c r="F47" s="222"/>
      <c r="G47" s="223"/>
      <c r="H47" s="230"/>
      <c r="I47" s="231"/>
      <c r="J47" s="232"/>
      <c r="K47" s="233"/>
      <c r="L47" s="227">
        <v>0</v>
      </c>
      <c r="M47" s="227">
        <v>0</v>
      </c>
      <c r="N47" s="229">
        <f t="shared" ref="N47" si="25">L47-M47</f>
        <v>0</v>
      </c>
      <c r="O47" s="275">
        <v>0</v>
      </c>
      <c r="P47" s="275">
        <v>0</v>
      </c>
      <c r="Q47" s="50">
        <f t="shared" ref="Q47" si="26">SUM(O47:P47)</f>
        <v>0</v>
      </c>
      <c r="R47" s="48" t="str">
        <f t="shared" ref="R47" si="27">IFERROR(Q47/M47,"N/A")</f>
        <v>N/A</v>
      </c>
      <c r="S47" s="276">
        <f t="shared" ref="S47" si="28">O47+P47+N47</f>
        <v>0</v>
      </c>
    </row>
    <row r="48" spans="1:20" ht="13.5" thickBot="1" x14ac:dyDescent="0.25">
      <c r="F48" s="188"/>
      <c r="G48" s="178"/>
      <c r="H48" s="189" t="s">
        <v>126</v>
      </c>
      <c r="I48" s="190"/>
      <c r="J48" s="190"/>
      <c r="K48" s="295">
        <f>SUM(K46,K41)</f>
        <v>4.32</v>
      </c>
      <c r="L48" s="191">
        <f>SUM(L41,L46)</f>
        <v>181310</v>
      </c>
      <c r="M48" s="191">
        <f t="shared" ref="M48:Q48" si="29">SUM(M41,M46)</f>
        <v>125858</v>
      </c>
      <c r="N48" s="191">
        <f t="shared" si="29"/>
        <v>55452</v>
      </c>
      <c r="O48" s="191">
        <f t="shared" si="29"/>
        <v>64844</v>
      </c>
      <c r="P48" s="191">
        <f t="shared" si="29"/>
        <v>61563</v>
      </c>
      <c r="Q48" s="191">
        <f t="shared" si="29"/>
        <v>126407</v>
      </c>
      <c r="R48" s="192">
        <f t="shared" ref="R48" si="30">IFERROR(Q48/M48,"N/A")</f>
        <v>1.0043620588282032</v>
      </c>
      <c r="S48" s="193">
        <f>SUM(S41,S46)</f>
        <v>181859</v>
      </c>
    </row>
    <row r="49" spans="1:19" ht="13.5" thickBot="1" x14ac:dyDescent="0.25">
      <c r="F49" s="43"/>
      <c r="G49" s="43"/>
      <c r="H49" s="43"/>
      <c r="I49" s="43"/>
      <c r="J49" s="43"/>
      <c r="K49" s="43"/>
    </row>
    <row r="50" spans="1:19" x14ac:dyDescent="0.2">
      <c r="F50" s="19" t="s">
        <v>127</v>
      </c>
      <c r="G50" s="18"/>
      <c r="H50" s="18"/>
      <c r="I50" s="18"/>
      <c r="J50" s="18"/>
      <c r="K50" s="17"/>
      <c r="L50" s="16"/>
      <c r="M50" s="16"/>
      <c r="N50" s="16"/>
      <c r="O50" s="16"/>
      <c r="P50" s="16"/>
      <c r="Q50" s="16"/>
      <c r="R50" s="15"/>
      <c r="S50" s="14"/>
    </row>
    <row r="51" spans="1:19" s="82" customFormat="1" x14ac:dyDescent="0.2">
      <c r="A51" s="59"/>
      <c r="B51" s="59"/>
      <c r="C51" s="77"/>
      <c r="D51" s="77"/>
      <c r="E51" s="86"/>
      <c r="F51" s="78" t="s">
        <v>128</v>
      </c>
      <c r="G51" s="88"/>
      <c r="H51" s="88"/>
      <c r="I51" s="88"/>
      <c r="J51" s="88"/>
      <c r="K51" s="80"/>
      <c r="L51" s="22"/>
      <c r="M51" s="22"/>
      <c r="N51" s="22"/>
      <c r="O51" s="22"/>
      <c r="P51" s="22"/>
      <c r="Q51" s="22"/>
      <c r="R51" s="21"/>
      <c r="S51" s="20"/>
    </row>
    <row r="52" spans="1:19" ht="33.75" x14ac:dyDescent="0.2">
      <c r="A52" s="59" t="str">
        <f t="shared" ref="A52:A59" si="31">$G$7</f>
        <v xml:space="preserve">Connections For Children </v>
      </c>
      <c r="B52" s="59" t="str">
        <f t="shared" ref="B52:B59" si="32">$G$8</f>
        <v xml:space="preserve">Family Support &amp; Quality Improvement Program </v>
      </c>
      <c r="D52" s="59" t="s">
        <v>85</v>
      </c>
      <c r="E52" s="29" t="s">
        <v>127</v>
      </c>
      <c r="F52" s="67" t="s">
        <v>129</v>
      </c>
      <c r="G52" s="68"/>
      <c r="H52" s="69"/>
      <c r="I52" s="69"/>
      <c r="J52" s="69"/>
      <c r="K52" s="69"/>
      <c r="L52" s="51" t="s">
        <v>53</v>
      </c>
      <c r="M52" s="51" t="s">
        <v>54</v>
      </c>
      <c r="N52" s="51" t="s">
        <v>55</v>
      </c>
      <c r="O52" s="51" t="s">
        <v>56</v>
      </c>
      <c r="P52" s="51" t="s">
        <v>57</v>
      </c>
      <c r="Q52" s="51" t="s">
        <v>58</v>
      </c>
      <c r="R52" s="64" t="s">
        <v>59</v>
      </c>
      <c r="S52" s="65" t="s">
        <v>60</v>
      </c>
    </row>
    <row r="53" spans="1:19" x14ac:dyDescent="0.2">
      <c r="A53" s="59" t="str">
        <f t="shared" si="31"/>
        <v xml:space="preserve">Connections For Children </v>
      </c>
      <c r="B53" s="59" t="str">
        <f t="shared" si="32"/>
        <v xml:space="preserve">Family Support &amp; Quality Improvement Program </v>
      </c>
      <c r="D53" s="59" t="s">
        <v>85</v>
      </c>
      <c r="E53" s="29" t="s">
        <v>127</v>
      </c>
      <c r="F53" s="234" t="s">
        <v>130</v>
      </c>
      <c r="G53" s="235"/>
      <c r="H53" s="47"/>
      <c r="I53" s="47"/>
      <c r="J53" s="47"/>
      <c r="K53" s="47"/>
      <c r="L53" s="237">
        <v>11816</v>
      </c>
      <c r="M53" s="237">
        <v>8378</v>
      </c>
      <c r="N53" s="228">
        <f t="shared" ref="N53" si="33">L53-M53</f>
        <v>3438</v>
      </c>
      <c r="O53" s="275">
        <v>4020</v>
      </c>
      <c r="P53" s="275">
        <v>4355</v>
      </c>
      <c r="Q53" s="49">
        <f>SUM(O53:P53)</f>
        <v>8375</v>
      </c>
      <c r="R53" s="48">
        <f>IFERROR(Q53/M53,"N/A")</f>
        <v>0.99964191931248503</v>
      </c>
      <c r="S53" s="276">
        <f t="shared" ref="S53:S59" si="34">O53+P53+N53</f>
        <v>11813</v>
      </c>
    </row>
    <row r="54" spans="1:19" x14ac:dyDescent="0.2">
      <c r="A54" s="59" t="str">
        <f t="shared" si="31"/>
        <v xml:space="preserve">Connections For Children </v>
      </c>
      <c r="B54" s="59" t="str">
        <f t="shared" si="32"/>
        <v xml:space="preserve">Family Support &amp; Quality Improvement Program </v>
      </c>
      <c r="D54" s="59" t="s">
        <v>85</v>
      </c>
      <c r="E54" s="29" t="s">
        <v>127</v>
      </c>
      <c r="F54" s="236" t="s">
        <v>131</v>
      </c>
      <c r="G54" s="235"/>
      <c r="H54" s="46"/>
      <c r="I54" s="47"/>
      <c r="J54" s="47"/>
      <c r="K54" s="47"/>
      <c r="L54" s="237">
        <v>2673</v>
      </c>
      <c r="M54" s="237">
        <v>1869</v>
      </c>
      <c r="N54" s="229">
        <f t="shared" ref="N54:N59" si="35">L54-M54</f>
        <v>804</v>
      </c>
      <c r="O54" s="275">
        <v>940</v>
      </c>
      <c r="P54" s="278">
        <v>929</v>
      </c>
      <c r="Q54" s="45">
        <f t="shared" ref="Q54:Q59" si="36">SUM(O54:P54)</f>
        <v>1869</v>
      </c>
      <c r="R54" s="44">
        <f t="shared" ref="R54:R59" si="37">IFERROR(Q54/M54,"N/A")</f>
        <v>1</v>
      </c>
      <c r="S54" s="276">
        <f t="shared" si="34"/>
        <v>2673</v>
      </c>
    </row>
    <row r="55" spans="1:19" x14ac:dyDescent="0.2">
      <c r="A55" s="59" t="str">
        <f t="shared" si="31"/>
        <v xml:space="preserve">Connections For Children </v>
      </c>
      <c r="B55" s="59" t="str">
        <f t="shared" si="32"/>
        <v xml:space="preserve">Family Support &amp; Quality Improvement Program </v>
      </c>
      <c r="D55" s="59" t="s">
        <v>85</v>
      </c>
      <c r="E55" s="29" t="s">
        <v>127</v>
      </c>
      <c r="F55" s="236" t="s">
        <v>132</v>
      </c>
      <c r="G55" s="235"/>
      <c r="H55" s="46"/>
      <c r="I55" s="47"/>
      <c r="J55" s="47"/>
      <c r="K55" s="47"/>
      <c r="L55" s="237">
        <v>1070</v>
      </c>
      <c r="M55" s="237">
        <v>748</v>
      </c>
      <c r="N55" s="229">
        <f t="shared" si="35"/>
        <v>322</v>
      </c>
      <c r="O55" s="275">
        <v>132</v>
      </c>
      <c r="P55" s="278">
        <v>616</v>
      </c>
      <c r="Q55" s="45">
        <f t="shared" si="36"/>
        <v>748</v>
      </c>
      <c r="R55" s="44">
        <f t="shared" si="37"/>
        <v>1</v>
      </c>
      <c r="S55" s="276">
        <f t="shared" si="34"/>
        <v>1070</v>
      </c>
    </row>
    <row r="56" spans="1:19" x14ac:dyDescent="0.2">
      <c r="A56" s="59" t="str">
        <f t="shared" si="31"/>
        <v xml:space="preserve">Connections For Children </v>
      </c>
      <c r="B56" s="59" t="str">
        <f t="shared" si="32"/>
        <v xml:space="preserve">Family Support &amp; Quality Improvement Program </v>
      </c>
      <c r="D56" s="59" t="s">
        <v>85</v>
      </c>
      <c r="E56" s="29" t="s">
        <v>127</v>
      </c>
      <c r="F56" s="236" t="s">
        <v>133</v>
      </c>
      <c r="G56" s="235"/>
      <c r="H56" s="46"/>
      <c r="I56" s="47"/>
      <c r="J56" s="47"/>
      <c r="K56" s="47"/>
      <c r="L56" s="237">
        <v>20164</v>
      </c>
      <c r="M56" s="237">
        <v>14064</v>
      </c>
      <c r="N56" s="229">
        <f t="shared" si="35"/>
        <v>6100</v>
      </c>
      <c r="O56" s="275">
        <v>6775</v>
      </c>
      <c r="P56" s="278">
        <v>7288</v>
      </c>
      <c r="Q56" s="45">
        <f t="shared" si="36"/>
        <v>14063</v>
      </c>
      <c r="R56" s="44">
        <f t="shared" si="37"/>
        <v>0.99992889647326511</v>
      </c>
      <c r="S56" s="276">
        <f t="shared" si="34"/>
        <v>20163</v>
      </c>
    </row>
    <row r="57" spans="1:19" x14ac:dyDescent="0.2">
      <c r="A57" s="59" t="str">
        <f t="shared" si="31"/>
        <v xml:space="preserve">Connections For Children </v>
      </c>
      <c r="B57" s="59" t="str">
        <f t="shared" si="32"/>
        <v xml:space="preserve">Family Support &amp; Quality Improvement Program </v>
      </c>
      <c r="D57" s="59" t="s">
        <v>85</v>
      </c>
      <c r="E57" s="29" t="s">
        <v>127</v>
      </c>
      <c r="F57" s="236" t="s">
        <v>134</v>
      </c>
      <c r="G57" s="235"/>
      <c r="H57" s="46"/>
      <c r="I57" s="47"/>
      <c r="J57" s="47"/>
      <c r="K57" s="47"/>
      <c r="L57" s="237">
        <v>1201</v>
      </c>
      <c r="M57" s="237">
        <v>646</v>
      </c>
      <c r="N57" s="229">
        <f t="shared" si="35"/>
        <v>555</v>
      </c>
      <c r="O57" s="275">
        <v>648</v>
      </c>
      <c r="P57" s="278">
        <v>-2</v>
      </c>
      <c r="Q57" s="45">
        <f t="shared" si="36"/>
        <v>646</v>
      </c>
      <c r="R57" s="44">
        <f t="shared" si="37"/>
        <v>1</v>
      </c>
      <c r="S57" s="276">
        <f t="shared" si="34"/>
        <v>1201</v>
      </c>
    </row>
    <row r="58" spans="1:19" x14ac:dyDescent="0.2">
      <c r="A58" s="59" t="str">
        <f t="shared" si="31"/>
        <v xml:space="preserve">Connections For Children </v>
      </c>
      <c r="B58" s="59" t="str">
        <f t="shared" si="32"/>
        <v xml:space="preserve">Family Support &amp; Quality Improvement Program </v>
      </c>
      <c r="D58" s="59" t="s">
        <v>85</v>
      </c>
      <c r="E58" s="29" t="s">
        <v>127</v>
      </c>
      <c r="F58" s="236" t="s">
        <v>135</v>
      </c>
      <c r="G58" s="235"/>
      <c r="H58" s="46"/>
      <c r="I58" s="47"/>
      <c r="J58" s="47"/>
      <c r="K58" s="47"/>
      <c r="L58" s="237">
        <v>9194</v>
      </c>
      <c r="M58" s="237">
        <v>7530</v>
      </c>
      <c r="N58" s="229">
        <f t="shared" si="35"/>
        <v>1664</v>
      </c>
      <c r="O58" s="275">
        <v>1929</v>
      </c>
      <c r="P58" s="278">
        <v>5463</v>
      </c>
      <c r="Q58" s="45">
        <f t="shared" si="36"/>
        <v>7392</v>
      </c>
      <c r="R58" s="44">
        <f t="shared" si="37"/>
        <v>0.98167330677290832</v>
      </c>
      <c r="S58" s="276">
        <f t="shared" si="34"/>
        <v>9056</v>
      </c>
    </row>
    <row r="59" spans="1:19" x14ac:dyDescent="0.2">
      <c r="A59" s="59" t="str">
        <f t="shared" si="31"/>
        <v xml:space="preserve">Connections For Children </v>
      </c>
      <c r="B59" s="59" t="str">
        <f t="shared" si="32"/>
        <v xml:space="preserve">Family Support &amp; Quality Improvement Program </v>
      </c>
      <c r="D59" s="59" t="s">
        <v>85</v>
      </c>
      <c r="E59" s="29" t="s">
        <v>127</v>
      </c>
      <c r="F59" s="236"/>
      <c r="G59" s="235"/>
      <c r="H59" s="46"/>
      <c r="I59" s="47"/>
      <c r="J59" s="47"/>
      <c r="K59" s="47"/>
      <c r="L59" s="237">
        <v>0</v>
      </c>
      <c r="M59" s="237">
        <v>0</v>
      </c>
      <c r="N59" s="229">
        <f t="shared" si="35"/>
        <v>0</v>
      </c>
      <c r="O59" s="275">
        <v>0</v>
      </c>
      <c r="P59" s="278">
        <v>0</v>
      </c>
      <c r="Q59" s="45">
        <f t="shared" si="36"/>
        <v>0</v>
      </c>
      <c r="R59" s="44" t="str">
        <f t="shared" si="37"/>
        <v>N/A</v>
      </c>
      <c r="S59" s="276">
        <f t="shared" si="34"/>
        <v>0</v>
      </c>
    </row>
    <row r="60" spans="1:19" ht="13.5" thickBot="1" x14ac:dyDescent="0.25">
      <c r="F60" s="70"/>
      <c r="G60" s="66"/>
      <c r="H60" s="71" t="s">
        <v>136</v>
      </c>
      <c r="I60" s="72"/>
      <c r="J60" s="72"/>
      <c r="K60" s="73"/>
      <c r="L60" s="74">
        <f t="shared" ref="L60:Q60" si="38">SUM(L53:L59)</f>
        <v>46118</v>
      </c>
      <c r="M60" s="74">
        <f t="shared" si="38"/>
        <v>33235</v>
      </c>
      <c r="N60" s="74">
        <f t="shared" si="38"/>
        <v>12883</v>
      </c>
      <c r="O60" s="74">
        <f t="shared" si="38"/>
        <v>14444</v>
      </c>
      <c r="P60" s="74">
        <f t="shared" si="38"/>
        <v>18649</v>
      </c>
      <c r="Q60" s="74">
        <f t="shared" si="38"/>
        <v>33093</v>
      </c>
      <c r="R60" s="75">
        <f>IFERROR(Q60/M60,"N/A")</f>
        <v>0.99572739581766212</v>
      </c>
      <c r="S60" s="76">
        <f>SUM(S53:S59)</f>
        <v>45976</v>
      </c>
    </row>
    <row r="61" spans="1:19" ht="13.5" thickBot="1" x14ac:dyDescent="0.25">
      <c r="F61" s="43"/>
      <c r="G61" s="43"/>
      <c r="H61" s="43"/>
      <c r="I61" s="43"/>
      <c r="J61" s="43"/>
      <c r="K61" s="43"/>
    </row>
    <row r="62" spans="1:19" s="82" customFormat="1" x14ac:dyDescent="0.2">
      <c r="A62" s="59"/>
      <c r="B62" s="59"/>
      <c r="C62" s="77"/>
      <c r="D62" s="77"/>
      <c r="E62" s="86"/>
      <c r="F62" s="19" t="s">
        <v>137</v>
      </c>
      <c r="G62" s="18"/>
      <c r="H62" s="18"/>
      <c r="I62" s="18"/>
      <c r="J62" s="18"/>
      <c r="K62" s="17"/>
      <c r="L62" s="16"/>
      <c r="M62" s="16"/>
      <c r="N62" s="16"/>
      <c r="O62" s="16"/>
      <c r="P62" s="16"/>
      <c r="Q62" s="16"/>
      <c r="R62" s="15"/>
      <c r="S62" s="14"/>
    </row>
    <row r="63" spans="1:19" s="82" customFormat="1" x14ac:dyDescent="0.2">
      <c r="A63" s="59"/>
      <c r="B63" s="59"/>
      <c r="C63" s="77"/>
      <c r="D63" s="77"/>
      <c r="E63" s="86"/>
      <c r="F63" s="87" t="s">
        <v>138</v>
      </c>
      <c r="G63" s="88"/>
      <c r="H63" s="88"/>
      <c r="I63" s="88"/>
      <c r="J63" s="88"/>
      <c r="K63" s="80"/>
      <c r="L63" s="22"/>
      <c r="M63" s="22"/>
      <c r="N63" s="22"/>
      <c r="O63" s="22"/>
      <c r="P63" s="22"/>
      <c r="Q63" s="22"/>
      <c r="R63" s="21"/>
      <c r="S63" s="20"/>
    </row>
    <row r="64" spans="1:19" x14ac:dyDescent="0.2">
      <c r="F64" s="87" t="s">
        <v>139</v>
      </c>
      <c r="G64" s="88"/>
      <c r="H64" s="88"/>
      <c r="I64" s="88"/>
      <c r="J64" s="88"/>
      <c r="K64" s="80"/>
      <c r="L64" s="22"/>
      <c r="M64" s="22"/>
      <c r="N64" s="22"/>
      <c r="O64" s="22"/>
      <c r="P64" s="22"/>
      <c r="Q64" s="22"/>
      <c r="R64" s="21"/>
      <c r="S64" s="20"/>
    </row>
    <row r="65" spans="1:19" ht="33.75" x14ac:dyDescent="0.2">
      <c r="F65" s="67" t="s">
        <v>129</v>
      </c>
      <c r="G65" s="68"/>
      <c r="H65" s="69"/>
      <c r="I65" s="69"/>
      <c r="J65" s="69"/>
      <c r="K65" s="69"/>
      <c r="L65" s="51" t="s">
        <v>53</v>
      </c>
      <c r="M65" s="51" t="s">
        <v>54</v>
      </c>
      <c r="N65" s="51" t="s">
        <v>55</v>
      </c>
      <c r="O65" s="51" t="s">
        <v>56</v>
      </c>
      <c r="P65" s="51" t="s">
        <v>57</v>
      </c>
      <c r="Q65" s="51" t="s">
        <v>58</v>
      </c>
      <c r="R65" s="64" t="s">
        <v>59</v>
      </c>
      <c r="S65" s="65" t="s">
        <v>60</v>
      </c>
    </row>
    <row r="66" spans="1:19" x14ac:dyDescent="0.2">
      <c r="A66" s="59" t="str">
        <f t="shared" ref="A66:A68" si="39">$G$7</f>
        <v xml:space="preserve">Connections For Children </v>
      </c>
      <c r="B66" s="59" t="str">
        <f t="shared" ref="B66:B68" si="40">$G$8</f>
        <v xml:space="preserve">Family Support &amp; Quality Improvement Program </v>
      </c>
      <c r="D66" s="59" t="s">
        <v>85</v>
      </c>
      <c r="E66" s="29" t="s">
        <v>137</v>
      </c>
      <c r="F66" s="234" t="s">
        <v>140</v>
      </c>
      <c r="G66" s="235"/>
      <c r="H66" s="46"/>
      <c r="I66" s="47"/>
      <c r="J66" s="47"/>
      <c r="K66" s="47"/>
      <c r="L66" s="227">
        <v>6000</v>
      </c>
      <c r="M66" s="228">
        <v>0</v>
      </c>
      <c r="N66" s="228">
        <f>L66-M66</f>
        <v>6000</v>
      </c>
      <c r="O66" s="275">
        <v>0</v>
      </c>
      <c r="P66" s="275">
        <v>0</v>
      </c>
      <c r="Q66" s="49">
        <f>SUM(O66:P66)</f>
        <v>0</v>
      </c>
      <c r="R66" s="48" t="str">
        <f>IFERROR(Q66/M66,"N/A")</f>
        <v>N/A</v>
      </c>
      <c r="S66" s="276">
        <f t="shared" ref="S66:S68" si="41">O66+P66+N66</f>
        <v>6000</v>
      </c>
    </row>
    <row r="67" spans="1:19" x14ac:dyDescent="0.2">
      <c r="A67" s="59" t="str">
        <f t="shared" si="39"/>
        <v xml:space="preserve">Connections For Children </v>
      </c>
      <c r="B67" s="59" t="str">
        <f t="shared" si="40"/>
        <v xml:space="preserve">Family Support &amp; Quality Improvement Program </v>
      </c>
      <c r="D67" s="59" t="s">
        <v>85</v>
      </c>
      <c r="E67" s="29" t="s">
        <v>137</v>
      </c>
      <c r="F67" s="236" t="s">
        <v>141</v>
      </c>
      <c r="G67" s="235"/>
      <c r="H67" s="46"/>
      <c r="I67" s="47"/>
      <c r="J67" s="47"/>
      <c r="K67" s="47"/>
      <c r="L67" s="227">
        <v>3177</v>
      </c>
      <c r="M67" s="228">
        <v>3177</v>
      </c>
      <c r="N67" s="229">
        <f t="shared" ref="N67:N68" si="42">L67-M67</f>
        <v>0</v>
      </c>
      <c r="O67" s="275">
        <v>0</v>
      </c>
      <c r="P67" s="278">
        <v>3177</v>
      </c>
      <c r="Q67" s="45">
        <f t="shared" ref="Q67:Q68" si="43">SUM(O67:P67)</f>
        <v>3177</v>
      </c>
      <c r="R67" s="44">
        <f t="shared" ref="R67:R68" si="44">IFERROR(Q67/M67,"N/A")</f>
        <v>1</v>
      </c>
      <c r="S67" s="276">
        <f t="shared" si="41"/>
        <v>3177</v>
      </c>
    </row>
    <row r="68" spans="1:19" x14ac:dyDescent="0.2">
      <c r="A68" s="59" t="str">
        <f t="shared" si="39"/>
        <v xml:space="preserve">Connections For Children </v>
      </c>
      <c r="B68" s="59" t="str">
        <f t="shared" si="40"/>
        <v xml:space="preserve">Family Support &amp; Quality Improvement Program </v>
      </c>
      <c r="D68" s="59" t="s">
        <v>85</v>
      </c>
      <c r="E68" s="29" t="s">
        <v>137</v>
      </c>
      <c r="F68" s="236"/>
      <c r="G68" s="235"/>
      <c r="H68" s="46"/>
      <c r="I68" s="47"/>
      <c r="J68" s="47"/>
      <c r="K68" s="47"/>
      <c r="L68" s="237">
        <v>0</v>
      </c>
      <c r="M68" s="238">
        <v>0</v>
      </c>
      <c r="N68" s="238">
        <f t="shared" si="42"/>
        <v>0</v>
      </c>
      <c r="O68" s="279">
        <v>0</v>
      </c>
      <c r="P68" s="279">
        <v>0</v>
      </c>
      <c r="Q68" s="45">
        <f t="shared" si="43"/>
        <v>0</v>
      </c>
      <c r="R68" s="44" t="str">
        <f t="shared" si="44"/>
        <v>N/A</v>
      </c>
      <c r="S68" s="276">
        <f t="shared" si="41"/>
        <v>0</v>
      </c>
    </row>
    <row r="69" spans="1:19" ht="13.5" thickBot="1" x14ac:dyDescent="0.25">
      <c r="F69" s="70"/>
      <c r="G69" s="66"/>
      <c r="H69" s="71" t="s">
        <v>142</v>
      </c>
      <c r="I69" s="72"/>
      <c r="J69" s="72"/>
      <c r="K69" s="73"/>
      <c r="L69" s="74">
        <f t="shared" ref="L69:Q69" si="45">SUM(L66:L68)</f>
        <v>9177</v>
      </c>
      <c r="M69" s="74">
        <f t="shared" si="45"/>
        <v>3177</v>
      </c>
      <c r="N69" s="74">
        <f t="shared" si="45"/>
        <v>6000</v>
      </c>
      <c r="O69" s="74">
        <f t="shared" si="45"/>
        <v>0</v>
      </c>
      <c r="P69" s="74">
        <f t="shared" si="45"/>
        <v>3177</v>
      </c>
      <c r="Q69" s="74">
        <f t="shared" si="45"/>
        <v>3177</v>
      </c>
      <c r="R69" s="75">
        <f>IFERROR(Q69/M69,"N/A")</f>
        <v>1</v>
      </c>
      <c r="S69" s="76">
        <f>SUM(S66:S68)</f>
        <v>9177</v>
      </c>
    </row>
    <row r="70" spans="1:19" ht="13.5" thickBot="1" x14ac:dyDescent="0.25">
      <c r="F70" s="43"/>
      <c r="G70" s="43"/>
      <c r="H70" s="43"/>
      <c r="I70" s="43"/>
      <c r="J70" s="43"/>
      <c r="K70" s="43"/>
    </row>
    <row r="71" spans="1:19" s="82" customFormat="1" x14ac:dyDescent="0.2">
      <c r="A71" s="59"/>
      <c r="B71" s="59"/>
      <c r="C71" s="77"/>
      <c r="D71" s="77"/>
      <c r="E71" s="86"/>
      <c r="F71" s="19" t="s">
        <v>143</v>
      </c>
      <c r="G71" s="18"/>
      <c r="H71" s="18"/>
      <c r="I71" s="18"/>
      <c r="J71" s="18"/>
      <c r="K71" s="17"/>
      <c r="L71" s="16"/>
      <c r="M71" s="16"/>
      <c r="N71" s="16"/>
      <c r="O71" s="16"/>
      <c r="P71" s="16"/>
      <c r="Q71" s="16"/>
      <c r="R71" s="15"/>
      <c r="S71" s="14"/>
    </row>
    <row r="72" spans="1:19" x14ac:dyDescent="0.2">
      <c r="F72" s="87" t="s">
        <v>144</v>
      </c>
      <c r="G72" s="88"/>
      <c r="H72" s="88"/>
      <c r="I72" s="88"/>
      <c r="J72" s="88"/>
      <c r="K72" s="80"/>
      <c r="L72" s="22"/>
      <c r="M72" s="22"/>
      <c r="N72" s="22"/>
      <c r="O72" s="22"/>
      <c r="P72" s="22"/>
      <c r="Q72" s="22"/>
      <c r="R72" s="21"/>
      <c r="S72" s="20"/>
    </row>
    <row r="73" spans="1:19" ht="33.75" x14ac:dyDescent="0.2">
      <c r="F73" s="67" t="s">
        <v>129</v>
      </c>
      <c r="G73" s="68"/>
      <c r="H73" s="69"/>
      <c r="I73" s="69"/>
      <c r="J73" s="69"/>
      <c r="K73" s="69"/>
      <c r="L73" s="51" t="s">
        <v>53</v>
      </c>
      <c r="M73" s="51" t="s">
        <v>54</v>
      </c>
      <c r="N73" s="51" t="s">
        <v>55</v>
      </c>
      <c r="O73" s="51" t="s">
        <v>56</v>
      </c>
      <c r="P73" s="51" t="s">
        <v>57</v>
      </c>
      <c r="Q73" s="51" t="s">
        <v>58</v>
      </c>
      <c r="R73" s="64" t="s">
        <v>59</v>
      </c>
      <c r="S73" s="65" t="s">
        <v>60</v>
      </c>
    </row>
    <row r="74" spans="1:19" ht="27" customHeight="1" x14ac:dyDescent="0.2">
      <c r="A74" s="59" t="str">
        <f t="shared" ref="A74:A75" si="46">$G$7</f>
        <v xml:space="preserve">Connections For Children </v>
      </c>
      <c r="B74" s="59" t="str">
        <f t="shared" ref="B74:B75" si="47">$G$8</f>
        <v xml:space="preserve">Family Support &amp; Quality Improvement Program </v>
      </c>
      <c r="D74" s="59" t="s">
        <v>85</v>
      </c>
      <c r="E74" s="29" t="s">
        <v>143</v>
      </c>
      <c r="F74" s="234" t="s">
        <v>145</v>
      </c>
      <c r="G74" s="239"/>
      <c r="H74" s="46"/>
      <c r="I74" s="47"/>
      <c r="J74" s="47"/>
      <c r="K74" s="47"/>
      <c r="L74" s="238">
        <v>45943</v>
      </c>
      <c r="M74" s="228">
        <v>31674</v>
      </c>
      <c r="N74" s="228">
        <f t="shared" ref="N74:N75" si="48">L74-M74</f>
        <v>14269</v>
      </c>
      <c r="O74" s="275">
        <v>15262</v>
      </c>
      <c r="P74" s="275">
        <v>16221</v>
      </c>
      <c r="Q74" s="49">
        <f>SUM(O74:P74)</f>
        <v>31483</v>
      </c>
      <c r="R74" s="48">
        <f>IFERROR(Q74/M74,"N/A")</f>
        <v>0.99396981751594371</v>
      </c>
      <c r="S74" s="276">
        <f t="shared" ref="S74:S75" si="49">O74+P74+N74</f>
        <v>45752</v>
      </c>
    </row>
    <row r="75" spans="1:19" x14ac:dyDescent="0.2">
      <c r="A75" s="59" t="str">
        <f t="shared" si="46"/>
        <v xml:space="preserve">Connections For Children </v>
      </c>
      <c r="B75" s="59" t="str">
        <f t="shared" si="47"/>
        <v xml:space="preserve">Family Support &amp; Quality Improvement Program </v>
      </c>
      <c r="D75" s="59" t="s">
        <v>85</v>
      </c>
      <c r="E75" s="29" t="s">
        <v>143</v>
      </c>
      <c r="F75" s="236"/>
      <c r="G75" s="235"/>
      <c r="H75" s="46"/>
      <c r="I75" s="47"/>
      <c r="J75" s="47"/>
      <c r="K75" s="47"/>
      <c r="L75" s="238">
        <v>0</v>
      </c>
      <c r="M75" s="228">
        <v>0</v>
      </c>
      <c r="N75" s="229">
        <f t="shared" si="48"/>
        <v>0</v>
      </c>
      <c r="O75" s="275">
        <v>0</v>
      </c>
      <c r="P75" s="278">
        <v>0</v>
      </c>
      <c r="Q75" s="45">
        <f>SUM(O75:P75)</f>
        <v>0</v>
      </c>
      <c r="R75" s="44" t="str">
        <f>IFERROR(Q75/M75,"N/A")</f>
        <v>N/A</v>
      </c>
      <c r="S75" s="276">
        <f t="shared" si="49"/>
        <v>0</v>
      </c>
    </row>
    <row r="76" spans="1:19" ht="13.5" thickBot="1" x14ac:dyDescent="0.25">
      <c r="E76" s="43"/>
      <c r="F76" s="70"/>
      <c r="G76" s="66"/>
      <c r="H76" s="71" t="s">
        <v>146</v>
      </c>
      <c r="I76" s="72"/>
      <c r="J76" s="72"/>
      <c r="K76" s="73"/>
      <c r="L76" s="74">
        <f t="shared" ref="L76:Q76" si="50">SUM(L74:L75)</f>
        <v>45943</v>
      </c>
      <c r="M76" s="74">
        <f t="shared" si="50"/>
        <v>31674</v>
      </c>
      <c r="N76" s="74">
        <f t="shared" si="50"/>
        <v>14269</v>
      </c>
      <c r="O76" s="74">
        <f t="shared" si="50"/>
        <v>15262</v>
      </c>
      <c r="P76" s="74">
        <f t="shared" si="50"/>
        <v>16221</v>
      </c>
      <c r="Q76" s="74">
        <f t="shared" si="50"/>
        <v>31483</v>
      </c>
      <c r="R76" s="75">
        <f>IFERROR(Q76/M76,"N/A")</f>
        <v>0.99396981751594371</v>
      </c>
      <c r="S76" s="76">
        <f>SUM(S74:S75)</f>
        <v>45752</v>
      </c>
    </row>
    <row r="77" spans="1:19" ht="13.5" thickBot="1" x14ac:dyDescent="0.25">
      <c r="F77" s="43"/>
      <c r="G77" s="43"/>
      <c r="H77" s="43"/>
      <c r="I77" s="43"/>
      <c r="J77" s="43"/>
      <c r="K77" s="43"/>
    </row>
    <row r="78" spans="1:19" s="82" customFormat="1" x14ac:dyDescent="0.2">
      <c r="A78" s="59"/>
      <c r="B78" s="59"/>
      <c r="C78" s="77"/>
      <c r="D78" s="77"/>
      <c r="E78" s="86"/>
      <c r="F78" s="19" t="s">
        <v>147</v>
      </c>
      <c r="G78" s="18"/>
      <c r="H78" s="18"/>
      <c r="I78" s="18"/>
      <c r="J78" s="18"/>
      <c r="K78" s="17"/>
      <c r="L78" s="16"/>
      <c r="M78" s="16"/>
      <c r="N78" s="16"/>
      <c r="O78" s="16"/>
      <c r="P78" s="16"/>
      <c r="Q78" s="16"/>
      <c r="R78" s="15"/>
      <c r="S78" s="14"/>
    </row>
    <row r="79" spans="1:19" x14ac:dyDescent="0.2">
      <c r="F79" s="87" t="s">
        <v>148</v>
      </c>
      <c r="G79" s="88"/>
      <c r="H79" s="88"/>
      <c r="I79" s="88"/>
      <c r="J79" s="88"/>
      <c r="K79" s="80"/>
      <c r="L79" s="22"/>
      <c r="M79" s="22"/>
      <c r="N79" s="22"/>
      <c r="O79" s="22"/>
      <c r="P79" s="22"/>
      <c r="Q79" s="22"/>
      <c r="R79" s="21"/>
      <c r="S79" s="20"/>
    </row>
    <row r="80" spans="1:19" ht="33.75" x14ac:dyDescent="0.2">
      <c r="F80" s="67" t="s">
        <v>129</v>
      </c>
      <c r="G80" s="68"/>
      <c r="H80" s="69"/>
      <c r="I80" s="69"/>
      <c r="J80" s="69"/>
      <c r="K80" s="69"/>
      <c r="L80" s="51" t="s">
        <v>53</v>
      </c>
      <c r="M80" s="51" t="s">
        <v>54</v>
      </c>
      <c r="N80" s="51" t="s">
        <v>55</v>
      </c>
      <c r="O80" s="51" t="s">
        <v>56</v>
      </c>
      <c r="P80" s="51" t="s">
        <v>57</v>
      </c>
      <c r="Q80" s="51" t="s">
        <v>58</v>
      </c>
      <c r="R80" s="64" t="s">
        <v>59</v>
      </c>
      <c r="S80" s="65" t="s">
        <v>60</v>
      </c>
    </row>
    <row r="81" spans="1:19" x14ac:dyDescent="0.2">
      <c r="A81" s="59" t="str">
        <f t="shared" ref="A81:A82" si="51">$G$7</f>
        <v xml:space="preserve">Connections For Children </v>
      </c>
      <c r="B81" s="59" t="str">
        <f t="shared" ref="B81:B82" si="52">$G$8</f>
        <v xml:space="preserve">Family Support &amp; Quality Improvement Program </v>
      </c>
      <c r="D81" s="59" t="s">
        <v>85</v>
      </c>
      <c r="E81" s="29" t="s">
        <v>147</v>
      </c>
      <c r="F81" s="234" t="s">
        <v>149</v>
      </c>
      <c r="G81" s="235"/>
      <c r="H81" s="46"/>
      <c r="I81" s="47"/>
      <c r="J81" s="47"/>
      <c r="K81" s="47"/>
      <c r="L81" s="238">
        <v>1301</v>
      </c>
      <c r="M81" s="228">
        <v>925</v>
      </c>
      <c r="N81" s="228">
        <f t="shared" ref="N81:N82" si="53">L81-M81</f>
        <v>376</v>
      </c>
      <c r="O81" s="275">
        <v>476</v>
      </c>
      <c r="P81" s="275">
        <v>449</v>
      </c>
      <c r="Q81" s="49">
        <f>SUM(O81:P81)</f>
        <v>925</v>
      </c>
      <c r="R81" s="48">
        <f>IFERROR(Q81/M81,"N/A")</f>
        <v>1</v>
      </c>
      <c r="S81" s="276">
        <f t="shared" ref="S81:S82" si="54">O81+P81+N81</f>
        <v>1301</v>
      </c>
    </row>
    <row r="82" spans="1:19" x14ac:dyDescent="0.2">
      <c r="A82" s="59" t="str">
        <f t="shared" si="51"/>
        <v xml:space="preserve">Connections For Children </v>
      </c>
      <c r="B82" s="59" t="str">
        <f t="shared" si="52"/>
        <v xml:space="preserve">Family Support &amp; Quality Improvement Program </v>
      </c>
      <c r="D82" s="59" t="s">
        <v>85</v>
      </c>
      <c r="E82" s="29" t="s">
        <v>147</v>
      </c>
      <c r="F82" s="236" t="s">
        <v>150</v>
      </c>
      <c r="G82" s="239"/>
      <c r="H82" s="46"/>
      <c r="I82" s="47"/>
      <c r="J82" s="47"/>
      <c r="K82" s="47"/>
      <c r="L82" s="238">
        <v>3112</v>
      </c>
      <c r="M82" s="228">
        <v>3112</v>
      </c>
      <c r="N82" s="229">
        <f t="shared" si="53"/>
        <v>0</v>
      </c>
      <c r="O82" s="275">
        <v>0</v>
      </c>
      <c r="P82" s="278">
        <v>3112</v>
      </c>
      <c r="Q82" s="45">
        <f t="shared" ref="Q82" si="55">SUM(O82:P82)</f>
        <v>3112</v>
      </c>
      <c r="R82" s="44">
        <f t="shared" ref="R82" si="56">IFERROR(Q82/M82,"N/A")</f>
        <v>1</v>
      </c>
      <c r="S82" s="276">
        <f t="shared" si="54"/>
        <v>3112</v>
      </c>
    </row>
    <row r="83" spans="1:19" ht="13.5" thickBot="1" x14ac:dyDescent="0.25">
      <c r="F83" s="70"/>
      <c r="G83" s="66"/>
      <c r="H83" s="71" t="s">
        <v>151</v>
      </c>
      <c r="I83" s="72"/>
      <c r="J83" s="72"/>
      <c r="K83" s="73"/>
      <c r="L83" s="74">
        <f t="shared" ref="L83:Q83" si="57">SUM(L81:L82)</f>
        <v>4413</v>
      </c>
      <c r="M83" s="74">
        <f t="shared" si="57"/>
        <v>4037</v>
      </c>
      <c r="N83" s="74">
        <f t="shared" si="57"/>
        <v>376</v>
      </c>
      <c r="O83" s="74">
        <f t="shared" si="57"/>
        <v>476</v>
      </c>
      <c r="P83" s="74">
        <f t="shared" si="57"/>
        <v>3561</v>
      </c>
      <c r="Q83" s="74">
        <f t="shared" si="57"/>
        <v>4037</v>
      </c>
      <c r="R83" s="75">
        <f>IFERROR(Q83/M83,"N/A")</f>
        <v>1</v>
      </c>
      <c r="S83" s="76">
        <f>SUM(S81:S82)</f>
        <v>4413</v>
      </c>
    </row>
    <row r="84" spans="1:19" ht="13.5" thickBot="1" x14ac:dyDescent="0.25">
      <c r="F84" s="43"/>
      <c r="G84" s="43"/>
      <c r="H84" s="43"/>
      <c r="I84" s="43"/>
      <c r="J84" s="43"/>
      <c r="K84" s="43"/>
    </row>
    <row r="85" spans="1:19" s="82" customFormat="1" x14ac:dyDescent="0.2">
      <c r="A85" s="59"/>
      <c r="B85" s="59"/>
      <c r="C85" s="77"/>
      <c r="D85" s="77"/>
      <c r="E85" s="86"/>
      <c r="F85" s="19" t="s">
        <v>152</v>
      </c>
      <c r="G85" s="18"/>
      <c r="H85" s="18"/>
      <c r="I85" s="18"/>
      <c r="J85" s="18"/>
      <c r="K85" s="17"/>
      <c r="L85" s="16"/>
      <c r="M85" s="16"/>
      <c r="N85" s="16"/>
      <c r="O85" s="16"/>
      <c r="P85" s="16"/>
      <c r="Q85" s="16"/>
      <c r="R85" s="15"/>
      <c r="S85" s="14"/>
    </row>
    <row r="86" spans="1:19" x14ac:dyDescent="0.2">
      <c r="F86" s="87" t="s">
        <v>153</v>
      </c>
      <c r="G86" s="88"/>
      <c r="H86" s="88"/>
      <c r="I86" s="88"/>
      <c r="J86" s="88"/>
      <c r="K86" s="80"/>
      <c r="L86" s="22"/>
      <c r="M86" s="22"/>
      <c r="N86" s="22"/>
      <c r="O86" s="22"/>
      <c r="P86" s="22"/>
      <c r="Q86" s="22"/>
      <c r="R86" s="21"/>
      <c r="S86" s="20"/>
    </row>
    <row r="87" spans="1:19" ht="33.75" x14ac:dyDescent="0.2">
      <c r="F87" s="67" t="s">
        <v>129</v>
      </c>
      <c r="G87" s="68"/>
      <c r="H87" s="69"/>
      <c r="I87" s="69"/>
      <c r="J87" s="69"/>
      <c r="K87" s="69"/>
      <c r="L87" s="51" t="s">
        <v>53</v>
      </c>
      <c r="M87" s="51" t="s">
        <v>54</v>
      </c>
      <c r="N87" s="51" t="s">
        <v>55</v>
      </c>
      <c r="O87" s="51" t="s">
        <v>56</v>
      </c>
      <c r="P87" s="51" t="s">
        <v>57</v>
      </c>
      <c r="Q87" s="51" t="s">
        <v>58</v>
      </c>
      <c r="R87" s="64" t="s">
        <v>59</v>
      </c>
      <c r="S87" s="65" t="s">
        <v>60</v>
      </c>
    </row>
    <row r="88" spans="1:19" x14ac:dyDescent="0.2">
      <c r="A88" s="59" t="str">
        <f t="shared" ref="A88:A90" si="58">$G$7</f>
        <v xml:space="preserve">Connections For Children </v>
      </c>
      <c r="B88" s="59" t="str">
        <f t="shared" ref="B88:B90" si="59">$G$8</f>
        <v xml:space="preserve">Family Support &amp; Quality Improvement Program </v>
      </c>
      <c r="D88" s="59" t="s">
        <v>85</v>
      </c>
      <c r="E88" s="29" t="s">
        <v>152</v>
      </c>
      <c r="F88" s="234" t="s">
        <v>154</v>
      </c>
      <c r="G88" s="235"/>
      <c r="H88" s="46"/>
      <c r="I88" s="47"/>
      <c r="J88" s="47"/>
      <c r="K88" s="47"/>
      <c r="L88" s="238">
        <v>300</v>
      </c>
      <c r="M88" s="228">
        <v>0</v>
      </c>
      <c r="N88" s="228">
        <f t="shared" ref="N88:N90" si="60">L88-M88</f>
        <v>300</v>
      </c>
      <c r="O88" s="275">
        <v>0</v>
      </c>
      <c r="P88" s="275">
        <v>0</v>
      </c>
      <c r="Q88" s="49">
        <f t="shared" ref="Q88:Q90" si="61">SUM(O88:P88)</f>
        <v>0</v>
      </c>
      <c r="R88" s="48" t="str">
        <f t="shared" ref="R88:R90" si="62">IFERROR(Q88/M88,"N/A")</f>
        <v>N/A</v>
      </c>
      <c r="S88" s="276">
        <f t="shared" ref="S88:S90" si="63">O88+P88+N88</f>
        <v>300</v>
      </c>
    </row>
    <row r="89" spans="1:19" x14ac:dyDescent="0.2">
      <c r="A89" s="59" t="str">
        <f t="shared" si="58"/>
        <v xml:space="preserve">Connections For Children </v>
      </c>
      <c r="B89" s="59" t="str">
        <f t="shared" si="59"/>
        <v xml:space="preserve">Family Support &amp; Quality Improvement Program </v>
      </c>
      <c r="D89" s="59" t="s">
        <v>85</v>
      </c>
      <c r="E89" s="29" t="s">
        <v>152</v>
      </c>
      <c r="F89" s="234" t="s">
        <v>155</v>
      </c>
      <c r="G89" s="235"/>
      <c r="H89" s="46"/>
      <c r="I89" s="47"/>
      <c r="J89" s="47"/>
      <c r="K89" s="47"/>
      <c r="L89" s="238">
        <v>61</v>
      </c>
      <c r="M89" s="228">
        <v>61</v>
      </c>
      <c r="N89" s="229">
        <f t="shared" si="60"/>
        <v>0</v>
      </c>
      <c r="O89" s="275">
        <v>0</v>
      </c>
      <c r="P89" s="278">
        <v>61</v>
      </c>
      <c r="Q89" s="45">
        <f t="shared" si="61"/>
        <v>61</v>
      </c>
      <c r="R89" s="44">
        <f t="shared" si="62"/>
        <v>1</v>
      </c>
      <c r="S89" s="276">
        <f t="shared" si="63"/>
        <v>61</v>
      </c>
    </row>
    <row r="90" spans="1:19" x14ac:dyDescent="0.2">
      <c r="A90" s="59" t="str">
        <f t="shared" si="58"/>
        <v xml:space="preserve">Connections For Children </v>
      </c>
      <c r="B90" s="59" t="str">
        <f t="shared" si="59"/>
        <v xml:space="preserve">Family Support &amp; Quality Improvement Program </v>
      </c>
      <c r="D90" s="59" t="s">
        <v>85</v>
      </c>
      <c r="E90" s="29" t="s">
        <v>152</v>
      </c>
      <c r="F90" s="236"/>
      <c r="G90" s="235"/>
      <c r="H90" s="46"/>
      <c r="I90" s="47"/>
      <c r="J90" s="47"/>
      <c r="K90" s="47"/>
      <c r="L90" s="238">
        <v>0</v>
      </c>
      <c r="M90" s="228">
        <v>0</v>
      </c>
      <c r="N90" s="228">
        <f t="shared" si="60"/>
        <v>0</v>
      </c>
      <c r="O90" s="275">
        <v>0</v>
      </c>
      <c r="P90" s="275">
        <v>0</v>
      </c>
      <c r="Q90" s="49">
        <f t="shared" si="61"/>
        <v>0</v>
      </c>
      <c r="R90" s="48" t="str">
        <f t="shared" si="62"/>
        <v>N/A</v>
      </c>
      <c r="S90" s="276">
        <f t="shared" si="63"/>
        <v>0</v>
      </c>
    </row>
    <row r="91" spans="1:19" ht="13.5" thickBot="1" x14ac:dyDescent="0.25">
      <c r="F91" s="70"/>
      <c r="G91" s="66"/>
      <c r="H91" s="71" t="s">
        <v>156</v>
      </c>
      <c r="I91" s="72"/>
      <c r="J91" s="72"/>
      <c r="K91" s="73"/>
      <c r="L91" s="74">
        <f t="shared" ref="L91:Q91" si="64">SUM(L88:L90)</f>
        <v>361</v>
      </c>
      <c r="M91" s="74">
        <f t="shared" si="64"/>
        <v>61</v>
      </c>
      <c r="N91" s="74">
        <f t="shared" si="64"/>
        <v>300</v>
      </c>
      <c r="O91" s="74">
        <f t="shared" si="64"/>
        <v>0</v>
      </c>
      <c r="P91" s="74">
        <f t="shared" si="64"/>
        <v>61</v>
      </c>
      <c r="Q91" s="74">
        <f t="shared" si="64"/>
        <v>61</v>
      </c>
      <c r="R91" s="75">
        <f>IFERROR(Q91/M91,"N/A")</f>
        <v>1</v>
      </c>
      <c r="S91" s="76">
        <f>SUM(S88:S90)</f>
        <v>361</v>
      </c>
    </row>
    <row r="92" spans="1:19" ht="13.5" thickBot="1" x14ac:dyDescent="0.25">
      <c r="F92" s="43"/>
      <c r="G92" s="43"/>
      <c r="H92" s="43"/>
      <c r="I92" s="43"/>
      <c r="J92" s="43"/>
      <c r="K92" s="43"/>
    </row>
    <row r="93" spans="1:19" s="82" customFormat="1" x14ac:dyDescent="0.2">
      <c r="A93" s="59"/>
      <c r="B93" s="59"/>
      <c r="C93" s="77"/>
      <c r="D93" s="77"/>
      <c r="E93" s="86"/>
      <c r="F93" s="19" t="s">
        <v>157</v>
      </c>
      <c r="G93" s="18"/>
      <c r="H93" s="18"/>
      <c r="I93" s="18"/>
      <c r="J93" s="18"/>
      <c r="K93" s="17"/>
      <c r="L93" s="16"/>
      <c r="M93" s="16"/>
      <c r="N93" s="16"/>
      <c r="O93" s="16"/>
      <c r="P93" s="16"/>
      <c r="Q93" s="16"/>
      <c r="R93" s="15"/>
      <c r="S93" s="14"/>
    </row>
    <row r="94" spans="1:19" x14ac:dyDescent="0.2">
      <c r="F94" s="87" t="s">
        <v>158</v>
      </c>
      <c r="G94" s="80"/>
      <c r="H94" s="88"/>
      <c r="I94" s="88"/>
      <c r="J94" s="88"/>
      <c r="K94" s="80"/>
      <c r="L94" s="22"/>
      <c r="M94" s="22"/>
      <c r="N94" s="22"/>
      <c r="O94" s="22"/>
      <c r="P94" s="22"/>
      <c r="Q94" s="22"/>
      <c r="R94" s="21"/>
      <c r="S94" s="20"/>
    </row>
    <row r="95" spans="1:19" ht="33.75" x14ac:dyDescent="0.2">
      <c r="F95" s="67" t="s">
        <v>129</v>
      </c>
      <c r="G95" s="68"/>
      <c r="H95" s="69"/>
      <c r="I95" s="69"/>
      <c r="J95" s="69"/>
      <c r="K95" s="69"/>
      <c r="L95" s="51" t="s">
        <v>53</v>
      </c>
      <c r="M95" s="51" t="s">
        <v>54</v>
      </c>
      <c r="N95" s="51" t="s">
        <v>55</v>
      </c>
      <c r="O95" s="51" t="s">
        <v>56</v>
      </c>
      <c r="P95" s="51" t="s">
        <v>57</v>
      </c>
      <c r="Q95" s="51" t="s">
        <v>58</v>
      </c>
      <c r="R95" s="64" t="s">
        <v>59</v>
      </c>
      <c r="S95" s="65" t="s">
        <v>60</v>
      </c>
    </row>
    <row r="96" spans="1:19" x14ac:dyDescent="0.2">
      <c r="A96" s="59" t="str">
        <f t="shared" ref="A96:A97" si="65">$G$7</f>
        <v xml:space="preserve">Connections For Children </v>
      </c>
      <c r="B96" s="59" t="str">
        <f t="shared" ref="B96:B97" si="66">$G$8</f>
        <v xml:space="preserve">Family Support &amp; Quality Improvement Program </v>
      </c>
      <c r="D96" s="59" t="s">
        <v>85</v>
      </c>
      <c r="E96" s="29" t="s">
        <v>157</v>
      </c>
      <c r="F96" s="234"/>
      <c r="G96" s="235"/>
      <c r="H96" s="46"/>
      <c r="I96" s="47"/>
      <c r="J96" s="47"/>
      <c r="K96" s="47"/>
      <c r="L96" s="238">
        <v>0</v>
      </c>
      <c r="M96" s="228">
        <v>0</v>
      </c>
      <c r="N96" s="228">
        <f t="shared" ref="N96:N97" si="67">L96-M96</f>
        <v>0</v>
      </c>
      <c r="O96" s="275">
        <v>0</v>
      </c>
      <c r="P96" s="275">
        <v>0</v>
      </c>
      <c r="Q96" s="49">
        <f>SUM(O96:P96)</f>
        <v>0</v>
      </c>
      <c r="R96" s="48" t="str">
        <f>IFERROR(Q96/M96,"N/A")</f>
        <v>N/A</v>
      </c>
      <c r="S96" s="276">
        <f t="shared" ref="S96:S97" si="68">O96+P96+N96</f>
        <v>0</v>
      </c>
    </row>
    <row r="97" spans="1:19" x14ac:dyDescent="0.2">
      <c r="A97" s="59" t="str">
        <f t="shared" si="65"/>
        <v xml:space="preserve">Connections For Children </v>
      </c>
      <c r="B97" s="59" t="str">
        <f t="shared" si="66"/>
        <v xml:space="preserve">Family Support &amp; Quality Improvement Program </v>
      </c>
      <c r="D97" s="59" t="s">
        <v>85</v>
      </c>
      <c r="E97" s="29" t="s">
        <v>157</v>
      </c>
      <c r="F97" s="236"/>
      <c r="G97" s="235"/>
      <c r="H97" s="46"/>
      <c r="I97" s="47"/>
      <c r="J97" s="47"/>
      <c r="K97" s="47"/>
      <c r="L97" s="238">
        <v>0</v>
      </c>
      <c r="M97" s="228">
        <v>0</v>
      </c>
      <c r="N97" s="229">
        <f t="shared" si="67"/>
        <v>0</v>
      </c>
      <c r="O97" s="275">
        <v>0</v>
      </c>
      <c r="P97" s="278">
        <v>0</v>
      </c>
      <c r="Q97" s="45">
        <f t="shared" ref="Q97" si="69">SUM(O97:P97)</f>
        <v>0</v>
      </c>
      <c r="R97" s="44" t="str">
        <f t="shared" ref="R97" si="70">IFERROR(Q97/M97,"N/A")</f>
        <v>N/A</v>
      </c>
      <c r="S97" s="276">
        <f t="shared" si="68"/>
        <v>0</v>
      </c>
    </row>
    <row r="98" spans="1:19" ht="13.5" thickBot="1" x14ac:dyDescent="0.25">
      <c r="F98" s="70"/>
      <c r="G98" s="66"/>
      <c r="H98" s="71" t="s">
        <v>159</v>
      </c>
      <c r="I98" s="72"/>
      <c r="J98" s="72"/>
      <c r="K98" s="73"/>
      <c r="L98" s="74">
        <f t="shared" ref="L98:Q98" si="71">SUM(L96:L97)</f>
        <v>0</v>
      </c>
      <c r="M98" s="74">
        <f t="shared" si="71"/>
        <v>0</v>
      </c>
      <c r="N98" s="74">
        <f t="shared" si="71"/>
        <v>0</v>
      </c>
      <c r="O98" s="74">
        <f t="shared" si="71"/>
        <v>0</v>
      </c>
      <c r="P98" s="74">
        <f t="shared" si="71"/>
        <v>0</v>
      </c>
      <c r="Q98" s="74">
        <f t="shared" si="71"/>
        <v>0</v>
      </c>
      <c r="R98" s="75" t="str">
        <f>IFERROR(Q98/M98,"N/A")</f>
        <v>N/A</v>
      </c>
      <c r="S98" s="76">
        <f>SUM(S96:S97)</f>
        <v>0</v>
      </c>
    </row>
    <row r="99" spans="1:19" ht="13.5" thickBot="1" x14ac:dyDescent="0.25">
      <c r="F99" s="43"/>
      <c r="G99" s="43"/>
      <c r="H99" s="43"/>
      <c r="I99" s="43"/>
      <c r="J99" s="43"/>
      <c r="K99" s="43"/>
    </row>
    <row r="100" spans="1:19" s="82" customFormat="1" ht="25.5" x14ac:dyDescent="0.2">
      <c r="A100" s="59"/>
      <c r="B100" s="59"/>
      <c r="C100" s="77"/>
      <c r="D100" s="77"/>
      <c r="E100" s="86"/>
      <c r="F100" s="23" t="s">
        <v>160</v>
      </c>
      <c r="G100" s="18"/>
      <c r="H100" s="18"/>
      <c r="I100" s="18"/>
      <c r="J100" s="18"/>
      <c r="K100" s="17"/>
      <c r="L100" s="16"/>
      <c r="M100" s="16"/>
      <c r="N100" s="16"/>
      <c r="O100" s="16"/>
      <c r="P100" s="16"/>
      <c r="Q100" s="16"/>
      <c r="R100" s="15"/>
      <c r="S100" s="14"/>
    </row>
    <row r="101" spans="1:19" x14ac:dyDescent="0.2">
      <c r="F101" s="78" t="s">
        <v>161</v>
      </c>
      <c r="G101" s="88"/>
      <c r="H101" s="88"/>
      <c r="I101" s="88"/>
      <c r="J101" s="88"/>
      <c r="K101" s="80"/>
      <c r="L101" s="22"/>
      <c r="M101" s="22"/>
      <c r="N101" s="22"/>
      <c r="O101" s="22"/>
      <c r="P101" s="22"/>
      <c r="Q101" s="22"/>
      <c r="R101" s="21"/>
      <c r="S101" s="20"/>
    </row>
    <row r="102" spans="1:19" ht="33.75" x14ac:dyDescent="0.2">
      <c r="F102" s="67" t="s">
        <v>129</v>
      </c>
      <c r="G102" s="68"/>
      <c r="H102" s="69"/>
      <c r="I102" s="69"/>
      <c r="J102" s="69"/>
      <c r="K102" s="69"/>
      <c r="L102" s="51" t="s">
        <v>53</v>
      </c>
      <c r="M102" s="51" t="s">
        <v>54</v>
      </c>
      <c r="N102" s="51" t="s">
        <v>55</v>
      </c>
      <c r="O102" s="51" t="s">
        <v>56</v>
      </c>
      <c r="P102" s="51" t="s">
        <v>57</v>
      </c>
      <c r="Q102" s="51" t="s">
        <v>58</v>
      </c>
      <c r="R102" s="64" t="s">
        <v>59</v>
      </c>
      <c r="S102" s="65" t="s">
        <v>60</v>
      </c>
    </row>
    <row r="103" spans="1:19" x14ac:dyDescent="0.2">
      <c r="A103" s="59" t="str">
        <f t="shared" ref="A103:A111" si="72">$G$7</f>
        <v xml:space="preserve">Connections For Children </v>
      </c>
      <c r="B103" s="59" t="str">
        <f t="shared" ref="B103:B111" si="73">$G$8</f>
        <v xml:space="preserve">Family Support &amp; Quality Improvement Program </v>
      </c>
      <c r="D103" s="59" t="s">
        <v>85</v>
      </c>
      <c r="E103" s="29" t="s">
        <v>160</v>
      </c>
      <c r="F103" s="234" t="s">
        <v>162</v>
      </c>
      <c r="G103" s="235"/>
      <c r="H103" s="46"/>
      <c r="I103" s="47"/>
      <c r="J103" s="47"/>
      <c r="K103" s="47"/>
      <c r="L103" s="238">
        <v>8808</v>
      </c>
      <c r="M103" s="228">
        <v>7027</v>
      </c>
      <c r="N103" s="228">
        <f t="shared" ref="N103:N111" si="74">L103-M103</f>
        <v>1781</v>
      </c>
      <c r="O103" s="275">
        <v>2357</v>
      </c>
      <c r="P103" s="275">
        <v>4672</v>
      </c>
      <c r="Q103" s="49">
        <f>SUM(O103:P103)</f>
        <v>7029</v>
      </c>
      <c r="R103" s="48">
        <f>IFERROR(Q103/M103,"N/A")</f>
        <v>1.0002846164792942</v>
      </c>
      <c r="S103" s="276">
        <f t="shared" ref="S103:S111" si="75">O103+P103+N103</f>
        <v>8810</v>
      </c>
    </row>
    <row r="104" spans="1:19" x14ac:dyDescent="0.2">
      <c r="A104" s="59" t="str">
        <f t="shared" si="72"/>
        <v xml:space="preserve">Connections For Children </v>
      </c>
      <c r="B104" s="59" t="str">
        <f t="shared" si="73"/>
        <v xml:space="preserve">Family Support &amp; Quality Improvement Program </v>
      </c>
      <c r="D104" s="59" t="s">
        <v>85</v>
      </c>
      <c r="E104" s="29" t="s">
        <v>160</v>
      </c>
      <c r="F104" s="236" t="s">
        <v>163</v>
      </c>
      <c r="G104" s="235"/>
      <c r="H104" s="46"/>
      <c r="I104" s="47"/>
      <c r="J104" s="47"/>
      <c r="K104" s="47"/>
      <c r="L104" s="238">
        <v>510</v>
      </c>
      <c r="M104" s="228">
        <v>362</v>
      </c>
      <c r="N104" s="229">
        <f t="shared" si="74"/>
        <v>148</v>
      </c>
      <c r="O104" s="275">
        <v>179</v>
      </c>
      <c r="P104" s="278">
        <v>183</v>
      </c>
      <c r="Q104" s="45">
        <f>SUM(O104:P104)</f>
        <v>362</v>
      </c>
      <c r="R104" s="44">
        <f>IFERROR(Q104/M104,"N/A")</f>
        <v>1</v>
      </c>
      <c r="S104" s="276">
        <f t="shared" si="75"/>
        <v>510</v>
      </c>
    </row>
    <row r="105" spans="1:19" x14ac:dyDescent="0.2">
      <c r="A105" s="59" t="str">
        <f t="shared" si="72"/>
        <v xml:space="preserve">Connections For Children </v>
      </c>
      <c r="B105" s="59" t="str">
        <f t="shared" si="73"/>
        <v xml:space="preserve">Family Support &amp; Quality Improvement Program </v>
      </c>
      <c r="D105" s="59" t="s">
        <v>85</v>
      </c>
      <c r="E105" s="29" t="s">
        <v>160</v>
      </c>
      <c r="F105" s="236" t="s">
        <v>164</v>
      </c>
      <c r="G105" s="235"/>
      <c r="H105" s="46"/>
      <c r="I105" s="47"/>
      <c r="J105" s="47"/>
      <c r="K105" s="47"/>
      <c r="L105" s="238">
        <v>681</v>
      </c>
      <c r="M105" s="228">
        <v>425</v>
      </c>
      <c r="N105" s="228">
        <f t="shared" si="74"/>
        <v>256</v>
      </c>
      <c r="O105" s="275">
        <v>355</v>
      </c>
      <c r="P105" s="275">
        <v>70</v>
      </c>
      <c r="Q105" s="49">
        <f t="shared" ref="Q105:Q111" si="76">SUM(O105:P105)</f>
        <v>425</v>
      </c>
      <c r="R105" s="48">
        <f t="shared" ref="R105:R111" si="77">IFERROR(Q105/M105,"N/A")</f>
        <v>1</v>
      </c>
      <c r="S105" s="276">
        <f t="shared" si="75"/>
        <v>681</v>
      </c>
    </row>
    <row r="106" spans="1:19" x14ac:dyDescent="0.2">
      <c r="A106" s="59" t="str">
        <f t="shared" si="72"/>
        <v xml:space="preserve">Connections For Children </v>
      </c>
      <c r="B106" s="59" t="str">
        <f t="shared" si="73"/>
        <v xml:space="preserve">Family Support &amp; Quality Improvement Program </v>
      </c>
      <c r="D106" s="59" t="s">
        <v>85</v>
      </c>
      <c r="E106" s="29" t="s">
        <v>160</v>
      </c>
      <c r="F106" s="236" t="s">
        <v>165</v>
      </c>
      <c r="G106" s="235"/>
      <c r="H106" s="46"/>
      <c r="I106" s="47"/>
      <c r="J106" s="47"/>
      <c r="K106" s="47"/>
      <c r="L106" s="238">
        <v>762</v>
      </c>
      <c r="M106" s="228">
        <v>451</v>
      </c>
      <c r="N106" s="228">
        <f t="shared" si="74"/>
        <v>311</v>
      </c>
      <c r="O106" s="275">
        <v>155</v>
      </c>
      <c r="P106" s="275">
        <v>296</v>
      </c>
      <c r="Q106" s="49">
        <f t="shared" si="76"/>
        <v>451</v>
      </c>
      <c r="R106" s="48">
        <f t="shared" si="77"/>
        <v>1</v>
      </c>
      <c r="S106" s="276">
        <f t="shared" si="75"/>
        <v>762</v>
      </c>
    </row>
    <row r="107" spans="1:19" x14ac:dyDescent="0.2">
      <c r="A107" s="59" t="str">
        <f t="shared" si="72"/>
        <v xml:space="preserve">Connections For Children </v>
      </c>
      <c r="B107" s="59" t="str">
        <f t="shared" si="73"/>
        <v xml:space="preserve">Family Support &amp; Quality Improvement Program </v>
      </c>
      <c r="D107" s="59" t="s">
        <v>85</v>
      </c>
      <c r="E107" s="29" t="s">
        <v>160</v>
      </c>
      <c r="F107" s="236" t="s">
        <v>166</v>
      </c>
      <c r="G107" s="235"/>
      <c r="H107" s="46"/>
      <c r="I107" s="47"/>
      <c r="J107" s="47"/>
      <c r="K107" s="47"/>
      <c r="L107" s="238">
        <v>2479</v>
      </c>
      <c r="M107" s="228">
        <v>1816</v>
      </c>
      <c r="N107" s="228">
        <f t="shared" si="74"/>
        <v>663</v>
      </c>
      <c r="O107" s="275">
        <v>267</v>
      </c>
      <c r="P107" s="275">
        <v>1549</v>
      </c>
      <c r="Q107" s="49">
        <f t="shared" si="76"/>
        <v>1816</v>
      </c>
      <c r="R107" s="48">
        <f t="shared" si="77"/>
        <v>1</v>
      </c>
      <c r="S107" s="276">
        <f t="shared" si="75"/>
        <v>2479</v>
      </c>
    </row>
    <row r="108" spans="1:19" x14ac:dyDescent="0.2">
      <c r="A108" s="59" t="str">
        <f t="shared" si="72"/>
        <v xml:space="preserve">Connections For Children </v>
      </c>
      <c r="B108" s="59" t="str">
        <f t="shared" si="73"/>
        <v xml:space="preserve">Family Support &amp; Quality Improvement Program </v>
      </c>
      <c r="D108" s="59" t="s">
        <v>85</v>
      </c>
      <c r="E108" s="29" t="s">
        <v>160</v>
      </c>
      <c r="F108" s="236" t="s">
        <v>167</v>
      </c>
      <c r="G108" s="235"/>
      <c r="H108" s="46"/>
      <c r="I108" s="47"/>
      <c r="J108" s="47"/>
      <c r="K108" s="47"/>
      <c r="L108" s="238">
        <v>2343</v>
      </c>
      <c r="M108" s="238">
        <v>1633</v>
      </c>
      <c r="N108" s="238">
        <f t="shared" si="74"/>
        <v>710</v>
      </c>
      <c r="O108" s="279">
        <v>1013</v>
      </c>
      <c r="P108" s="279">
        <v>619</v>
      </c>
      <c r="Q108" s="45">
        <f t="shared" si="76"/>
        <v>1632</v>
      </c>
      <c r="R108" s="44">
        <f t="shared" si="77"/>
        <v>0.99938763012859766</v>
      </c>
      <c r="S108" s="276">
        <f t="shared" si="75"/>
        <v>2342</v>
      </c>
    </row>
    <row r="109" spans="1:19" x14ac:dyDescent="0.2">
      <c r="A109" s="59" t="str">
        <f t="shared" si="72"/>
        <v xml:space="preserve">Connections For Children </v>
      </c>
      <c r="B109" s="59" t="str">
        <f t="shared" si="73"/>
        <v xml:space="preserve">Family Support &amp; Quality Improvement Program </v>
      </c>
      <c r="D109" s="59" t="s">
        <v>85</v>
      </c>
      <c r="E109" s="29" t="s">
        <v>160</v>
      </c>
      <c r="F109" s="236" t="s">
        <v>168</v>
      </c>
      <c r="G109" s="235"/>
      <c r="H109" s="46"/>
      <c r="I109" s="47"/>
      <c r="J109" s="47"/>
      <c r="K109" s="47"/>
      <c r="L109" s="238">
        <v>339</v>
      </c>
      <c r="M109" s="238">
        <v>118</v>
      </c>
      <c r="N109" s="238">
        <f t="shared" si="74"/>
        <v>221</v>
      </c>
      <c r="O109" s="279">
        <v>60</v>
      </c>
      <c r="P109" s="279">
        <v>58</v>
      </c>
      <c r="Q109" s="45">
        <f t="shared" si="76"/>
        <v>118</v>
      </c>
      <c r="R109" s="44">
        <f t="shared" si="77"/>
        <v>1</v>
      </c>
      <c r="S109" s="276">
        <f t="shared" si="75"/>
        <v>339</v>
      </c>
    </row>
    <row r="110" spans="1:19" x14ac:dyDescent="0.2">
      <c r="A110" s="59" t="str">
        <f t="shared" si="72"/>
        <v xml:space="preserve">Connections For Children </v>
      </c>
      <c r="B110" s="59" t="str">
        <f t="shared" si="73"/>
        <v xml:space="preserve">Family Support &amp; Quality Improvement Program </v>
      </c>
      <c r="D110" s="59" t="s">
        <v>85</v>
      </c>
      <c r="E110" s="29" t="s">
        <v>160</v>
      </c>
      <c r="F110" s="236" t="s">
        <v>169</v>
      </c>
      <c r="G110" s="235"/>
      <c r="H110" s="46"/>
      <c r="I110" s="47"/>
      <c r="J110" s="47"/>
      <c r="K110" s="47"/>
      <c r="L110" s="238">
        <v>5461</v>
      </c>
      <c r="M110" s="238">
        <v>4164</v>
      </c>
      <c r="N110" s="238">
        <f t="shared" si="74"/>
        <v>1297</v>
      </c>
      <c r="O110" s="279">
        <v>1966</v>
      </c>
      <c r="P110" s="279">
        <v>1981</v>
      </c>
      <c r="Q110" s="45">
        <f t="shared" si="76"/>
        <v>3947</v>
      </c>
      <c r="R110" s="44">
        <f t="shared" si="77"/>
        <v>0.94788664745437079</v>
      </c>
      <c r="S110" s="276">
        <f t="shared" si="75"/>
        <v>5244</v>
      </c>
    </row>
    <row r="111" spans="1:19" x14ac:dyDescent="0.2">
      <c r="A111" s="59" t="str">
        <f t="shared" si="72"/>
        <v xml:space="preserve">Connections For Children </v>
      </c>
      <c r="B111" s="59" t="str">
        <f t="shared" si="73"/>
        <v xml:space="preserve">Family Support &amp; Quality Improvement Program </v>
      </c>
      <c r="D111" s="59" t="s">
        <v>85</v>
      </c>
      <c r="E111" s="29" t="s">
        <v>160</v>
      </c>
      <c r="F111" s="236"/>
      <c r="G111" s="235"/>
      <c r="H111" s="46"/>
      <c r="I111" s="47"/>
      <c r="J111" s="47"/>
      <c r="K111" s="47"/>
      <c r="L111" s="238">
        <v>0</v>
      </c>
      <c r="M111" s="238">
        <v>0</v>
      </c>
      <c r="N111" s="238">
        <f t="shared" si="74"/>
        <v>0</v>
      </c>
      <c r="O111" s="279">
        <v>0</v>
      </c>
      <c r="P111" s="279">
        <v>0</v>
      </c>
      <c r="Q111" s="45">
        <f t="shared" si="76"/>
        <v>0</v>
      </c>
      <c r="R111" s="44" t="str">
        <f t="shared" si="77"/>
        <v>N/A</v>
      </c>
      <c r="S111" s="276">
        <f t="shared" si="75"/>
        <v>0</v>
      </c>
    </row>
    <row r="112" spans="1:19" ht="13.5" thickBot="1" x14ac:dyDescent="0.25">
      <c r="F112" s="70"/>
      <c r="G112" s="66"/>
      <c r="H112" s="71" t="s">
        <v>170</v>
      </c>
      <c r="I112" s="72"/>
      <c r="J112" s="72"/>
      <c r="K112" s="73"/>
      <c r="L112" s="74">
        <f t="shared" ref="L112:Q112" si="78">SUM(L103:L111)</f>
        <v>21383</v>
      </c>
      <c r="M112" s="74">
        <f t="shared" si="78"/>
        <v>15996</v>
      </c>
      <c r="N112" s="74">
        <f t="shared" si="78"/>
        <v>5387</v>
      </c>
      <c r="O112" s="74">
        <f t="shared" si="78"/>
        <v>6352</v>
      </c>
      <c r="P112" s="74">
        <f t="shared" si="78"/>
        <v>9428</v>
      </c>
      <c r="Q112" s="74">
        <f t="shared" si="78"/>
        <v>15780</v>
      </c>
      <c r="R112" s="75">
        <f>IFERROR(Q112/M112,"N/A")</f>
        <v>0.986496624156039</v>
      </c>
      <c r="S112" s="76">
        <f>SUM(S103:S111)</f>
        <v>21167</v>
      </c>
    </row>
    <row r="113" spans="1:19" ht="13.5" thickBot="1" x14ac:dyDescent="0.25">
      <c r="F113" s="43"/>
      <c r="G113" s="43"/>
      <c r="H113" s="43"/>
      <c r="I113" s="43"/>
      <c r="J113" s="43"/>
      <c r="K113" s="43"/>
    </row>
    <row r="114" spans="1:19" s="82" customFormat="1" x14ac:dyDescent="0.2">
      <c r="A114" s="77"/>
      <c r="B114" s="77"/>
      <c r="C114" s="77"/>
      <c r="D114" s="77"/>
      <c r="E114" s="86"/>
      <c r="F114" s="19" t="s">
        <v>171</v>
      </c>
      <c r="G114" s="18"/>
      <c r="H114" s="18"/>
      <c r="I114" s="18"/>
      <c r="J114" s="18"/>
      <c r="K114" s="17"/>
      <c r="L114" s="16"/>
      <c r="M114" s="16"/>
      <c r="N114" s="16"/>
      <c r="O114" s="16"/>
      <c r="P114" s="16"/>
      <c r="Q114" s="16"/>
      <c r="R114" s="15"/>
      <c r="S114" s="14"/>
    </row>
    <row r="115" spans="1:19" x14ac:dyDescent="0.2">
      <c r="F115" s="87" t="s">
        <v>172</v>
      </c>
      <c r="G115" s="88"/>
      <c r="H115" s="88"/>
      <c r="I115" s="88"/>
      <c r="J115" s="88"/>
      <c r="K115" s="80"/>
      <c r="L115" s="22"/>
      <c r="M115" s="22"/>
      <c r="N115" s="22"/>
      <c r="O115" s="22"/>
      <c r="P115" s="22"/>
      <c r="Q115" s="22"/>
      <c r="R115" s="21"/>
      <c r="S115" s="20"/>
    </row>
    <row r="116" spans="1:19" ht="33.75" x14ac:dyDescent="0.2">
      <c r="F116" s="67" t="s">
        <v>129</v>
      </c>
      <c r="G116" s="68"/>
      <c r="H116" s="69"/>
      <c r="I116" s="69"/>
      <c r="J116" s="69"/>
      <c r="K116" s="69"/>
      <c r="L116" s="51" t="s">
        <v>53</v>
      </c>
      <c r="M116" s="51" t="s">
        <v>54</v>
      </c>
      <c r="N116" s="51" t="s">
        <v>55</v>
      </c>
      <c r="O116" s="51" t="s">
        <v>56</v>
      </c>
      <c r="P116" s="51" t="s">
        <v>57</v>
      </c>
      <c r="Q116" s="51" t="s">
        <v>58</v>
      </c>
      <c r="R116" s="64" t="s">
        <v>59</v>
      </c>
      <c r="S116" s="65" t="s">
        <v>60</v>
      </c>
    </row>
    <row r="117" spans="1:19" x14ac:dyDescent="0.2">
      <c r="A117" s="59" t="str">
        <f t="shared" ref="A117:A118" si="79">$G$7</f>
        <v xml:space="preserve">Connections For Children </v>
      </c>
      <c r="B117" s="59" t="str">
        <f t="shared" ref="B117:B118" si="80">$G$8</f>
        <v xml:space="preserve">Family Support &amp; Quality Improvement Program </v>
      </c>
      <c r="D117" s="59" t="s">
        <v>85</v>
      </c>
      <c r="E117" s="29" t="s">
        <v>171</v>
      </c>
      <c r="F117" s="234" t="s">
        <v>173</v>
      </c>
      <c r="G117" s="235"/>
      <c r="H117" s="46"/>
      <c r="I117" s="47"/>
      <c r="J117" s="47"/>
      <c r="K117" s="47"/>
      <c r="L117" s="228">
        <v>1302077</v>
      </c>
      <c r="M117" s="228">
        <v>802077</v>
      </c>
      <c r="N117" s="228">
        <f t="shared" ref="N117:N118" si="81">L117-M117</f>
        <v>500000</v>
      </c>
      <c r="O117" s="275">
        <v>322969</v>
      </c>
      <c r="P117" s="275">
        <v>478447</v>
      </c>
      <c r="Q117" s="49">
        <f>SUM(O117:P117)</f>
        <v>801416</v>
      </c>
      <c r="R117" s="48">
        <f>IFERROR(Q117/M117,"N/A")</f>
        <v>0.99917588959663473</v>
      </c>
      <c r="S117" s="276">
        <f>607389+Q117</f>
        <v>1408805</v>
      </c>
    </row>
    <row r="118" spans="1:19" x14ac:dyDescent="0.2">
      <c r="A118" s="59" t="str">
        <f t="shared" si="79"/>
        <v xml:space="preserve">Connections For Children </v>
      </c>
      <c r="B118" s="59" t="str">
        <f t="shared" si="80"/>
        <v xml:space="preserve">Family Support &amp; Quality Improvement Program </v>
      </c>
      <c r="D118" s="59" t="s">
        <v>85</v>
      </c>
      <c r="E118" s="29" t="s">
        <v>171</v>
      </c>
      <c r="F118" s="236"/>
      <c r="G118" s="235"/>
      <c r="H118" s="46"/>
      <c r="I118" s="47"/>
      <c r="J118" s="47"/>
      <c r="K118" s="47"/>
      <c r="L118" s="228">
        <v>0</v>
      </c>
      <c r="M118" s="228">
        <v>0</v>
      </c>
      <c r="N118" s="228">
        <f t="shared" si="81"/>
        <v>0</v>
      </c>
      <c r="O118" s="275">
        <v>0</v>
      </c>
      <c r="P118" s="275">
        <v>0</v>
      </c>
      <c r="Q118" s="49">
        <f t="shared" ref="Q118" si="82">SUM(O118:P118)</f>
        <v>0</v>
      </c>
      <c r="R118" s="48" t="str">
        <f t="shared" ref="R118" si="83">IFERROR(Q118/M118,"N/A")</f>
        <v>N/A</v>
      </c>
      <c r="S118" s="280">
        <v>0</v>
      </c>
    </row>
    <row r="119" spans="1:19" ht="13.5" thickBot="1" x14ac:dyDescent="0.25">
      <c r="F119" s="70"/>
      <c r="G119" s="66"/>
      <c r="H119" s="71" t="s">
        <v>174</v>
      </c>
      <c r="I119" s="72"/>
      <c r="J119" s="72"/>
      <c r="K119" s="73"/>
      <c r="L119" s="74">
        <f t="shared" ref="L119:Q119" si="84">SUM(L117:L118)</f>
        <v>1302077</v>
      </c>
      <c r="M119" s="74">
        <f t="shared" si="84"/>
        <v>802077</v>
      </c>
      <c r="N119" s="74">
        <f t="shared" si="84"/>
        <v>500000</v>
      </c>
      <c r="O119" s="74">
        <f t="shared" si="84"/>
        <v>322969</v>
      </c>
      <c r="P119" s="74">
        <f t="shared" si="84"/>
        <v>478447</v>
      </c>
      <c r="Q119" s="74">
        <f t="shared" si="84"/>
        <v>801416</v>
      </c>
      <c r="R119" s="75">
        <f>IFERROR(Q119/M119,"N/A")</f>
        <v>0.99917588959663473</v>
      </c>
      <c r="S119" s="76">
        <f>SUM(S117:S118)</f>
        <v>1408805</v>
      </c>
    </row>
    <row r="120" spans="1:19" ht="13.5" thickBot="1" x14ac:dyDescent="0.25">
      <c r="F120" s="43"/>
      <c r="G120" s="43"/>
      <c r="H120" s="43"/>
      <c r="I120" s="43"/>
      <c r="J120" s="43"/>
      <c r="K120" s="43"/>
    </row>
    <row r="121" spans="1:19" s="82" customFormat="1" x14ac:dyDescent="0.2">
      <c r="F121" s="19" t="s">
        <v>175</v>
      </c>
      <c r="G121" s="18"/>
      <c r="H121" s="18"/>
      <c r="I121" s="18"/>
      <c r="J121" s="18"/>
      <c r="K121" s="17"/>
      <c r="L121" s="16"/>
      <c r="M121" s="16"/>
      <c r="N121" s="16"/>
      <c r="O121" s="16"/>
      <c r="P121" s="16"/>
      <c r="Q121" s="16"/>
      <c r="R121" s="15"/>
      <c r="S121" s="14"/>
    </row>
    <row r="122" spans="1:19" x14ac:dyDescent="0.2">
      <c r="F122" s="87" t="s">
        <v>176</v>
      </c>
      <c r="G122" s="88"/>
      <c r="H122" s="88"/>
      <c r="I122" s="88"/>
      <c r="J122" s="88"/>
      <c r="K122" s="80"/>
      <c r="L122" s="22"/>
      <c r="M122" s="22"/>
      <c r="N122" s="22"/>
      <c r="O122" s="22"/>
      <c r="P122" s="22"/>
      <c r="Q122" s="22"/>
      <c r="R122" s="21"/>
      <c r="S122" s="20"/>
    </row>
    <row r="123" spans="1:19" ht="33.75" x14ac:dyDescent="0.2">
      <c r="F123" s="67" t="s">
        <v>129</v>
      </c>
      <c r="G123" s="68"/>
      <c r="H123" s="69"/>
      <c r="I123" s="69"/>
      <c r="J123" s="69"/>
      <c r="K123" s="69"/>
      <c r="L123" s="51" t="s">
        <v>53</v>
      </c>
      <c r="M123" s="51" t="s">
        <v>54</v>
      </c>
      <c r="N123" s="51" t="s">
        <v>55</v>
      </c>
      <c r="O123" s="51" t="s">
        <v>56</v>
      </c>
      <c r="P123" s="51" t="s">
        <v>57</v>
      </c>
      <c r="Q123" s="51" t="s">
        <v>58</v>
      </c>
      <c r="R123" s="64" t="s">
        <v>59</v>
      </c>
      <c r="S123" s="65" t="s">
        <v>60</v>
      </c>
    </row>
    <row r="124" spans="1:19" x14ac:dyDescent="0.2">
      <c r="A124" s="59" t="str">
        <f t="shared" ref="A124:A125" si="85">$G$7</f>
        <v xml:space="preserve">Connections For Children </v>
      </c>
      <c r="B124" s="59" t="str">
        <f t="shared" ref="B124:B125" si="86">$G$8</f>
        <v xml:space="preserve">Family Support &amp; Quality Improvement Program </v>
      </c>
      <c r="D124" s="59" t="s">
        <v>85</v>
      </c>
      <c r="E124" s="29" t="s">
        <v>175</v>
      </c>
      <c r="F124" s="234"/>
      <c r="G124" s="235"/>
      <c r="H124" s="46"/>
      <c r="I124" s="47"/>
      <c r="J124" s="47"/>
      <c r="K124" s="47"/>
      <c r="L124" s="228">
        <v>0</v>
      </c>
      <c r="M124" s="228">
        <v>0</v>
      </c>
      <c r="N124" s="228">
        <f t="shared" ref="N124:N125" si="87">L124-M124</f>
        <v>0</v>
      </c>
      <c r="O124" s="275">
        <v>0</v>
      </c>
      <c r="P124" s="275">
        <v>0</v>
      </c>
      <c r="Q124" s="49">
        <f>SUM(O124:P124)</f>
        <v>0</v>
      </c>
      <c r="R124" s="48" t="str">
        <f>IFERROR(Q124/M124,"N/A")</f>
        <v>N/A</v>
      </c>
      <c r="S124" s="280">
        <v>0</v>
      </c>
    </row>
    <row r="125" spans="1:19" x14ac:dyDescent="0.2">
      <c r="A125" s="59" t="str">
        <f t="shared" si="85"/>
        <v xml:space="preserve">Connections For Children </v>
      </c>
      <c r="B125" s="59" t="str">
        <f t="shared" si="86"/>
        <v xml:space="preserve">Family Support &amp; Quality Improvement Program </v>
      </c>
      <c r="D125" s="59" t="s">
        <v>85</v>
      </c>
      <c r="E125" s="29" t="s">
        <v>175</v>
      </c>
      <c r="F125" s="236"/>
      <c r="G125" s="235"/>
      <c r="H125" s="46"/>
      <c r="I125" s="47"/>
      <c r="J125" s="47"/>
      <c r="K125" s="47"/>
      <c r="L125" s="228">
        <v>0</v>
      </c>
      <c r="M125" s="228">
        <v>0</v>
      </c>
      <c r="N125" s="228">
        <f t="shared" si="87"/>
        <v>0</v>
      </c>
      <c r="O125" s="275">
        <v>0</v>
      </c>
      <c r="P125" s="275">
        <v>0</v>
      </c>
      <c r="Q125" s="49">
        <f t="shared" ref="Q125" si="88">SUM(O125:P125)</f>
        <v>0</v>
      </c>
      <c r="R125" s="48" t="str">
        <f t="shared" ref="R125" si="89">IFERROR(Q125/M125,"N/A")</f>
        <v>N/A</v>
      </c>
      <c r="S125" s="280">
        <v>0</v>
      </c>
    </row>
    <row r="126" spans="1:19" ht="13.5" thickBot="1" x14ac:dyDescent="0.25">
      <c r="F126" s="70"/>
      <c r="G126" s="66"/>
      <c r="H126" s="71" t="s">
        <v>177</v>
      </c>
      <c r="I126" s="72"/>
      <c r="J126" s="72"/>
      <c r="K126" s="73"/>
      <c r="L126" s="74">
        <f t="shared" ref="L126:Q126" si="90">SUM(L124:L125)</f>
        <v>0</v>
      </c>
      <c r="M126" s="74">
        <f t="shared" si="90"/>
        <v>0</v>
      </c>
      <c r="N126" s="74">
        <f t="shared" si="90"/>
        <v>0</v>
      </c>
      <c r="O126" s="74">
        <f t="shared" si="90"/>
        <v>0</v>
      </c>
      <c r="P126" s="74">
        <f t="shared" si="90"/>
        <v>0</v>
      </c>
      <c r="Q126" s="74">
        <f t="shared" si="90"/>
        <v>0</v>
      </c>
      <c r="R126" s="75" t="str">
        <f>IFERROR(Q126/M126,"N/A")</f>
        <v>N/A</v>
      </c>
      <c r="S126" s="76">
        <f>SUM(S124:S125)</f>
        <v>0</v>
      </c>
    </row>
    <row r="127" spans="1:19" ht="13.5" thickBot="1" x14ac:dyDescent="0.25">
      <c r="F127" s="43"/>
      <c r="G127" s="43"/>
      <c r="H127" s="43"/>
      <c r="I127" s="43"/>
      <c r="J127" s="43"/>
      <c r="K127" s="43"/>
    </row>
    <row r="128" spans="1:19" s="82" customFormat="1" x14ac:dyDescent="0.2">
      <c r="A128" s="77"/>
      <c r="B128" s="77"/>
      <c r="C128" s="77"/>
      <c r="D128" s="77"/>
      <c r="E128" s="86"/>
      <c r="F128" s="19" t="s">
        <v>178</v>
      </c>
      <c r="G128" s="18"/>
      <c r="H128" s="18"/>
      <c r="I128" s="18"/>
      <c r="J128" s="18"/>
      <c r="K128" s="17"/>
      <c r="L128" s="16"/>
      <c r="M128" s="16"/>
      <c r="N128" s="16"/>
      <c r="O128" s="16"/>
      <c r="P128" s="16"/>
      <c r="Q128" s="16"/>
      <c r="R128" s="15"/>
      <c r="S128" s="14"/>
    </row>
    <row r="129" spans="1:19" s="82" customFormat="1" ht="11.25" x14ac:dyDescent="0.2">
      <c r="A129" s="77"/>
      <c r="B129" s="77"/>
      <c r="C129" s="77"/>
      <c r="D129" s="77"/>
      <c r="E129" s="86"/>
      <c r="F129" s="87" t="s">
        <v>179</v>
      </c>
      <c r="G129" s="79"/>
      <c r="H129" s="79"/>
      <c r="I129" s="79"/>
      <c r="J129" s="79"/>
      <c r="K129" s="80"/>
      <c r="L129" s="80"/>
      <c r="M129" s="80"/>
      <c r="N129" s="80"/>
      <c r="O129" s="80"/>
      <c r="P129" s="80"/>
      <c r="Q129" s="80"/>
      <c r="R129" s="209"/>
      <c r="S129" s="81"/>
    </row>
    <row r="130" spans="1:19" s="82" customFormat="1" ht="11.25" x14ac:dyDescent="0.2">
      <c r="A130" s="77"/>
      <c r="B130" s="77"/>
      <c r="C130" s="77"/>
      <c r="D130" s="77"/>
      <c r="E130" s="86"/>
      <c r="F130" s="97" t="s">
        <v>180</v>
      </c>
      <c r="G130" s="79"/>
      <c r="H130" s="79"/>
      <c r="I130" s="79"/>
      <c r="J130" s="79"/>
      <c r="K130" s="80"/>
      <c r="L130" s="80"/>
      <c r="M130" s="80"/>
      <c r="N130" s="80"/>
      <c r="O130" s="80"/>
      <c r="P130" s="80"/>
      <c r="Q130" s="80"/>
      <c r="R130" s="209"/>
      <c r="S130" s="81"/>
    </row>
    <row r="131" spans="1:19" s="82" customFormat="1" ht="11.25" x14ac:dyDescent="0.2">
      <c r="A131" s="77"/>
      <c r="B131" s="77"/>
      <c r="C131" s="77"/>
      <c r="D131" s="77"/>
      <c r="E131" s="86"/>
      <c r="F131" s="97" t="s">
        <v>181</v>
      </c>
      <c r="G131" s="79"/>
      <c r="H131" s="79"/>
      <c r="I131" s="79"/>
      <c r="J131" s="79"/>
      <c r="K131" s="79"/>
      <c r="L131" s="83"/>
      <c r="M131" s="83"/>
      <c r="N131" s="83"/>
      <c r="O131" s="83"/>
      <c r="P131" s="83"/>
      <c r="Q131" s="83"/>
      <c r="R131" s="84"/>
      <c r="S131" s="85"/>
    </row>
    <row r="132" spans="1:19" ht="33.75" x14ac:dyDescent="0.2">
      <c r="F132" s="67" t="s">
        <v>129</v>
      </c>
      <c r="G132" s="68"/>
      <c r="H132" s="69"/>
      <c r="I132" s="69"/>
      <c r="J132" s="69"/>
      <c r="K132" s="69"/>
      <c r="L132" s="51" t="s">
        <v>53</v>
      </c>
      <c r="M132" s="51" t="s">
        <v>54</v>
      </c>
      <c r="N132" s="51" t="s">
        <v>55</v>
      </c>
      <c r="O132" s="51" t="s">
        <v>56</v>
      </c>
      <c r="P132" s="51" t="s">
        <v>57</v>
      </c>
      <c r="Q132" s="51" t="s">
        <v>58</v>
      </c>
      <c r="R132" s="64" t="s">
        <v>59</v>
      </c>
      <c r="S132" s="65" t="s">
        <v>60</v>
      </c>
    </row>
    <row r="133" spans="1:19" x14ac:dyDescent="0.2">
      <c r="A133" s="59" t="str">
        <f>$G$7</f>
        <v xml:space="preserve">Connections For Children </v>
      </c>
      <c r="B133" s="59" t="str">
        <f>$G$8</f>
        <v xml:space="preserve">Family Support &amp; Quality Improvement Program </v>
      </c>
      <c r="D133" s="59" t="s">
        <v>85</v>
      </c>
      <c r="E133" s="29" t="s">
        <v>178</v>
      </c>
      <c r="F133" s="235" t="s">
        <v>182</v>
      </c>
      <c r="G133" s="235"/>
      <c r="H133" s="46"/>
      <c r="I133" s="47"/>
      <c r="J133" s="151"/>
      <c r="K133" s="152"/>
      <c r="L133" s="237">
        <v>63709</v>
      </c>
      <c r="M133" s="237">
        <v>50958</v>
      </c>
      <c r="N133" s="238">
        <f>L133-M133</f>
        <v>12751</v>
      </c>
      <c r="O133" s="279">
        <v>24590</v>
      </c>
      <c r="P133" s="279">
        <v>27029</v>
      </c>
      <c r="Q133" s="49">
        <f>SUM(O133:P133)</f>
        <v>51619</v>
      </c>
      <c r="R133" s="48">
        <f>IFERROR(Q133/M133,"N/A")</f>
        <v>1.0129714666980651</v>
      </c>
      <c r="S133" s="276">
        <f>O133+P133+N133</f>
        <v>64370</v>
      </c>
    </row>
    <row r="134" spans="1:19" ht="13.5" thickBot="1" x14ac:dyDescent="0.25">
      <c r="A134" s="59" t="str">
        <f t="shared" ref="A134" si="91">$G$7</f>
        <v xml:space="preserve">Connections For Children </v>
      </c>
      <c r="B134" s="59" t="str">
        <f t="shared" ref="B134" si="92">$G$8</f>
        <v xml:space="preserve">Family Support &amp; Quality Improvement Program </v>
      </c>
      <c r="D134" s="59" t="s">
        <v>85</v>
      </c>
      <c r="E134" s="29" t="s">
        <v>175</v>
      </c>
      <c r="F134" s="240"/>
      <c r="G134" s="241"/>
      <c r="H134" s="46"/>
      <c r="I134" s="47"/>
      <c r="J134" s="151" t="s">
        <v>183</v>
      </c>
      <c r="K134" s="152">
        <f>IFERROR(M135/M137,"N/A")</f>
        <v>4.7754933355075052E-2</v>
      </c>
      <c r="L134" s="238">
        <v>0</v>
      </c>
      <c r="M134" s="238">
        <v>0</v>
      </c>
      <c r="N134" s="238">
        <f t="shared" ref="N134" si="93">L134-M134</f>
        <v>0</v>
      </c>
      <c r="O134" s="279">
        <v>0</v>
      </c>
      <c r="P134" s="279">
        <v>0</v>
      </c>
      <c r="Q134" s="61">
        <f>SUM(O134:P134)</f>
        <v>0</v>
      </c>
      <c r="R134" s="62" t="str">
        <f>IFERROR(Q134/M134,"N/A")</f>
        <v>N/A</v>
      </c>
      <c r="S134" s="281">
        <v>0</v>
      </c>
    </row>
    <row r="135" spans="1:19" ht="13.5" thickBot="1" x14ac:dyDescent="0.25">
      <c r="F135" s="202"/>
      <c r="G135" s="203"/>
      <c r="H135" s="204" t="s">
        <v>184</v>
      </c>
      <c r="I135" s="13"/>
      <c r="J135" s="13"/>
      <c r="K135" s="12"/>
      <c r="L135" s="11">
        <f>SUM(L133:L134)</f>
        <v>63709</v>
      </c>
      <c r="M135" s="11">
        <f>SUM(M133:M134)</f>
        <v>50958</v>
      </c>
      <c r="N135" s="11">
        <f>SUM(N133:N134)</f>
        <v>12751</v>
      </c>
      <c r="O135" s="11">
        <f t="shared" ref="O135:Q135" si="94">SUM(O133:O134)</f>
        <v>24590</v>
      </c>
      <c r="P135" s="11">
        <f t="shared" si="94"/>
        <v>27029</v>
      </c>
      <c r="Q135" s="11">
        <f t="shared" si="94"/>
        <v>51619</v>
      </c>
      <c r="R135" s="10">
        <f>IFERROR(Q135/M135,"N/A")</f>
        <v>1.0129714666980651</v>
      </c>
      <c r="S135" s="9">
        <f>SUM(S133:S134)</f>
        <v>64370</v>
      </c>
    </row>
    <row r="136" spans="1:19" ht="13.5" thickBot="1" x14ac:dyDescent="0.25">
      <c r="F136" s="43"/>
      <c r="G136" s="43"/>
      <c r="H136" s="43"/>
      <c r="I136" s="43"/>
      <c r="J136" s="43"/>
      <c r="K136" s="43"/>
    </row>
    <row r="137" spans="1:19" ht="15.75" thickBot="1" x14ac:dyDescent="0.3">
      <c r="F137" s="8"/>
      <c r="G137" s="6"/>
      <c r="H137" s="7" t="s">
        <v>82</v>
      </c>
      <c r="I137" s="6"/>
      <c r="J137" s="6"/>
      <c r="K137" s="5"/>
      <c r="L137" s="4">
        <f t="shared" ref="L137:Q137" si="95">SUM(L135,L126,L119,L112,L98,L91,L83,L76,L69,L60,L48)</f>
        <v>1674491</v>
      </c>
      <c r="M137" s="4">
        <f t="shared" si="95"/>
        <v>1067073</v>
      </c>
      <c r="N137" s="4">
        <f t="shared" si="95"/>
        <v>607418</v>
      </c>
      <c r="O137" s="4">
        <f t="shared" si="95"/>
        <v>448937</v>
      </c>
      <c r="P137" s="4">
        <f t="shared" si="95"/>
        <v>618136</v>
      </c>
      <c r="Q137" s="4">
        <f t="shared" si="95"/>
        <v>1067073</v>
      </c>
      <c r="R137" s="3">
        <f>IFERROR(Q137/M137,"N/A")</f>
        <v>1</v>
      </c>
      <c r="S137" s="2">
        <f>SUM(S135,S126,S119,S112,S98,S91,S83,S76,S69,S60,S48)</f>
        <v>1781880</v>
      </c>
    </row>
    <row r="138" spans="1:19" ht="15" customHeight="1" thickBot="1" x14ac:dyDescent="0.25">
      <c r="F138" s="43"/>
      <c r="G138" s="43"/>
      <c r="H138" s="43"/>
      <c r="I138" s="43"/>
      <c r="J138" s="43"/>
      <c r="K138" s="43"/>
    </row>
    <row r="139" spans="1:19" ht="39" customHeight="1" thickBot="1" x14ac:dyDescent="0.3">
      <c r="F139" s="101" t="s">
        <v>24</v>
      </c>
      <c r="G139" s="94"/>
      <c r="H139" s="94"/>
      <c r="I139" s="94"/>
      <c r="J139" s="94"/>
      <c r="K139" s="94"/>
      <c r="L139" s="94"/>
      <c r="M139" s="94"/>
      <c r="N139" s="94"/>
      <c r="O139" s="94"/>
      <c r="P139" s="94"/>
      <c r="Q139" s="94"/>
      <c r="R139" s="94"/>
      <c r="S139" s="100"/>
    </row>
    <row r="140" spans="1:19" ht="33.75" x14ac:dyDescent="0.2">
      <c r="F140" s="107" t="s">
        <v>185</v>
      </c>
      <c r="G140" s="99" t="s">
        <v>129</v>
      </c>
      <c r="H140" s="98"/>
      <c r="I140" s="98"/>
      <c r="J140" s="98"/>
      <c r="K140" s="126"/>
      <c r="L140" s="98"/>
      <c r="M140" s="98"/>
      <c r="N140" s="108" t="s">
        <v>186</v>
      </c>
      <c r="O140" s="108" t="s">
        <v>187</v>
      </c>
      <c r="P140" s="108" t="s">
        <v>188</v>
      </c>
      <c r="Q140" s="108" t="s">
        <v>189</v>
      </c>
      <c r="R140" s="123" t="s">
        <v>190</v>
      </c>
      <c r="S140" s="109" t="s">
        <v>191</v>
      </c>
    </row>
    <row r="141" spans="1:19" ht="38.25" x14ac:dyDescent="0.2">
      <c r="A141" s="59" t="str">
        <f t="shared" ref="A141:A146" si="96">$G$7</f>
        <v xml:space="preserve">Connections For Children </v>
      </c>
      <c r="B141" s="59" t="str">
        <f t="shared" ref="B141:B146" si="97">$G$8</f>
        <v xml:space="preserve">Family Support &amp; Quality Improvement Program </v>
      </c>
      <c r="D141" s="59" t="s">
        <v>24</v>
      </c>
      <c r="E141" s="29" t="str">
        <f t="shared" ref="E141:E146" si="98">F141</f>
        <v>1.  Government Grants</v>
      </c>
      <c r="F141" s="125" t="s">
        <v>192</v>
      </c>
      <c r="G141" s="282" t="s">
        <v>193</v>
      </c>
      <c r="H141" s="43"/>
      <c r="I141" s="43"/>
      <c r="J141" s="43"/>
      <c r="K141" s="127"/>
      <c r="L141" s="43"/>
      <c r="M141" s="43"/>
      <c r="N141" s="228">
        <v>597534</v>
      </c>
      <c r="O141" s="278">
        <v>298767</v>
      </c>
      <c r="P141" s="278">
        <v>397440</v>
      </c>
      <c r="Q141" s="110">
        <f t="shared" ref="Q141:Q146" si="99">SUM(O141:P141)</f>
        <v>696207</v>
      </c>
      <c r="R141" s="35"/>
      <c r="S141" s="205"/>
    </row>
    <row r="142" spans="1:19" x14ac:dyDescent="0.2">
      <c r="A142" s="59" t="str">
        <f t="shared" si="96"/>
        <v xml:space="preserve">Connections For Children </v>
      </c>
      <c r="B142" s="59" t="str">
        <f t="shared" si="97"/>
        <v xml:space="preserve">Family Support &amp; Quality Improvement Program </v>
      </c>
      <c r="D142" s="59" t="s">
        <v>24</v>
      </c>
      <c r="E142" s="29" t="str">
        <f t="shared" si="98"/>
        <v>2.  Private/Corporate Grants</v>
      </c>
      <c r="F142" s="125" t="s">
        <v>194</v>
      </c>
      <c r="G142" s="283"/>
      <c r="H142" s="43"/>
      <c r="I142" s="43"/>
      <c r="J142" s="43"/>
      <c r="K142" s="127"/>
      <c r="L142" s="43"/>
      <c r="M142" s="43"/>
      <c r="N142" s="228">
        <v>0</v>
      </c>
      <c r="O142" s="278">
        <v>0</v>
      </c>
      <c r="P142" s="278">
        <v>0</v>
      </c>
      <c r="Q142" s="110">
        <f t="shared" si="99"/>
        <v>0</v>
      </c>
      <c r="R142" s="35"/>
      <c r="S142" s="205"/>
    </row>
    <row r="143" spans="1:19" x14ac:dyDescent="0.2">
      <c r="A143" s="59" t="str">
        <f t="shared" si="96"/>
        <v xml:space="preserve">Connections For Children </v>
      </c>
      <c r="B143" s="59" t="str">
        <f t="shared" si="97"/>
        <v xml:space="preserve">Family Support &amp; Quality Improvement Program </v>
      </c>
      <c r="D143" s="59" t="s">
        <v>24</v>
      </c>
      <c r="E143" s="29" t="str">
        <f t="shared" si="98"/>
        <v>3.  Individual Donations</v>
      </c>
      <c r="F143" s="125" t="s">
        <v>195</v>
      </c>
      <c r="G143" s="283"/>
      <c r="H143" s="43"/>
      <c r="I143" s="43"/>
      <c r="J143" s="43"/>
      <c r="K143" s="127"/>
      <c r="L143" s="43"/>
      <c r="M143" s="43"/>
      <c r="N143" s="228">
        <v>0</v>
      </c>
      <c r="O143" s="278">
        <v>0</v>
      </c>
      <c r="P143" s="278">
        <v>0</v>
      </c>
      <c r="Q143" s="110">
        <f t="shared" si="99"/>
        <v>0</v>
      </c>
      <c r="S143" s="205"/>
    </row>
    <row r="144" spans="1:19" x14ac:dyDescent="0.2">
      <c r="A144" s="59" t="str">
        <f t="shared" si="96"/>
        <v xml:space="preserve">Connections For Children </v>
      </c>
      <c r="B144" s="59" t="str">
        <f t="shared" si="97"/>
        <v xml:space="preserve">Family Support &amp; Quality Improvement Program </v>
      </c>
      <c r="D144" s="59" t="s">
        <v>24</v>
      </c>
      <c r="E144" s="29" t="str">
        <f t="shared" si="98"/>
        <v>4.  Fundraising Events</v>
      </c>
      <c r="F144" s="125" t="s">
        <v>196</v>
      </c>
      <c r="G144" s="283"/>
      <c r="H144" s="43"/>
      <c r="I144" s="43"/>
      <c r="J144" s="43"/>
      <c r="K144" s="127"/>
      <c r="L144" s="43"/>
      <c r="M144" s="43"/>
      <c r="N144" s="228">
        <v>0</v>
      </c>
      <c r="O144" s="278">
        <v>0</v>
      </c>
      <c r="P144" s="278"/>
      <c r="Q144" s="110">
        <f t="shared" si="99"/>
        <v>0</v>
      </c>
      <c r="R144" s="105"/>
      <c r="S144" s="206"/>
    </row>
    <row r="145" spans="1:19" x14ac:dyDescent="0.2">
      <c r="A145" s="59" t="str">
        <f t="shared" si="96"/>
        <v xml:space="preserve">Connections For Children </v>
      </c>
      <c r="B145" s="59" t="str">
        <f t="shared" si="97"/>
        <v xml:space="preserve">Family Support &amp; Quality Improvement Program </v>
      </c>
      <c r="D145" s="59" t="s">
        <v>24</v>
      </c>
      <c r="E145" s="29" t="str">
        <f t="shared" si="98"/>
        <v>5.  Fees for Service</v>
      </c>
      <c r="F145" s="125" t="s">
        <v>197</v>
      </c>
      <c r="G145" s="283"/>
      <c r="H145" s="43"/>
      <c r="I145" s="43"/>
      <c r="J145" s="43"/>
      <c r="K145" s="127"/>
      <c r="L145" s="43"/>
      <c r="M145" s="43"/>
      <c r="N145" s="228">
        <v>0</v>
      </c>
      <c r="O145" s="278">
        <v>0</v>
      </c>
      <c r="P145" s="278">
        <v>0</v>
      </c>
      <c r="Q145" s="110">
        <f t="shared" si="99"/>
        <v>0</v>
      </c>
      <c r="R145" s="105"/>
      <c r="S145" s="206"/>
    </row>
    <row r="146" spans="1:19" x14ac:dyDescent="0.2">
      <c r="A146" s="59" t="str">
        <f t="shared" si="96"/>
        <v xml:space="preserve">Connections For Children </v>
      </c>
      <c r="B146" s="59" t="str">
        <f t="shared" si="97"/>
        <v xml:space="preserve">Family Support &amp; Quality Improvement Program </v>
      </c>
      <c r="D146" s="59" t="s">
        <v>24</v>
      </c>
      <c r="E146" s="29" t="str">
        <f t="shared" si="98"/>
        <v>6.  Other</v>
      </c>
      <c r="F146" s="125" t="s">
        <v>198</v>
      </c>
      <c r="G146" s="283" t="s">
        <v>199</v>
      </c>
      <c r="H146" s="43"/>
      <c r="I146" s="43"/>
      <c r="J146" s="43"/>
      <c r="K146" s="127"/>
      <c r="L146" s="43"/>
      <c r="M146" s="43"/>
      <c r="N146" s="238">
        <v>9884</v>
      </c>
      <c r="O146" s="284">
        <v>5287</v>
      </c>
      <c r="P146" s="284">
        <v>13313</v>
      </c>
      <c r="Q146" s="111">
        <f t="shared" si="99"/>
        <v>18600</v>
      </c>
      <c r="R146" s="105"/>
      <c r="S146" s="207"/>
    </row>
    <row r="147" spans="1:19" ht="15.75" thickBot="1" x14ac:dyDescent="0.3">
      <c r="F147" s="112" t="s">
        <v>200</v>
      </c>
      <c r="G147" s="66"/>
      <c r="H147" s="102" t="s">
        <v>201</v>
      </c>
      <c r="I147" s="103"/>
      <c r="J147" s="103"/>
      <c r="K147" s="103"/>
      <c r="L147" s="103"/>
      <c r="M147" s="103"/>
      <c r="N147" s="113">
        <f>SUM(N141:N146)</f>
        <v>607418</v>
      </c>
      <c r="O147" s="113">
        <f>SUM(O141:O146)</f>
        <v>304054</v>
      </c>
      <c r="P147" s="113">
        <f>SUM(P141:P146)</f>
        <v>410753</v>
      </c>
      <c r="Q147" s="113">
        <f>SUM(Q141:Q146)</f>
        <v>714807</v>
      </c>
      <c r="R147" s="106">
        <f>'CASH MATCH'!E20</f>
        <v>714807</v>
      </c>
      <c r="S147" s="114">
        <f>IFERROR(Q147-R147,"N/A")</f>
        <v>0</v>
      </c>
    </row>
    <row r="148" spans="1:19" s="93" customFormat="1" ht="13.5" thickBot="1" x14ac:dyDescent="0.25">
      <c r="A148" s="59"/>
      <c r="B148" s="59"/>
      <c r="C148" s="59"/>
      <c r="D148" s="59"/>
      <c r="E148" s="92"/>
      <c r="F148" s="115"/>
      <c r="G148" s="127"/>
      <c r="H148" s="127"/>
      <c r="I148" s="127"/>
      <c r="J148" s="127"/>
      <c r="K148" s="128"/>
      <c r="L148" s="29"/>
      <c r="M148" s="29"/>
      <c r="N148" s="29"/>
      <c r="O148" s="29"/>
      <c r="P148" s="29"/>
      <c r="Q148" s="29"/>
      <c r="R148" s="28"/>
      <c r="S148" s="27"/>
    </row>
    <row r="149" spans="1:19" s="93" customFormat="1" x14ac:dyDescent="0.2">
      <c r="A149" s="59"/>
      <c r="B149" s="59"/>
      <c r="C149" s="59"/>
      <c r="D149" s="59"/>
      <c r="E149" s="92"/>
      <c r="F149" s="42" t="s">
        <v>202</v>
      </c>
      <c r="G149" s="41"/>
      <c r="H149" s="41"/>
      <c r="I149" s="41"/>
      <c r="J149" s="41"/>
      <c r="K149" s="40"/>
      <c r="L149" s="40"/>
      <c r="M149" s="40"/>
      <c r="N149" s="40"/>
      <c r="O149" s="40"/>
      <c r="P149" s="40"/>
      <c r="Q149" s="40"/>
      <c r="R149" s="39"/>
      <c r="S149" s="38"/>
    </row>
    <row r="150" spans="1:19" ht="13.5" thickBot="1" x14ac:dyDescent="0.25">
      <c r="F150" s="34" t="s">
        <v>203</v>
      </c>
      <c r="G150" s="33"/>
      <c r="H150" s="33"/>
      <c r="I150" s="33"/>
      <c r="J150" s="33"/>
      <c r="K150" s="32"/>
      <c r="L150" s="32"/>
      <c r="M150" s="32"/>
      <c r="N150" s="32"/>
      <c r="O150" s="32"/>
      <c r="P150" s="32"/>
      <c r="Q150" s="32"/>
      <c r="R150" s="31"/>
      <c r="S150" s="30"/>
    </row>
  </sheetData>
  <sheetProtection algorithmName="SHA-512" hashValue="Dr9M6Fmzx9MLuY76mJtxSohY0KQ7293WSH1VfdG6VXSlQl3QTqrMoV/11DbKpm4bKysaGApWPf2by0vaBlKUGA==" saltValue="q9mQO2YwXPHQKK+FLgCkkg==" spinCount="100000" sheet="1" objects="1" scenarios="1" formatCells="0"/>
  <sortState xmlns:xlrd2="http://schemas.microsoft.com/office/spreadsheetml/2017/richdata2" ref="A28:Z45">
    <sortCondition descending="1" ref="T28:T45"/>
  </sortState>
  <conditionalFormatting sqref="G141:G146">
    <cfRule type="containsText" dxfId="0" priority="47" operator="containsText" text="VARIANCE">
      <formula>NOT(ISERROR(SEARCH("VARIANCE",G141)))</formula>
    </cfRule>
  </conditionalFormatting>
  <dataValidations count="4">
    <dataValidation type="decimal" errorStyle="warning" allowBlank="1" showErrorMessage="1" errorTitle="DOCUMENTATION REQUIRED" error="Rates between 10-15%: please provide either Cost Allocation Plan OR Federally-approved Indirect Cost Rate_x000a__x000a_Rates over 15%: please provide Federally-approved Indirect Cost Rate" sqref="K133:K134" xr:uid="{00000000-0002-0000-0600-000000000000}">
      <formula1>0</formula1>
      <formula2>0.15</formula2>
    </dataValidation>
    <dataValidation type="decimal" errorStyle="warning" allowBlank="1" showInputMessage="1" showErrorMessage="1" errorTitle="VARIANCE REPORT REQUIRED" error="Percentages below 90% or over 110% require a brief explanation in the VARIANCE REPORT/NOTES column." sqref="R7:R21" xr:uid="{00000000-0002-0000-0600-000001000000}">
      <formula1>0.9</formula1>
      <formula2>1.1</formula2>
    </dataValidation>
    <dataValidation type="decimal" errorStyle="warning" allowBlank="1" showInputMessage="1" showErrorMessage="1" errorTitle="VARIANCE REPORT REQUIRED" error="Percentages below 90% or above 110% require an explanation in the VARIANCE REPORT/NOTES column." sqref="R28:R47" xr:uid="{00000000-0002-0000-0600-000002000000}">
      <formula1>0.9</formula1>
      <formula2>1.1</formula2>
    </dataValidation>
    <dataValidation type="list" allowBlank="1" showInputMessage="1" showErrorMessage="1" sqref="G11" xr:uid="{00000000-0002-0000-0600-000003000000}">
      <formula1>$F$20:$F$22</formula1>
    </dataValidation>
  </dataValidations>
  <pageMargins left="0.7" right="0.7" top="0.75" bottom="0.75" header="0.3" footer="0.3"/>
  <pageSetup orientation="portrait" r:id="rId1"/>
  <ignoredErrors>
    <ignoredError sqref="R7 R11:R12"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sheetPr>
  <dimension ref="A1:M50"/>
  <sheetViews>
    <sheetView topLeftCell="F2" zoomScaleNormal="100" workbookViewId="0">
      <selection activeCell="I2" sqref="I2"/>
    </sheetView>
  </sheetViews>
  <sheetFormatPr defaultColWidth="8.7109375" defaultRowHeight="12.75" outlineLevelRow="1" outlineLevelCol="1" x14ac:dyDescent="0.2"/>
  <cols>
    <col min="1" max="1" width="25.7109375" style="140" hidden="1" customWidth="1" outlineLevel="1"/>
    <col min="2" max="2" width="33.7109375" style="140" hidden="1" customWidth="1" outlineLevel="1"/>
    <col min="3" max="3" width="23.28515625" style="140" hidden="1" customWidth="1" outlineLevel="1"/>
    <col min="4" max="4" width="35" style="140" hidden="1" customWidth="1" outlineLevel="1"/>
    <col min="5" max="5" width="44" style="141" hidden="1" customWidth="1" outlineLevel="1"/>
    <col min="6" max="6" width="59.7109375" style="135" customWidth="1" collapsed="1"/>
    <col min="7" max="10" width="17.28515625" style="134" customWidth="1"/>
    <col min="11" max="13" width="17.28515625" style="60" customWidth="1"/>
    <col min="14" max="16384" width="8.7109375" style="136"/>
  </cols>
  <sheetData>
    <row r="1" spans="1:13" hidden="1" outlineLevel="1" x14ac:dyDescent="0.2">
      <c r="A1" s="131" t="s">
        <v>31</v>
      </c>
      <c r="B1" s="131" t="s">
        <v>32</v>
      </c>
      <c r="C1" s="131" t="s">
        <v>33</v>
      </c>
      <c r="D1" s="131" t="s">
        <v>34</v>
      </c>
      <c r="E1" s="132" t="s">
        <v>35</v>
      </c>
      <c r="F1" s="133" t="s">
        <v>36</v>
      </c>
      <c r="G1" s="134" t="s">
        <v>204</v>
      </c>
      <c r="H1" s="134" t="s">
        <v>205</v>
      </c>
      <c r="I1" s="134" t="s">
        <v>206</v>
      </c>
    </row>
    <row r="2" spans="1:13" ht="18" collapsed="1" x14ac:dyDescent="0.2">
      <c r="A2" s="131"/>
      <c r="B2" s="131"/>
      <c r="C2" s="131"/>
      <c r="D2" s="131"/>
      <c r="E2" s="132"/>
      <c r="F2" s="137" t="s">
        <v>50</v>
      </c>
      <c r="G2" s="215"/>
      <c r="H2" s="139"/>
      <c r="I2" s="139"/>
      <c r="J2" s="139"/>
      <c r="K2" s="216"/>
    </row>
    <row r="3" spans="1:13" ht="18" x14ac:dyDescent="0.2">
      <c r="A3" s="131"/>
      <c r="B3" s="131"/>
      <c r="C3" s="131"/>
      <c r="D3" s="131"/>
      <c r="E3" s="132"/>
      <c r="F3" s="137" t="s">
        <v>207</v>
      </c>
      <c r="G3" s="217"/>
      <c r="H3" s="217"/>
      <c r="I3" s="218"/>
      <c r="J3" s="218"/>
      <c r="K3" s="217"/>
      <c r="L3" s="217"/>
      <c r="M3" s="217"/>
    </row>
    <row r="4" spans="1:13" x14ac:dyDescent="0.2">
      <c r="A4" s="131"/>
      <c r="B4" s="131"/>
      <c r="C4" s="131"/>
      <c r="D4" s="131"/>
      <c r="E4" s="132"/>
      <c r="F4" s="138"/>
      <c r="G4" s="215"/>
      <c r="H4" s="139"/>
      <c r="I4" s="139"/>
      <c r="J4" s="139"/>
      <c r="K4" s="216"/>
    </row>
    <row r="5" spans="1:13" s="149" customFormat="1" ht="30" x14ac:dyDescent="0.2">
      <c r="A5" s="146"/>
      <c r="B5" s="146"/>
      <c r="C5" s="146"/>
      <c r="D5" s="147"/>
      <c r="E5" s="148"/>
      <c r="F5" s="253" t="s">
        <v>208</v>
      </c>
      <c r="G5" s="219" t="s">
        <v>209</v>
      </c>
      <c r="H5" s="219" t="s">
        <v>210</v>
      </c>
      <c r="I5" s="219" t="s">
        <v>211</v>
      </c>
      <c r="J5" s="150"/>
      <c r="L5" s="150"/>
      <c r="M5" s="150"/>
    </row>
    <row r="6" spans="1:13" s="149" customFormat="1" ht="14.25" x14ac:dyDescent="0.2">
      <c r="A6" s="146" t="str">
        <f>'PROGRAM BUDGET &amp; FISCAL REPORT'!$G$7</f>
        <v xml:space="preserve">Connections For Children </v>
      </c>
      <c r="B6" s="146" t="str">
        <f>'PROGRAM BUDGET &amp; FISCAL REPORT'!$G$8</f>
        <v xml:space="preserve">Family Support &amp; Quality Improvement Program </v>
      </c>
      <c r="C6" s="146"/>
      <c r="D6" s="146" t="s">
        <v>212</v>
      </c>
      <c r="E6" s="149" t="s">
        <v>213</v>
      </c>
      <c r="F6" s="254" t="s">
        <v>214</v>
      </c>
      <c r="G6" s="242">
        <v>160</v>
      </c>
      <c r="H6" s="255">
        <v>162</v>
      </c>
      <c r="I6" s="255">
        <v>195</v>
      </c>
      <c r="J6" s="243"/>
      <c r="K6" s="244"/>
      <c r="L6" s="243"/>
      <c r="M6" s="150"/>
    </row>
    <row r="7" spans="1:13" s="149" customFormat="1" ht="14.25" x14ac:dyDescent="0.2">
      <c r="A7" s="146" t="str">
        <f>'PROGRAM BUDGET &amp; FISCAL REPORT'!$G$7</f>
        <v xml:space="preserve">Connections For Children </v>
      </c>
      <c r="B7" s="146" t="str">
        <f>'PROGRAM BUDGET &amp; FISCAL REPORT'!$G$8</f>
        <v xml:space="preserve">Family Support &amp; Quality Improvement Program </v>
      </c>
      <c r="C7" s="146"/>
      <c r="D7" s="146" t="s">
        <v>212</v>
      </c>
      <c r="E7" s="149" t="s">
        <v>213</v>
      </c>
      <c r="F7" s="254" t="s">
        <v>215</v>
      </c>
      <c r="G7" s="242">
        <v>160</v>
      </c>
      <c r="H7" s="255">
        <v>162</v>
      </c>
      <c r="I7" s="255">
        <v>195</v>
      </c>
      <c r="J7" s="243"/>
      <c r="K7" s="244"/>
      <c r="L7" s="243"/>
      <c r="M7" s="150"/>
    </row>
    <row r="8" spans="1:13" s="149" customFormat="1" ht="14.25" x14ac:dyDescent="0.2">
      <c r="A8" s="146" t="str">
        <f>'PROGRAM BUDGET &amp; FISCAL REPORT'!$G$7</f>
        <v xml:space="preserve">Connections For Children </v>
      </c>
      <c r="B8" s="146" t="str">
        <f>'PROGRAM BUDGET &amp; FISCAL REPORT'!$G$8</f>
        <v xml:space="preserve">Family Support &amp; Quality Improvement Program </v>
      </c>
      <c r="C8" s="146"/>
      <c r="D8" s="146" t="s">
        <v>212</v>
      </c>
      <c r="E8" s="149" t="s">
        <v>213</v>
      </c>
      <c r="F8" s="254" t="s">
        <v>216</v>
      </c>
      <c r="G8" s="242" t="s">
        <v>217</v>
      </c>
      <c r="H8" s="255">
        <v>162</v>
      </c>
      <c r="I8" s="255">
        <v>195</v>
      </c>
      <c r="J8" s="243"/>
      <c r="K8" s="244"/>
      <c r="L8" s="243"/>
      <c r="M8" s="150"/>
    </row>
    <row r="9" spans="1:13" s="149" customFormat="1" ht="14.25" x14ac:dyDescent="0.2">
      <c r="A9" s="146" t="str">
        <f>'PROGRAM BUDGET &amp; FISCAL REPORT'!$G$7</f>
        <v xml:space="preserve">Connections For Children </v>
      </c>
      <c r="B9" s="146" t="str">
        <f>'PROGRAM BUDGET &amp; FISCAL REPORT'!$G$8</f>
        <v xml:space="preserve">Family Support &amp; Quality Improvement Program </v>
      </c>
      <c r="C9" s="146"/>
      <c r="D9" s="146" t="s">
        <v>212</v>
      </c>
      <c r="E9" s="149" t="s">
        <v>213</v>
      </c>
      <c r="F9" s="254" t="s">
        <v>218</v>
      </c>
      <c r="G9" s="242" t="s">
        <v>217</v>
      </c>
      <c r="H9" s="255">
        <v>0</v>
      </c>
      <c r="I9" s="255">
        <v>0</v>
      </c>
      <c r="J9" s="243"/>
      <c r="K9" s="244"/>
      <c r="L9" s="243"/>
      <c r="M9" s="150"/>
    </row>
    <row r="10" spans="1:13" s="149" customFormat="1" ht="14.25" x14ac:dyDescent="0.2">
      <c r="A10" s="146" t="str">
        <f>'PROGRAM BUDGET &amp; FISCAL REPORT'!$G$7</f>
        <v xml:space="preserve">Connections For Children </v>
      </c>
      <c r="B10" s="146" t="str">
        <f>'PROGRAM BUDGET &amp; FISCAL REPORT'!$G$8</f>
        <v xml:space="preserve">Family Support &amp; Quality Improvement Program </v>
      </c>
      <c r="C10" s="146"/>
      <c r="D10" s="146" t="s">
        <v>212</v>
      </c>
      <c r="E10" s="149" t="s">
        <v>213</v>
      </c>
      <c r="F10" s="254" t="s">
        <v>219</v>
      </c>
      <c r="G10" s="242" t="s">
        <v>217</v>
      </c>
      <c r="H10" s="255">
        <v>4</v>
      </c>
      <c r="I10" s="255">
        <v>6</v>
      </c>
      <c r="J10" s="243"/>
      <c r="K10" s="244"/>
      <c r="L10" s="243"/>
      <c r="M10" s="150"/>
    </row>
    <row r="11" spans="1:13" s="149" customFormat="1" ht="14.25" x14ac:dyDescent="0.2">
      <c r="A11" s="146" t="str">
        <f>'PROGRAM BUDGET &amp; FISCAL REPORT'!$G$7</f>
        <v xml:space="preserve">Connections For Children </v>
      </c>
      <c r="B11" s="146" t="str">
        <f>'PROGRAM BUDGET &amp; FISCAL REPORT'!$G$8</f>
        <v xml:space="preserve">Family Support &amp; Quality Improvement Program </v>
      </c>
      <c r="C11" s="146"/>
      <c r="D11" s="146" t="s">
        <v>212</v>
      </c>
      <c r="E11" s="149" t="s">
        <v>213</v>
      </c>
      <c r="F11" s="254" t="s">
        <v>220</v>
      </c>
      <c r="G11" s="242" t="s">
        <v>217</v>
      </c>
      <c r="H11" s="255">
        <v>0</v>
      </c>
      <c r="I11" s="255">
        <v>0</v>
      </c>
      <c r="J11" s="243"/>
      <c r="K11" s="244"/>
      <c r="L11" s="243"/>
      <c r="M11" s="150"/>
    </row>
    <row r="12" spans="1:13" s="149" customFormat="1" ht="14.25" x14ac:dyDescent="0.2">
      <c r="A12" s="146" t="str">
        <f>'PROGRAM BUDGET &amp; FISCAL REPORT'!$G$7</f>
        <v xml:space="preserve">Connections For Children </v>
      </c>
      <c r="B12" s="146" t="str">
        <f>'PROGRAM BUDGET &amp; FISCAL REPORT'!$G$8</f>
        <v xml:space="preserve">Family Support &amp; Quality Improvement Program </v>
      </c>
      <c r="C12" s="146"/>
      <c r="D12" s="146" t="s">
        <v>212</v>
      </c>
      <c r="E12" s="149" t="s">
        <v>213</v>
      </c>
      <c r="F12" s="254" t="s">
        <v>221</v>
      </c>
      <c r="G12" s="242" t="s">
        <v>217</v>
      </c>
      <c r="H12" s="255">
        <v>138</v>
      </c>
      <c r="I12" s="255">
        <v>167</v>
      </c>
      <c r="J12" s="243"/>
      <c r="K12" s="244"/>
      <c r="L12" s="243"/>
      <c r="M12" s="150"/>
    </row>
    <row r="13" spans="1:13" s="149" customFormat="1" ht="14.25" x14ac:dyDescent="0.2">
      <c r="A13" s="146" t="str">
        <f>'PROGRAM BUDGET &amp; FISCAL REPORT'!$G$7</f>
        <v xml:space="preserve">Connections For Children </v>
      </c>
      <c r="B13" s="146" t="str">
        <f>'PROGRAM BUDGET &amp; FISCAL REPORT'!$G$8</f>
        <v xml:space="preserve">Family Support &amp; Quality Improvement Program </v>
      </c>
      <c r="C13" s="146"/>
      <c r="D13" s="146" t="s">
        <v>212</v>
      </c>
      <c r="E13" s="149" t="s">
        <v>213</v>
      </c>
      <c r="F13" s="254" t="s">
        <v>222</v>
      </c>
      <c r="G13" s="242" t="s">
        <v>217</v>
      </c>
      <c r="H13" s="255">
        <v>14</v>
      </c>
      <c r="I13" s="255">
        <v>9</v>
      </c>
      <c r="J13" s="243"/>
      <c r="K13" s="244"/>
      <c r="L13" s="243"/>
      <c r="M13" s="150"/>
    </row>
    <row r="14" spans="1:13" s="149" customFormat="1" ht="14.25" x14ac:dyDescent="0.2">
      <c r="A14" s="146"/>
      <c r="B14" s="146"/>
      <c r="C14" s="146"/>
      <c r="D14" s="146"/>
      <c r="F14" s="256"/>
      <c r="G14" s="245"/>
      <c r="H14" s="245"/>
      <c r="I14" s="245"/>
      <c r="J14" s="243"/>
      <c r="K14" s="244"/>
      <c r="L14" s="243"/>
      <c r="M14" s="150"/>
    </row>
    <row r="15" spans="1:13" s="149" customFormat="1" ht="30" x14ac:dyDescent="0.2">
      <c r="A15" s="146"/>
      <c r="B15" s="146"/>
      <c r="C15" s="146"/>
      <c r="D15" s="146"/>
      <c r="F15" s="253" t="s">
        <v>223</v>
      </c>
      <c r="G15" s="246" t="s">
        <v>209</v>
      </c>
      <c r="H15" s="246" t="s">
        <v>210</v>
      </c>
      <c r="I15" s="246" t="s">
        <v>211</v>
      </c>
      <c r="J15" s="243"/>
      <c r="K15" s="244"/>
      <c r="L15" s="243"/>
      <c r="M15" s="150"/>
    </row>
    <row r="16" spans="1:13" s="149" customFormat="1" ht="14.25" x14ac:dyDescent="0.2">
      <c r="A16" s="146" t="str">
        <f>'PROGRAM BUDGET &amp; FISCAL REPORT'!$G$7</f>
        <v xml:space="preserve">Connections For Children </v>
      </c>
      <c r="B16" s="146" t="str">
        <f>'PROGRAM BUDGET &amp; FISCAL REPORT'!$G$8</f>
        <v xml:space="preserve">Family Support &amp; Quality Improvement Program </v>
      </c>
      <c r="C16" s="146"/>
      <c r="D16" s="146" t="s">
        <v>212</v>
      </c>
      <c r="E16" s="149" t="s">
        <v>224</v>
      </c>
      <c r="F16" s="254" t="s">
        <v>225</v>
      </c>
      <c r="G16" s="242" t="s">
        <v>217</v>
      </c>
      <c r="H16" s="255">
        <v>35</v>
      </c>
      <c r="I16" s="255">
        <v>47</v>
      </c>
      <c r="J16" s="243"/>
      <c r="K16" s="244"/>
      <c r="L16" s="243"/>
      <c r="M16" s="150"/>
    </row>
    <row r="17" spans="1:13" s="149" customFormat="1" ht="14.25" x14ac:dyDescent="0.2">
      <c r="A17" s="146" t="str">
        <f>'PROGRAM BUDGET &amp; FISCAL REPORT'!$G$7</f>
        <v xml:space="preserve">Connections For Children </v>
      </c>
      <c r="B17" s="146" t="str">
        <f>'PROGRAM BUDGET &amp; FISCAL REPORT'!$G$8</f>
        <v xml:space="preserve">Family Support &amp; Quality Improvement Program </v>
      </c>
      <c r="C17" s="146"/>
      <c r="D17" s="146" t="s">
        <v>212</v>
      </c>
      <c r="E17" s="149" t="s">
        <v>224</v>
      </c>
      <c r="F17" s="254" t="s">
        <v>226</v>
      </c>
      <c r="G17" s="242" t="s">
        <v>217</v>
      </c>
      <c r="H17" s="255">
        <v>4</v>
      </c>
      <c r="I17" s="255">
        <v>5</v>
      </c>
      <c r="J17" s="243"/>
      <c r="K17" s="244"/>
      <c r="L17" s="243"/>
      <c r="M17" s="150"/>
    </row>
    <row r="18" spans="1:13" s="149" customFormat="1" ht="14.25" x14ac:dyDescent="0.2">
      <c r="A18" s="146" t="str">
        <f>'PROGRAM BUDGET &amp; FISCAL REPORT'!$G$7</f>
        <v xml:space="preserve">Connections For Children </v>
      </c>
      <c r="B18" s="146" t="str">
        <f>'PROGRAM BUDGET &amp; FISCAL REPORT'!$G$8</f>
        <v xml:space="preserve">Family Support &amp; Quality Improvement Program </v>
      </c>
      <c r="C18" s="146"/>
      <c r="D18" s="146" t="s">
        <v>212</v>
      </c>
      <c r="E18" s="149" t="s">
        <v>224</v>
      </c>
      <c r="F18" s="254" t="s">
        <v>227</v>
      </c>
      <c r="G18" s="242" t="s">
        <v>217</v>
      </c>
      <c r="H18" s="255">
        <v>67</v>
      </c>
      <c r="I18" s="255">
        <v>78</v>
      </c>
      <c r="J18" s="243"/>
      <c r="K18" s="244"/>
      <c r="L18" s="243"/>
      <c r="M18" s="150"/>
    </row>
    <row r="19" spans="1:13" s="149" customFormat="1" ht="14.25" x14ac:dyDescent="0.2">
      <c r="A19" s="146" t="str">
        <f>'PROGRAM BUDGET &amp; FISCAL REPORT'!$G$7</f>
        <v xml:space="preserve">Connections For Children </v>
      </c>
      <c r="B19" s="146" t="str">
        <f>'PROGRAM BUDGET &amp; FISCAL REPORT'!$G$8</f>
        <v xml:space="preserve">Family Support &amp; Quality Improvement Program </v>
      </c>
      <c r="C19" s="146"/>
      <c r="D19" s="146" t="s">
        <v>212</v>
      </c>
      <c r="E19" s="149" t="s">
        <v>224</v>
      </c>
      <c r="F19" s="254" t="s">
        <v>228</v>
      </c>
      <c r="G19" s="242" t="s">
        <v>217</v>
      </c>
      <c r="H19" s="255">
        <v>38</v>
      </c>
      <c r="I19" s="255">
        <v>41</v>
      </c>
      <c r="J19" s="243"/>
      <c r="K19" s="244"/>
      <c r="L19" s="243"/>
      <c r="M19" s="150"/>
    </row>
    <row r="20" spans="1:13" s="149" customFormat="1" ht="14.25" x14ac:dyDescent="0.2">
      <c r="A20" s="146" t="str">
        <f>'PROGRAM BUDGET &amp; FISCAL REPORT'!$G$7</f>
        <v xml:space="preserve">Connections For Children </v>
      </c>
      <c r="B20" s="146" t="str">
        <f>'PROGRAM BUDGET &amp; FISCAL REPORT'!$G$8</f>
        <v xml:space="preserve">Family Support &amp; Quality Improvement Program </v>
      </c>
      <c r="C20" s="146"/>
      <c r="D20" s="146" t="s">
        <v>212</v>
      </c>
      <c r="E20" s="149" t="s">
        <v>224</v>
      </c>
      <c r="F20" s="254" t="s">
        <v>229</v>
      </c>
      <c r="G20" s="242" t="s">
        <v>217</v>
      </c>
      <c r="H20" s="255">
        <v>0</v>
      </c>
      <c r="I20" s="255">
        <v>0</v>
      </c>
      <c r="J20" s="243"/>
      <c r="K20" s="244"/>
      <c r="L20" s="243"/>
      <c r="M20" s="150"/>
    </row>
    <row r="21" spans="1:13" s="149" customFormat="1" ht="14.25" x14ac:dyDescent="0.2">
      <c r="A21" s="146" t="str">
        <f>'PROGRAM BUDGET &amp; FISCAL REPORT'!$G$7</f>
        <v xml:space="preserve">Connections For Children </v>
      </c>
      <c r="B21" s="146" t="str">
        <f>'PROGRAM BUDGET &amp; FISCAL REPORT'!$G$8</f>
        <v xml:space="preserve">Family Support &amp; Quality Improvement Program </v>
      </c>
      <c r="C21" s="146"/>
      <c r="D21" s="146" t="s">
        <v>212</v>
      </c>
      <c r="E21" s="149" t="s">
        <v>224</v>
      </c>
      <c r="F21" s="254" t="s">
        <v>230</v>
      </c>
      <c r="G21" s="242" t="s">
        <v>217</v>
      </c>
      <c r="H21" s="255">
        <v>0</v>
      </c>
      <c r="I21" s="255">
        <v>0</v>
      </c>
      <c r="J21" s="243"/>
      <c r="K21" s="244"/>
      <c r="L21" s="243"/>
      <c r="M21" s="150"/>
    </row>
    <row r="22" spans="1:13" s="149" customFormat="1" ht="14.25" x14ac:dyDescent="0.2">
      <c r="A22" s="146" t="str">
        <f>'PROGRAM BUDGET &amp; FISCAL REPORT'!$G$7</f>
        <v xml:space="preserve">Connections For Children </v>
      </c>
      <c r="B22" s="146" t="str">
        <f>'PROGRAM BUDGET &amp; FISCAL REPORT'!$G$8</f>
        <v xml:space="preserve">Family Support &amp; Quality Improvement Program </v>
      </c>
      <c r="C22" s="146"/>
      <c r="D22" s="146" t="s">
        <v>212</v>
      </c>
      <c r="E22" s="149" t="s">
        <v>224</v>
      </c>
      <c r="F22" s="254" t="s">
        <v>231</v>
      </c>
      <c r="G22" s="242" t="s">
        <v>217</v>
      </c>
      <c r="H22" s="255">
        <v>18</v>
      </c>
      <c r="I22" s="255">
        <v>24</v>
      </c>
      <c r="J22" s="243"/>
      <c r="K22" s="244"/>
      <c r="L22" s="243"/>
      <c r="M22" s="150"/>
    </row>
    <row r="23" spans="1:13" s="149" customFormat="1" ht="15" x14ac:dyDescent="0.2">
      <c r="A23" s="146"/>
      <c r="B23" s="146"/>
      <c r="C23" s="146"/>
      <c r="D23" s="146"/>
      <c r="F23" s="257" t="s">
        <v>232</v>
      </c>
      <c r="G23" s="211">
        <f>SUM(G16:G22)</f>
        <v>0</v>
      </c>
      <c r="H23" s="211">
        <f>SUM(H16:H22)</f>
        <v>162</v>
      </c>
      <c r="I23" s="211">
        <f>SUM(I16:I22)</f>
        <v>195</v>
      </c>
      <c r="J23" s="243"/>
      <c r="K23" s="244"/>
      <c r="L23" s="243"/>
      <c r="M23" s="150"/>
    </row>
    <row r="24" spans="1:13" s="149" customFormat="1" ht="14.25" x14ac:dyDescent="0.2">
      <c r="A24" s="146"/>
      <c r="B24" s="146"/>
      <c r="C24" s="146"/>
      <c r="D24" s="146"/>
      <c r="F24" s="258"/>
      <c r="G24" s="245"/>
      <c r="H24" s="245"/>
      <c r="I24" s="245"/>
      <c r="J24" s="243"/>
      <c r="K24" s="244"/>
      <c r="L24" s="243"/>
      <c r="M24" s="150"/>
    </row>
    <row r="25" spans="1:13" s="149" customFormat="1" ht="30" x14ac:dyDescent="0.2">
      <c r="A25" s="146"/>
      <c r="B25" s="146"/>
      <c r="C25" s="146"/>
      <c r="D25" s="146"/>
      <c r="F25" s="253" t="s">
        <v>233</v>
      </c>
      <c r="G25" s="246" t="s">
        <v>209</v>
      </c>
      <c r="H25" s="246" t="s">
        <v>210</v>
      </c>
      <c r="I25" s="246" t="s">
        <v>211</v>
      </c>
      <c r="J25" s="243"/>
      <c r="K25" s="244"/>
      <c r="L25" s="243"/>
      <c r="M25" s="150"/>
    </row>
    <row r="26" spans="1:13" s="149" customFormat="1" ht="14.25" x14ac:dyDescent="0.2">
      <c r="A26" s="146" t="str">
        <f>'PROGRAM BUDGET &amp; FISCAL REPORT'!$G$7</f>
        <v xml:space="preserve">Connections For Children </v>
      </c>
      <c r="B26" s="146" t="str">
        <f>'PROGRAM BUDGET &amp; FISCAL REPORT'!$G$8</f>
        <v xml:space="preserve">Family Support &amp; Quality Improvement Program </v>
      </c>
      <c r="C26" s="146"/>
      <c r="D26" s="146" t="s">
        <v>212</v>
      </c>
      <c r="E26" s="149" t="s">
        <v>234</v>
      </c>
      <c r="F26" s="254">
        <v>90401</v>
      </c>
      <c r="G26" s="242" t="s">
        <v>217</v>
      </c>
      <c r="H26" s="255">
        <v>9</v>
      </c>
      <c r="I26" s="255">
        <v>10</v>
      </c>
      <c r="J26" s="243"/>
      <c r="K26" s="244"/>
      <c r="L26" s="243"/>
      <c r="M26" s="150"/>
    </row>
    <row r="27" spans="1:13" s="149" customFormat="1" ht="14.25" x14ac:dyDescent="0.2">
      <c r="A27" s="146" t="str">
        <f>'PROGRAM BUDGET &amp; FISCAL REPORT'!$G$7</f>
        <v xml:space="preserve">Connections For Children </v>
      </c>
      <c r="B27" s="146" t="str">
        <f>'PROGRAM BUDGET &amp; FISCAL REPORT'!$G$8</f>
        <v xml:space="preserve">Family Support &amp; Quality Improvement Program </v>
      </c>
      <c r="C27" s="146"/>
      <c r="D27" s="146" t="s">
        <v>212</v>
      </c>
      <c r="E27" s="149" t="s">
        <v>234</v>
      </c>
      <c r="F27" s="254">
        <v>90402</v>
      </c>
      <c r="G27" s="242" t="s">
        <v>217</v>
      </c>
      <c r="H27" s="255">
        <v>2</v>
      </c>
      <c r="I27" s="255">
        <v>3</v>
      </c>
      <c r="J27" s="243"/>
      <c r="K27" s="244"/>
      <c r="L27" s="243"/>
      <c r="M27" s="150"/>
    </row>
    <row r="28" spans="1:13" s="149" customFormat="1" ht="14.25" x14ac:dyDescent="0.2">
      <c r="A28" s="146" t="str">
        <f>'PROGRAM BUDGET &amp; FISCAL REPORT'!$G$7</f>
        <v xml:space="preserve">Connections For Children </v>
      </c>
      <c r="B28" s="146" t="str">
        <f>'PROGRAM BUDGET &amp; FISCAL REPORT'!$G$8</f>
        <v xml:space="preserve">Family Support &amp; Quality Improvement Program </v>
      </c>
      <c r="C28" s="146"/>
      <c r="D28" s="146" t="s">
        <v>212</v>
      </c>
      <c r="E28" s="149" t="s">
        <v>234</v>
      </c>
      <c r="F28" s="254">
        <v>90403</v>
      </c>
      <c r="G28" s="242" t="s">
        <v>217</v>
      </c>
      <c r="H28" s="255">
        <v>13</v>
      </c>
      <c r="I28" s="255">
        <v>15</v>
      </c>
      <c r="J28" s="243"/>
      <c r="K28" s="244"/>
      <c r="L28" s="243"/>
      <c r="M28" s="150"/>
    </row>
    <row r="29" spans="1:13" s="149" customFormat="1" ht="14.25" x14ac:dyDescent="0.2">
      <c r="A29" s="146" t="str">
        <f>'PROGRAM BUDGET &amp; FISCAL REPORT'!$G$7</f>
        <v xml:space="preserve">Connections For Children </v>
      </c>
      <c r="B29" s="146" t="str">
        <f>'PROGRAM BUDGET &amp; FISCAL REPORT'!$G$8</f>
        <v xml:space="preserve">Family Support &amp; Quality Improvement Program </v>
      </c>
      <c r="C29" s="146"/>
      <c r="D29" s="146" t="s">
        <v>212</v>
      </c>
      <c r="E29" s="149" t="s">
        <v>234</v>
      </c>
      <c r="F29" s="254">
        <v>90404</v>
      </c>
      <c r="G29" s="242" t="s">
        <v>217</v>
      </c>
      <c r="H29" s="255">
        <v>96</v>
      </c>
      <c r="I29" s="255">
        <v>120</v>
      </c>
      <c r="J29" s="243"/>
      <c r="K29" s="244"/>
      <c r="L29" s="243"/>
      <c r="M29" s="150"/>
    </row>
    <row r="30" spans="1:13" s="149" customFormat="1" ht="14.25" x14ac:dyDescent="0.2">
      <c r="A30" s="146" t="str">
        <f>'PROGRAM BUDGET &amp; FISCAL REPORT'!$G$7</f>
        <v xml:space="preserve">Connections For Children </v>
      </c>
      <c r="B30" s="146" t="str">
        <f>'PROGRAM BUDGET &amp; FISCAL REPORT'!$G$8</f>
        <v xml:space="preserve">Family Support &amp; Quality Improvement Program </v>
      </c>
      <c r="C30" s="146"/>
      <c r="D30" s="146" t="s">
        <v>212</v>
      </c>
      <c r="E30" s="149" t="s">
        <v>234</v>
      </c>
      <c r="F30" s="254">
        <v>90405</v>
      </c>
      <c r="G30" s="242" t="s">
        <v>217</v>
      </c>
      <c r="H30" s="255">
        <v>42</v>
      </c>
      <c r="I30" s="255">
        <v>47</v>
      </c>
      <c r="J30" s="243"/>
      <c r="K30" s="244"/>
      <c r="L30" s="243"/>
      <c r="M30" s="150"/>
    </row>
    <row r="31" spans="1:13" s="149" customFormat="1" ht="14.25" x14ac:dyDescent="0.2">
      <c r="A31" s="146" t="str">
        <f>'PROGRAM BUDGET &amp; FISCAL REPORT'!$G$7</f>
        <v xml:space="preserve">Connections For Children </v>
      </c>
      <c r="B31" s="146" t="str">
        <f>'PROGRAM BUDGET &amp; FISCAL REPORT'!$G$8</f>
        <v xml:space="preserve">Family Support &amp; Quality Improvement Program </v>
      </c>
      <c r="C31" s="146"/>
      <c r="D31" s="146" t="s">
        <v>212</v>
      </c>
      <c r="E31" s="149" t="s">
        <v>234</v>
      </c>
      <c r="F31" s="254" t="s">
        <v>235</v>
      </c>
      <c r="G31" s="242" t="s">
        <v>217</v>
      </c>
      <c r="H31" s="255"/>
      <c r="I31" s="255">
        <v>0</v>
      </c>
      <c r="J31" s="243"/>
      <c r="K31" s="244"/>
      <c r="L31" s="243"/>
      <c r="M31" s="150"/>
    </row>
    <row r="32" spans="1:13" s="149" customFormat="1" ht="15" x14ac:dyDescent="0.2">
      <c r="A32" s="146"/>
      <c r="B32" s="146"/>
      <c r="C32" s="146"/>
      <c r="D32" s="146"/>
      <c r="F32" s="257" t="s">
        <v>232</v>
      </c>
      <c r="G32" s="211">
        <f>SUM(G26:G31)</f>
        <v>0</v>
      </c>
      <c r="H32" s="211">
        <f>SUM(H26:H31)</f>
        <v>162</v>
      </c>
      <c r="I32" s="211">
        <f>SUM(I26:I31)</f>
        <v>195</v>
      </c>
      <c r="J32" s="243"/>
      <c r="K32" s="244"/>
      <c r="L32" s="243"/>
      <c r="M32" s="150"/>
    </row>
    <row r="33" spans="1:13" s="149" customFormat="1" ht="15" x14ac:dyDescent="0.2">
      <c r="A33" s="147"/>
      <c r="B33" s="147"/>
      <c r="C33" s="146"/>
      <c r="D33" s="146"/>
      <c r="F33" s="258"/>
      <c r="G33" s="243"/>
      <c r="H33" s="245"/>
      <c r="I33" s="245"/>
      <c r="J33" s="243"/>
      <c r="K33" s="244"/>
      <c r="L33" s="243"/>
      <c r="M33" s="150"/>
    </row>
    <row r="34" spans="1:13" s="149" customFormat="1" ht="30" x14ac:dyDescent="0.2">
      <c r="A34" s="146"/>
      <c r="B34" s="146"/>
      <c r="C34" s="146"/>
      <c r="D34" s="146"/>
      <c r="F34" s="258"/>
      <c r="G34" s="246" t="s">
        <v>210</v>
      </c>
      <c r="H34" s="246" t="s">
        <v>210</v>
      </c>
      <c r="I34" s="246" t="s">
        <v>210</v>
      </c>
      <c r="J34" s="246" t="s">
        <v>211</v>
      </c>
      <c r="K34" s="246" t="s">
        <v>211</v>
      </c>
      <c r="L34" s="246" t="s">
        <v>211</v>
      </c>
    </row>
    <row r="35" spans="1:13" s="149" customFormat="1" ht="30" x14ac:dyDescent="0.2">
      <c r="A35" s="146"/>
      <c r="B35" s="146"/>
      <c r="C35" s="146"/>
      <c r="D35" s="146"/>
      <c r="F35" s="253" t="s">
        <v>236</v>
      </c>
      <c r="G35" s="246" t="s">
        <v>237</v>
      </c>
      <c r="H35" s="246" t="s">
        <v>238</v>
      </c>
      <c r="I35" s="246" t="s">
        <v>239</v>
      </c>
      <c r="J35" s="246" t="s">
        <v>237</v>
      </c>
      <c r="K35" s="246" t="s">
        <v>238</v>
      </c>
      <c r="L35" s="246" t="s">
        <v>239</v>
      </c>
    </row>
    <row r="36" spans="1:13" s="149" customFormat="1" ht="14.25" x14ac:dyDescent="0.2">
      <c r="A36" s="146" t="str">
        <f>'PROGRAM BUDGET &amp; FISCAL REPORT'!$G$7</f>
        <v xml:space="preserve">Connections For Children </v>
      </c>
      <c r="B36" s="146" t="str">
        <f>'PROGRAM BUDGET &amp; FISCAL REPORT'!$G$8</f>
        <v xml:space="preserve">Family Support &amp; Quality Improvement Program </v>
      </c>
      <c r="C36" s="146" t="s">
        <v>205</v>
      </c>
      <c r="D36" s="146" t="s">
        <v>212</v>
      </c>
      <c r="E36" s="149" t="s">
        <v>240</v>
      </c>
      <c r="F36" s="212" t="s">
        <v>241</v>
      </c>
      <c r="G36" s="259">
        <v>65</v>
      </c>
      <c r="H36" s="260">
        <v>63</v>
      </c>
      <c r="I36" s="260"/>
      <c r="J36" s="259">
        <v>74</v>
      </c>
      <c r="K36" s="260">
        <v>69</v>
      </c>
      <c r="L36" s="260"/>
    </row>
    <row r="37" spans="1:13" s="149" customFormat="1" ht="14.25" x14ac:dyDescent="0.2">
      <c r="A37" s="146" t="str">
        <f>'PROGRAM BUDGET &amp; FISCAL REPORT'!$G$7</f>
        <v xml:space="preserve">Connections For Children </v>
      </c>
      <c r="B37" s="146" t="str">
        <f>'PROGRAM BUDGET &amp; FISCAL REPORT'!$G$8</f>
        <v xml:space="preserve">Family Support &amp; Quality Improvement Program </v>
      </c>
      <c r="C37" s="146" t="s">
        <v>205</v>
      </c>
      <c r="D37" s="146" t="s">
        <v>212</v>
      </c>
      <c r="E37" s="149" t="s">
        <v>240</v>
      </c>
      <c r="F37" s="213" t="s">
        <v>242</v>
      </c>
      <c r="G37" s="259">
        <v>14</v>
      </c>
      <c r="H37" s="260">
        <v>14</v>
      </c>
      <c r="I37" s="260"/>
      <c r="J37" s="259">
        <v>23</v>
      </c>
      <c r="K37" s="260">
        <v>23</v>
      </c>
      <c r="L37" s="260"/>
    </row>
    <row r="38" spans="1:13" s="149" customFormat="1" ht="14.25" x14ac:dyDescent="0.2">
      <c r="A38" s="146" t="str">
        <f>'PROGRAM BUDGET &amp; FISCAL REPORT'!$G$7</f>
        <v xml:space="preserve">Connections For Children </v>
      </c>
      <c r="B38" s="146" t="str">
        <f>'PROGRAM BUDGET &amp; FISCAL REPORT'!$G$8</f>
        <v xml:space="preserve">Family Support &amp; Quality Improvement Program </v>
      </c>
      <c r="C38" s="146" t="s">
        <v>205</v>
      </c>
      <c r="D38" s="146" t="s">
        <v>212</v>
      </c>
      <c r="E38" s="149" t="s">
        <v>240</v>
      </c>
      <c r="F38" s="213" t="s">
        <v>243</v>
      </c>
      <c r="G38" s="259">
        <v>3</v>
      </c>
      <c r="H38" s="260">
        <v>3</v>
      </c>
      <c r="I38" s="260"/>
      <c r="J38" s="259">
        <v>3</v>
      </c>
      <c r="K38" s="260">
        <v>3</v>
      </c>
      <c r="L38" s="260"/>
    </row>
    <row r="39" spans="1:13" s="149" customFormat="1" ht="14.25" x14ac:dyDescent="0.2">
      <c r="A39" s="146" t="str">
        <f>'PROGRAM BUDGET &amp; FISCAL REPORT'!$G$7</f>
        <v xml:space="preserve">Connections For Children </v>
      </c>
      <c r="B39" s="146" t="str">
        <f>'PROGRAM BUDGET &amp; FISCAL REPORT'!$G$8</f>
        <v xml:space="preserve">Family Support &amp; Quality Improvement Program </v>
      </c>
      <c r="C39" s="146" t="s">
        <v>205</v>
      </c>
      <c r="D39" s="146" t="s">
        <v>212</v>
      </c>
      <c r="E39" s="149" t="s">
        <v>240</v>
      </c>
      <c r="F39" s="212" t="s">
        <v>244</v>
      </c>
      <c r="G39" s="259"/>
      <c r="H39" s="260"/>
      <c r="I39" s="260"/>
      <c r="J39" s="259"/>
      <c r="K39" s="260"/>
      <c r="L39" s="260"/>
    </row>
    <row r="40" spans="1:13" s="149" customFormat="1" ht="14.25" x14ac:dyDescent="0.2">
      <c r="A40" s="146" t="str">
        <f>'PROGRAM BUDGET &amp; FISCAL REPORT'!$G$7</f>
        <v xml:space="preserve">Connections For Children </v>
      </c>
      <c r="B40" s="146" t="str">
        <f>'PROGRAM BUDGET &amp; FISCAL REPORT'!$G$8</f>
        <v xml:space="preserve">Family Support &amp; Quality Improvement Program </v>
      </c>
      <c r="C40" s="146" t="s">
        <v>205</v>
      </c>
      <c r="D40" s="146" t="s">
        <v>212</v>
      </c>
      <c r="E40" s="149" t="s">
        <v>240</v>
      </c>
      <c r="F40" s="212" t="s">
        <v>245</v>
      </c>
      <c r="G40" s="259"/>
      <c r="H40" s="260"/>
      <c r="I40" s="260"/>
      <c r="J40" s="259"/>
      <c r="K40" s="260"/>
      <c r="L40" s="260"/>
    </row>
    <row r="41" spans="1:13" s="149" customFormat="1" ht="14.25" x14ac:dyDescent="0.2">
      <c r="A41" s="146" t="str">
        <f>'PROGRAM BUDGET &amp; FISCAL REPORT'!$G$7</f>
        <v xml:space="preserve">Connections For Children </v>
      </c>
      <c r="B41" s="146" t="str">
        <f>'PROGRAM BUDGET &amp; FISCAL REPORT'!$G$8</f>
        <v xml:space="preserve">Family Support &amp; Quality Improvement Program </v>
      </c>
      <c r="C41" s="146" t="s">
        <v>205</v>
      </c>
      <c r="D41" s="146" t="s">
        <v>212</v>
      </c>
      <c r="E41" s="149" t="s">
        <v>240</v>
      </c>
      <c r="F41" s="212" t="s">
        <v>246</v>
      </c>
      <c r="G41" s="259"/>
      <c r="H41" s="260"/>
      <c r="I41" s="260"/>
      <c r="J41" s="259"/>
      <c r="K41" s="260"/>
      <c r="L41" s="260"/>
    </row>
    <row r="42" spans="1:13" s="149" customFormat="1" ht="14.25" x14ac:dyDescent="0.2">
      <c r="A42" s="146" t="str">
        <f>'PROGRAM BUDGET &amp; FISCAL REPORT'!$G$7</f>
        <v xml:space="preserve">Connections For Children </v>
      </c>
      <c r="B42" s="146" t="str">
        <f>'PROGRAM BUDGET &amp; FISCAL REPORT'!$G$8</f>
        <v xml:space="preserve">Family Support &amp; Quality Improvement Program </v>
      </c>
      <c r="C42" s="146" t="s">
        <v>205</v>
      </c>
      <c r="D42" s="146" t="s">
        <v>212</v>
      </c>
      <c r="E42" s="149" t="s">
        <v>240</v>
      </c>
      <c r="F42" s="212" t="s">
        <v>247</v>
      </c>
      <c r="G42" s="259"/>
      <c r="H42" s="260"/>
      <c r="I42" s="260"/>
      <c r="J42" s="259"/>
      <c r="K42" s="260"/>
      <c r="L42" s="260"/>
    </row>
    <row r="43" spans="1:13" s="149" customFormat="1" ht="14.25" x14ac:dyDescent="0.2">
      <c r="A43" s="146" t="str">
        <f>'PROGRAM BUDGET &amp; FISCAL REPORT'!$G$7</f>
        <v xml:space="preserve">Connections For Children </v>
      </c>
      <c r="B43" s="146" t="str">
        <f>'PROGRAM BUDGET &amp; FISCAL REPORT'!$G$8</f>
        <v xml:space="preserve">Family Support &amp; Quality Improvement Program </v>
      </c>
      <c r="C43" s="146" t="s">
        <v>205</v>
      </c>
      <c r="D43" s="146" t="s">
        <v>212</v>
      </c>
      <c r="E43" s="149" t="s">
        <v>240</v>
      </c>
      <c r="F43" s="212" t="s">
        <v>248</v>
      </c>
      <c r="G43" s="259"/>
      <c r="H43" s="260"/>
      <c r="I43" s="260"/>
      <c r="J43" s="259"/>
      <c r="K43" s="260"/>
      <c r="L43" s="260"/>
    </row>
    <row r="44" spans="1:13" s="149" customFormat="1" ht="14.25" x14ac:dyDescent="0.2">
      <c r="A44" s="146" t="str">
        <f>'PROGRAM BUDGET &amp; FISCAL REPORT'!$G$7</f>
        <v xml:space="preserve">Connections For Children </v>
      </c>
      <c r="B44" s="146" t="str">
        <f>'PROGRAM BUDGET &amp; FISCAL REPORT'!$G$8</f>
        <v xml:space="preserve">Family Support &amp; Quality Improvement Program </v>
      </c>
      <c r="C44" s="146" t="s">
        <v>205</v>
      </c>
      <c r="D44" s="146" t="s">
        <v>212</v>
      </c>
      <c r="E44" s="149" t="s">
        <v>240</v>
      </c>
      <c r="F44" s="212" t="s">
        <v>249</v>
      </c>
      <c r="G44" s="259"/>
      <c r="H44" s="260"/>
      <c r="I44" s="260"/>
      <c r="J44" s="259"/>
      <c r="K44" s="260"/>
      <c r="L44" s="260"/>
    </row>
    <row r="45" spans="1:13" s="149" customFormat="1" ht="14.25" x14ac:dyDescent="0.2">
      <c r="A45" s="146" t="str">
        <f>'PROGRAM BUDGET &amp; FISCAL REPORT'!$G$7</f>
        <v xml:space="preserve">Connections For Children </v>
      </c>
      <c r="B45" s="146" t="str">
        <f>'PROGRAM BUDGET &amp; FISCAL REPORT'!$G$8</f>
        <v xml:space="preserve">Family Support &amp; Quality Improvement Program </v>
      </c>
      <c r="C45" s="146" t="s">
        <v>205</v>
      </c>
      <c r="D45" s="146" t="s">
        <v>212</v>
      </c>
      <c r="E45" s="149" t="s">
        <v>240</v>
      </c>
      <c r="F45" s="212" t="s">
        <v>250</v>
      </c>
      <c r="G45" s="259"/>
      <c r="H45" s="260"/>
      <c r="I45" s="260"/>
      <c r="J45" s="259"/>
      <c r="K45" s="260"/>
      <c r="L45" s="260"/>
    </row>
    <row r="46" spans="1:13" s="149" customFormat="1" ht="14.25" x14ac:dyDescent="0.2">
      <c r="A46" s="146" t="str">
        <f>'PROGRAM BUDGET &amp; FISCAL REPORT'!$G$7</f>
        <v xml:space="preserve">Connections For Children </v>
      </c>
      <c r="B46" s="146" t="str">
        <f>'PROGRAM BUDGET &amp; FISCAL REPORT'!$G$8</f>
        <v xml:space="preserve">Family Support &amp; Quality Improvement Program </v>
      </c>
      <c r="C46" s="146" t="s">
        <v>205</v>
      </c>
      <c r="D46" s="146" t="s">
        <v>212</v>
      </c>
      <c r="E46" s="149" t="s">
        <v>240</v>
      </c>
      <c r="F46" s="212" t="s">
        <v>251</v>
      </c>
      <c r="G46" s="259"/>
      <c r="H46" s="260"/>
      <c r="I46" s="260"/>
      <c r="J46" s="259"/>
      <c r="K46" s="260"/>
      <c r="L46" s="260"/>
    </row>
    <row r="47" spans="1:13" ht="15" x14ac:dyDescent="0.2">
      <c r="E47" s="136"/>
      <c r="F47" s="214" t="s">
        <v>232</v>
      </c>
      <c r="G47" s="247">
        <f t="shared" ref="G47:L47" si="0">SUM(G36:G46)</f>
        <v>82</v>
      </c>
      <c r="H47" s="247">
        <f t="shared" si="0"/>
        <v>80</v>
      </c>
      <c r="I47" s="247">
        <f t="shared" si="0"/>
        <v>0</v>
      </c>
      <c r="J47" s="247">
        <f t="shared" si="0"/>
        <v>100</v>
      </c>
      <c r="K47" s="247">
        <f t="shared" si="0"/>
        <v>95</v>
      </c>
      <c r="L47" s="247">
        <f t="shared" si="0"/>
        <v>0</v>
      </c>
      <c r="M47" s="136"/>
    </row>
    <row r="48" spans="1:13" x14ac:dyDescent="0.2">
      <c r="E48" s="136"/>
      <c r="F48" s="140"/>
      <c r="G48" s="142"/>
      <c r="H48" s="60"/>
      <c r="I48" s="142"/>
      <c r="J48" s="142"/>
    </row>
    <row r="49" spans="1:8" s="258" customFormat="1" ht="45" x14ac:dyDescent="0.2">
      <c r="A49" s="261"/>
      <c r="B49" s="261"/>
      <c r="C49" s="261"/>
      <c r="D49" s="262"/>
      <c r="E49" s="263"/>
      <c r="F49" s="253" t="s">
        <v>252</v>
      </c>
      <c r="G49" s="264" t="s">
        <v>209</v>
      </c>
      <c r="H49" s="265" t="s">
        <v>253</v>
      </c>
    </row>
    <row r="50" spans="1:8" s="258" customFormat="1" ht="14.25" x14ac:dyDescent="0.2">
      <c r="A50" s="261"/>
      <c r="B50" s="261"/>
      <c r="C50" s="261"/>
      <c r="D50" s="261"/>
      <c r="F50" s="261"/>
      <c r="G50" s="266">
        <f>IFERROR('PROGRAM BUDGET &amp; FISCAL REPORT'!L18/'PARTICIPANTS &amp; DEMOGRAPHICS'!G6,"N/A")</f>
        <v>10465.56875</v>
      </c>
      <c r="H50" s="267">
        <f>IFERROR('PROGRAM BUDGET &amp; FISCAL REPORT'!S18/'PARTICIPANTS &amp; DEMOGRAPHICS'!I6, "N/A")</f>
        <v>9137.8461538461543</v>
      </c>
    </row>
  </sheetData>
  <sheetProtection algorithmName="SHA-512" hashValue="1K9+QTjY4o+Dmjddj5NQ0/MIDpIpbuHSJcWrqNbh1iy6gxiLifIHkXH5Qp1sA4iObKT5HPzvmrv7FWgwtOzyLA==" saltValue="D3dP2Za6CTQ/ypaWEuFzQQ==" spinCount="100000" sheet="1" objects="1" scenarios="1"/>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30740E-78E7-4BB1-A7D6-5332E473D772}">
  <dimension ref="A1"/>
  <sheetViews>
    <sheetView workbookViewId="0"/>
  </sheetViews>
  <sheetFormatPr defaultRowHeight="12.75" x14ac:dyDescent="0.2"/>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tabColor rgb="FF92D050"/>
    <pageSetUpPr fitToPage="1"/>
  </sheetPr>
  <dimension ref="A1:H22"/>
  <sheetViews>
    <sheetView topLeftCell="B1" zoomScaleNormal="100" zoomScaleSheetLayoutView="100" workbookViewId="0">
      <selection activeCell="G1" sqref="G1"/>
    </sheetView>
  </sheetViews>
  <sheetFormatPr defaultColWidth="11.42578125" defaultRowHeight="12" x14ac:dyDescent="0.2"/>
  <cols>
    <col min="1" max="1" width="9.7109375" style="143" hidden="1" customWidth="1"/>
    <col min="2" max="2" width="48.7109375" style="143" customWidth="1"/>
    <col min="3" max="3" width="15.42578125" style="145" customWidth="1"/>
    <col min="4" max="4" width="19.28515625" style="145" customWidth="1"/>
    <col min="5" max="5" width="19.7109375" style="145" customWidth="1"/>
    <col min="6" max="6" width="19.42578125" style="145" customWidth="1"/>
    <col min="7" max="7" width="31.42578125" style="145" customWidth="1"/>
    <col min="8" max="16384" width="11.42578125" style="143"/>
  </cols>
  <sheetData>
    <row r="1" spans="1:7" ht="18" x14ac:dyDescent="0.25">
      <c r="A1" s="57"/>
      <c r="B1" s="90" t="s">
        <v>50</v>
      </c>
      <c r="C1" s="153"/>
      <c r="D1" s="153"/>
      <c r="E1" s="153"/>
      <c r="F1" s="153"/>
      <c r="G1" s="143"/>
    </row>
    <row r="2" spans="1:7" ht="18" x14ac:dyDescent="0.25">
      <c r="A2" s="57"/>
      <c r="B2" s="90" t="s">
        <v>254</v>
      </c>
      <c r="C2" s="154"/>
      <c r="D2" s="154"/>
      <c r="E2" s="154"/>
      <c r="F2" s="154"/>
      <c r="G2" s="143"/>
    </row>
    <row r="3" spans="1:7" ht="22.5" customHeight="1" x14ac:dyDescent="0.25">
      <c r="A3" s="57"/>
      <c r="B3" s="104" t="str">
        <f>'PROGRAM BUDGET &amp; FISCAL REPORT'!F7</f>
        <v>AGENCY NAME:</v>
      </c>
      <c r="C3" s="129" t="str">
        <f>'PROGRAM BUDGET &amp; FISCAL REPORT'!G7</f>
        <v xml:space="preserve">Connections For Children </v>
      </c>
      <c r="D3" s="155"/>
      <c r="E3" s="155"/>
      <c r="F3" s="154"/>
      <c r="G3" s="143"/>
    </row>
    <row r="4" spans="1:7" ht="22.5" customHeight="1" x14ac:dyDescent="0.25">
      <c r="A4" s="57"/>
      <c r="B4" s="104" t="str">
        <f>'PROGRAM BUDGET &amp; FISCAL REPORT'!F8</f>
        <v>PROGRAM NAME:</v>
      </c>
      <c r="C4" s="129" t="str">
        <f>'PROGRAM BUDGET &amp; FISCAL REPORT'!G8</f>
        <v xml:space="preserve">Family Support &amp; Quality Improvement Program </v>
      </c>
      <c r="D4" s="155"/>
      <c r="E4" s="155"/>
      <c r="F4" s="154"/>
      <c r="G4" s="143"/>
    </row>
    <row r="5" spans="1:7" ht="8.25" customHeight="1" thickBot="1" x14ac:dyDescent="0.25">
      <c r="A5" s="57"/>
      <c r="B5" s="91"/>
      <c r="C5" s="154"/>
      <c r="D5" s="154"/>
      <c r="E5" s="154"/>
      <c r="F5" s="154"/>
      <c r="G5" s="143"/>
    </row>
    <row r="6" spans="1:7" ht="52.5" customHeight="1" x14ac:dyDescent="0.55000000000000004">
      <c r="B6" s="156" t="s">
        <v>255</v>
      </c>
      <c r="C6" s="157" t="s">
        <v>256</v>
      </c>
      <c r="D6" s="157"/>
      <c r="E6" s="157" t="s">
        <v>257</v>
      </c>
      <c r="F6" s="158"/>
      <c r="G6" s="143"/>
    </row>
    <row r="7" spans="1:7" ht="14.25" x14ac:dyDescent="0.2">
      <c r="B7" s="159" t="s">
        <v>258</v>
      </c>
      <c r="C7" s="160">
        <f>'PARTICIPANTS &amp; DEMOGRAPHICS'!G6</f>
        <v>160</v>
      </c>
      <c r="D7" s="161"/>
      <c r="E7" s="161">
        <f>'PARTICIPANTS &amp; DEMOGRAPHICS'!I6</f>
        <v>195</v>
      </c>
      <c r="F7" s="162"/>
      <c r="G7" s="143"/>
    </row>
    <row r="8" spans="1:7" ht="14.25" x14ac:dyDescent="0.2">
      <c r="B8" s="163" t="s">
        <v>259</v>
      </c>
      <c r="C8" s="160">
        <f>'PARTICIPANTS &amp; DEMOGRAPHICS'!G7</f>
        <v>160</v>
      </c>
      <c r="D8" s="161"/>
      <c r="E8" s="161">
        <f>'PARTICIPANTS &amp; DEMOGRAPHICS'!I7</f>
        <v>195</v>
      </c>
      <c r="F8" s="162"/>
      <c r="G8" s="143"/>
    </row>
    <row r="9" spans="1:7" ht="14.25" x14ac:dyDescent="0.2">
      <c r="B9" s="159" t="s">
        <v>260</v>
      </c>
      <c r="C9" s="210">
        <f>IFERROR(C8/C7, "N/A")</f>
        <v>1</v>
      </c>
      <c r="D9" s="165"/>
      <c r="E9" s="165">
        <f>IFERROR(E8/E7, "N/A")</f>
        <v>1</v>
      </c>
      <c r="F9" s="162"/>
      <c r="G9" s="143"/>
    </row>
    <row r="10" spans="1:7" ht="14.25" x14ac:dyDescent="0.2">
      <c r="B10" s="159"/>
      <c r="C10" s="164"/>
      <c r="D10" s="165"/>
      <c r="E10" s="160"/>
      <c r="F10" s="162"/>
      <c r="G10" s="143"/>
    </row>
    <row r="11" spans="1:7" ht="63.75" customHeight="1" x14ac:dyDescent="0.55000000000000004">
      <c r="B11" s="166" t="s">
        <v>261</v>
      </c>
      <c r="C11" s="268" t="s">
        <v>262</v>
      </c>
      <c r="D11" s="268" t="s">
        <v>263</v>
      </c>
      <c r="E11" s="268" t="s">
        <v>264</v>
      </c>
      <c r="F11" s="269" t="s">
        <v>265</v>
      </c>
      <c r="G11" s="143"/>
    </row>
    <row r="12" spans="1:7" ht="16.5" customHeight="1" x14ac:dyDescent="0.2">
      <c r="B12" s="159" t="s">
        <v>266</v>
      </c>
      <c r="C12" s="167">
        <f>'PROGRAM BUDGET &amp; FISCAL REPORT'!L18</f>
        <v>1674491</v>
      </c>
      <c r="D12" s="167">
        <f>'PROGRAM BUDGET &amp; FISCAL REPORT'!M18</f>
        <v>1067073</v>
      </c>
      <c r="E12" s="167">
        <f>'PROGRAM BUDGET &amp; FISCAL REPORT'!S18</f>
        <v>1781880</v>
      </c>
      <c r="F12" s="168">
        <f>'PROGRAM BUDGET &amp; FISCAL REPORT'!Q18</f>
        <v>1067073</v>
      </c>
      <c r="G12" s="143"/>
    </row>
    <row r="13" spans="1:7" ht="16.5" customHeight="1" x14ac:dyDescent="0.35">
      <c r="A13" s="249"/>
      <c r="B13" s="250" t="s">
        <v>267</v>
      </c>
      <c r="C13" s="251">
        <v>-72866</v>
      </c>
      <c r="D13" s="251">
        <v>-72866</v>
      </c>
      <c r="E13" s="251">
        <v>-72866</v>
      </c>
      <c r="F13" s="252">
        <v>-72866</v>
      </c>
      <c r="G13" s="143"/>
    </row>
    <row r="14" spans="1:7" ht="16.5" customHeight="1" x14ac:dyDescent="0.35">
      <c r="A14" s="249"/>
      <c r="B14" s="250" t="s">
        <v>268</v>
      </c>
      <c r="C14" s="251">
        <f>SUM(C12:C13)</f>
        <v>1601625</v>
      </c>
      <c r="D14" s="251">
        <f>SUM(D12:D13)</f>
        <v>994207</v>
      </c>
      <c r="E14" s="251">
        <f>SUM(E12:E13)</f>
        <v>1709014</v>
      </c>
      <c r="F14" s="252">
        <f>SUM(F12:F13)</f>
        <v>994207</v>
      </c>
      <c r="G14" s="143"/>
    </row>
    <row r="15" spans="1:7" ht="16.5" customHeight="1" x14ac:dyDescent="0.2">
      <c r="B15" s="159"/>
      <c r="C15" s="167"/>
      <c r="D15" s="167"/>
      <c r="E15" s="167"/>
      <c r="F15" s="168"/>
      <c r="G15" s="143"/>
    </row>
    <row r="16" spans="1:7" ht="19.5" x14ac:dyDescent="0.55000000000000004">
      <c r="B16" s="166" t="s">
        <v>269</v>
      </c>
      <c r="C16" s="290" t="s">
        <v>270</v>
      </c>
      <c r="D16" s="290"/>
      <c r="E16" s="290" t="s">
        <v>271</v>
      </c>
      <c r="F16" s="291"/>
      <c r="G16" s="143"/>
    </row>
    <row r="17" spans="2:8" ht="14.25" x14ac:dyDescent="0.2">
      <c r="B17" s="159" t="s">
        <v>272</v>
      </c>
      <c r="C17" s="95">
        <f>IFERROR(C14*C9,"N/A")</f>
        <v>1601625</v>
      </c>
      <c r="D17" s="169">
        <f>IFERROR(C17/C12,"N/A")</f>
        <v>0.95648468698846401</v>
      </c>
      <c r="E17" s="170">
        <f>IFERROR(E14*E9,"N/A")</f>
        <v>1709014</v>
      </c>
      <c r="F17" s="171">
        <f>IFERROR(E17/E12,"N/A")</f>
        <v>0.95910723505511031</v>
      </c>
      <c r="G17" s="143"/>
    </row>
    <row r="18" spans="2:8" ht="14.25" x14ac:dyDescent="0.2">
      <c r="B18" s="159" t="s">
        <v>273</v>
      </c>
      <c r="C18" s="95">
        <f>D14</f>
        <v>994207</v>
      </c>
      <c r="D18" s="169">
        <f>IFERROR(C18/C17, "N/A")</f>
        <v>0.62074892687114647</v>
      </c>
      <c r="E18" s="170">
        <f>F14</f>
        <v>994207</v>
      </c>
      <c r="F18" s="171">
        <f>IFERROR(E18/E17, "N/A")</f>
        <v>0.58174304013893396</v>
      </c>
      <c r="G18" s="143"/>
      <c r="H18" s="144"/>
    </row>
    <row r="19" spans="2:8" ht="15" thickBot="1" x14ac:dyDescent="0.25">
      <c r="B19" s="159"/>
      <c r="C19" s="95"/>
      <c r="D19" s="169"/>
      <c r="E19" s="170"/>
      <c r="F19" s="171"/>
      <c r="G19" s="143"/>
    </row>
    <row r="20" spans="2:8" ht="15.75" thickBot="1" x14ac:dyDescent="0.3">
      <c r="B20" s="172" t="s">
        <v>274</v>
      </c>
      <c r="C20" s="130">
        <f>IFERROR(C17-C18,"N/A")</f>
        <v>607418</v>
      </c>
      <c r="D20" s="173">
        <f>IFERROR(C20/C17, "N/A")</f>
        <v>0.37925107312885353</v>
      </c>
      <c r="E20" s="130">
        <f>IFERROR(E17-E18, "N/A")</f>
        <v>714807</v>
      </c>
      <c r="F20" s="174">
        <f>IFERROR(E20/E17, "N/A")</f>
        <v>0.41825695986106609</v>
      </c>
      <c r="G20" s="143"/>
    </row>
    <row r="21" spans="2:8" ht="30.75" thickBot="1" x14ac:dyDescent="0.3">
      <c r="B21" s="159"/>
      <c r="C21" s="175"/>
      <c r="D21" s="176" t="s">
        <v>275</v>
      </c>
      <c r="E21" s="161"/>
      <c r="F21" s="176" t="s">
        <v>275</v>
      </c>
    </row>
    <row r="22" spans="2:8" s="116" customFormat="1" ht="12.75" x14ac:dyDescent="0.2">
      <c r="B22" s="177"/>
      <c r="C22" s="128"/>
      <c r="D22" s="128"/>
      <c r="E22" s="128"/>
      <c r="F22" s="128"/>
      <c r="G22" s="145"/>
    </row>
  </sheetData>
  <sheetProtection algorithmName="SHA-512" hashValue="7x4Fg4VDpTh46ncBo1jidDpiXnz5JiPoUT5RzvXAd4+Mn6dyqWySz7mvM6Y92492WhFfwQeL+POhF+iPP4BNVw==" saltValue="RKlytjfa8EPVR1k9U7qqGg==" spinCount="100000" sheet="1" objects="1" scenarios="1"/>
  <mergeCells count="2">
    <mergeCell ref="C16:D16"/>
    <mergeCell ref="E16:F16"/>
  </mergeCells>
  <pageMargins left="1" right="1" top="0.81" bottom="0.5" header="0.5" footer="0.5"/>
  <pageSetup scale="41" orientation="portrait" horizontalDpi="4294967295" verticalDpi="4294967295"/>
  <headerFooter alignWithMargins="0">
    <oddHeader>&amp;C&amp;"Arial,Bold"&amp;12Cash Match Calculation</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p:properties xmlns:p="http://schemas.microsoft.com/office/2006/metadata/properties" xmlns:xsi="http://www.w3.org/2001/XMLSchema-instance" xmlns:pc="http://schemas.microsoft.com/office/infopath/2007/PartnerControls">
  <documentManagement>
    <SharedWithUsers xmlns="bdb8ef80-3d76-4f2b-ba95-731db74cbb70">
      <UserInfo>
        <DisplayName>Claire Hester</DisplayName>
        <AccountId>15</AccountId>
        <AccountType/>
      </UserInfo>
      <UserInfo>
        <DisplayName>Marc Amaral</DisplayName>
        <AccountId>24</AccountId>
        <AccountType/>
      </UserInfo>
    </SharedWithUsers>
    <lcf76f155ced4ddcb4097134ff3c332f xmlns="c503424b-3e12-4ddd-ab41-5c8973ad5bb3">
      <Terms xmlns="http://schemas.microsoft.com/office/infopath/2007/PartnerControls"/>
    </lcf76f155ced4ddcb4097134ff3c332f>
    <TaxCatchAll xmlns="bdb8ef80-3d76-4f2b-ba95-731db74cbb70"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24D4F2C6775654B907F0C20622A74BD" ma:contentTypeVersion="14" ma:contentTypeDescription="Create a new document." ma:contentTypeScope="" ma:versionID="48970040460ffc6289773067781ea14b">
  <xsd:schema xmlns:xsd="http://www.w3.org/2001/XMLSchema" xmlns:xs="http://www.w3.org/2001/XMLSchema" xmlns:p="http://schemas.microsoft.com/office/2006/metadata/properties" xmlns:ns2="c503424b-3e12-4ddd-ab41-5c8973ad5bb3" xmlns:ns3="bdb8ef80-3d76-4f2b-ba95-731db74cbb70" targetNamespace="http://schemas.microsoft.com/office/2006/metadata/properties" ma:root="true" ma:fieldsID="3178e0787332569b7a9a6c7c2167dda5" ns2:_="" ns3:_="">
    <xsd:import namespace="c503424b-3e12-4ddd-ab41-5c8973ad5bb3"/>
    <xsd:import namespace="bdb8ef80-3d76-4f2b-ba95-731db74cbb7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lcf76f155ced4ddcb4097134ff3c332f" minOccurs="0"/>
                <xsd:element ref="ns3:TaxCatchAll"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503424b-3e12-4ddd-ab41-5c8973ad5bb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965046b6-664e-4cc6-916e-c72f0da64b47" ma:termSetId="09814cd3-568e-fe90-9814-8d621ff8fb84" ma:anchorId="fba54fb3-c3e1-fe81-a776-ca4b69148c4d" ma:open="true" ma:isKeyword="false">
      <xsd:complexType>
        <xsd:sequence>
          <xsd:element ref="pc:Terms" minOccurs="0" maxOccurs="1"/>
        </xsd:sequence>
      </xsd:complexType>
    </xsd:element>
    <xsd:element name="MediaLengthInSeconds" ma:index="21"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db8ef80-3d76-4f2b-ba95-731db74cbb70"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028dd133-b60f-41e9-bfab-2cbf275fe1d6}" ma:internalName="TaxCatchAll" ma:showField="CatchAllData" ma:web="bdb8ef80-3d76-4f2b-ba95-731db74cbb7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DCC06EF-B43B-4BD3-92E2-8FC8B0FB07EF}">
  <ds:schemaRefs>
    <ds:schemaRef ds:uri="http://schemas.microsoft.com/office/2006/metadata/longProperties"/>
  </ds:schemaRefs>
</ds:datastoreItem>
</file>

<file path=customXml/itemProps2.xml><?xml version="1.0" encoding="utf-8"?>
<ds:datastoreItem xmlns:ds="http://schemas.openxmlformats.org/officeDocument/2006/customXml" ds:itemID="{97D4D97A-7F06-4E8D-98A9-7DE62E8788CF}">
  <ds:schemaRefs>
    <ds:schemaRef ds:uri="http://schemas.microsoft.com/office/2006/metadata/properties"/>
    <ds:schemaRef ds:uri="http://schemas.microsoft.com/office/infopath/2007/PartnerControls"/>
    <ds:schemaRef ds:uri="daf46ea9-1fb0-4df5-b00f-12140a5586ec"/>
    <ds:schemaRef ds:uri="bdb8ef80-3d76-4f2b-ba95-731db74cbb70"/>
    <ds:schemaRef ds:uri="c503424b-3e12-4ddd-ab41-5c8973ad5bb3"/>
  </ds:schemaRefs>
</ds:datastoreItem>
</file>

<file path=customXml/itemProps3.xml><?xml version="1.0" encoding="utf-8"?>
<ds:datastoreItem xmlns:ds="http://schemas.openxmlformats.org/officeDocument/2006/customXml" ds:itemID="{371DBAB8-7FF7-40F2-A940-B585140AB98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503424b-3e12-4ddd-ab41-5c8973ad5bb3"/>
    <ds:schemaRef ds:uri="bdb8ef80-3d76-4f2b-ba95-731db74cbb7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F148728A-3ABE-4BE2-8186-96DCFA2F47D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PROGRAM BUDGET &amp; FISCAL REPORT</vt:lpstr>
      <vt:lpstr>PARTICIPANTS &amp; DEMOGRAPHICS</vt:lpstr>
      <vt:lpstr>CASH MATCH</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FINANCE DEPT</dc:creator>
  <cp:keywords/>
  <dc:description/>
  <cp:lastModifiedBy>Marc</cp:lastModifiedBy>
  <cp:revision/>
  <dcterms:created xsi:type="dcterms:W3CDTF">1999-10-15T17:33:56Z</dcterms:created>
  <dcterms:modified xsi:type="dcterms:W3CDTF">2023-02-17T17:29:28Z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SharedWithUsers">
    <vt:lpwstr>Claire Hester;Marc Amaral</vt:lpwstr>
  </property>
  <property fmtid="{D5CDD505-2E9C-101B-9397-08002B2CF9AE}" pid="3" name="SharedWithUsers">
    <vt:lpwstr>15;#Claire Hester;#24;#Marc Amaral</vt:lpwstr>
  </property>
  <property fmtid="{D5CDD505-2E9C-101B-9397-08002B2CF9AE}" pid="4" name="ContentTypeId">
    <vt:lpwstr>0x01010063B3EA2F09E89246A99484D285A4022E</vt:lpwstr>
  </property>
  <property fmtid="{D5CDD505-2E9C-101B-9397-08002B2CF9AE}" pid="5" name="Order">
    <vt:r8>1456600</vt:r8>
  </property>
  <property fmtid="{D5CDD505-2E9C-101B-9397-08002B2CF9AE}" pid="6" name="xd_Signature">
    <vt:bool>false</vt:bool>
  </property>
  <property fmtid="{D5CDD505-2E9C-101B-9397-08002B2CF9AE}" pid="7" name="xd_ProgID">
    <vt:lpwstr/>
  </property>
  <property fmtid="{D5CDD505-2E9C-101B-9397-08002B2CF9AE}" pid="8" name="TemplateUrl">
    <vt:lpwstr/>
  </property>
  <property fmtid="{D5CDD505-2E9C-101B-9397-08002B2CF9AE}" pid="9" name="ComplianceAssetId">
    <vt:lpwstr/>
  </property>
  <property fmtid="{D5CDD505-2E9C-101B-9397-08002B2CF9AE}" pid="10" name="ESRI_WORKBOOK_ID">
    <vt:lpwstr>fae9ea4dfff441c0adb77f25e55a70ea</vt:lpwstr>
  </property>
  <property fmtid="{D5CDD505-2E9C-101B-9397-08002B2CF9AE}" pid="11" name="MediaServiceImageTags">
    <vt:lpwstr/>
  </property>
</Properties>
</file>