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
    </mc:Choice>
  </mc:AlternateContent>
  <xr:revisionPtr revIDLastSave="166" documentId="13_ncr:1_{3E3C11C0-46F2-9640-8BAA-7BC49158C3F5}" xr6:coauthVersionLast="46" xr6:coauthVersionMax="47" xr10:uidLastSave="{25E004A9-F245-4B58-80A2-BFDF3CB6E4F3}"/>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3" i="19" l="1"/>
  <c r="Q53" i="19"/>
  <c r="P53" i="19"/>
  <c r="O53" i="19"/>
  <c r="N53" i="19"/>
  <c r="M53" i="19"/>
  <c r="L53" i="19"/>
  <c r="S51" i="19"/>
  <c r="P51" i="19"/>
  <c r="O51" i="19"/>
  <c r="M51" i="19"/>
  <c r="L51" i="19"/>
  <c r="S46" i="19"/>
  <c r="P46" i="19"/>
  <c r="O46" i="19"/>
  <c r="M46" i="19"/>
  <c r="L46" i="19"/>
  <c r="S29" i="19"/>
  <c r="P29" i="19"/>
  <c r="O29" i="19"/>
  <c r="M29" i="19"/>
  <c r="L29" i="19"/>
  <c r="K29" i="19"/>
  <c r="B51" i="19"/>
  <c r="A51" i="19"/>
  <c r="J47" i="19"/>
  <c r="K51" i="19" s="1"/>
  <c r="J48" i="19"/>
  <c r="J30" i="19"/>
  <c r="J31" i="19"/>
  <c r="J32" i="19"/>
  <c r="K46" i="19" s="1"/>
  <c r="J33" i="19"/>
  <c r="J34" i="19"/>
  <c r="J35" i="19"/>
  <c r="J36" i="19"/>
  <c r="J37" i="19"/>
  <c r="J38" i="19"/>
  <c r="J39" i="19"/>
  <c r="J49" i="19"/>
  <c r="J40" i="19"/>
  <c r="J50" i="19"/>
  <c r="J41" i="19"/>
  <c r="J42" i="19"/>
  <c r="J43" i="19"/>
  <c r="J44" i="19"/>
  <c r="J45" i="19"/>
  <c r="J28" i="19"/>
  <c r="P147" i="19"/>
  <c r="P111" i="19"/>
  <c r="K53" i="19" l="1"/>
  <c r="S79" i="19"/>
  <c r="S123" i="19"/>
  <c r="L47" i="26" l="1"/>
  <c r="K47" i="26"/>
  <c r="J47" i="26"/>
  <c r="C8" i="14"/>
  <c r="C9" i="14" s="1"/>
  <c r="C7" i="14"/>
  <c r="S141" i="19"/>
  <c r="P141" i="19"/>
  <c r="P17" i="19" s="1"/>
  <c r="O141" i="19"/>
  <c r="O17" i="19" s="1"/>
  <c r="M141" i="19"/>
  <c r="L141" i="19"/>
  <c r="L17" i="19" s="1"/>
  <c r="Q140" i="19"/>
  <c r="R140" i="19" s="1"/>
  <c r="N140" i="19"/>
  <c r="B140" i="19"/>
  <c r="A140" i="19"/>
  <c r="M17" i="19"/>
  <c r="M62" i="19"/>
  <c r="M8" i="19" s="1"/>
  <c r="L62" i="19"/>
  <c r="L8" i="19" s="1"/>
  <c r="M7" i="19"/>
  <c r="L7" i="19"/>
  <c r="B131" i="19"/>
  <c r="A131" i="19"/>
  <c r="B130" i="19"/>
  <c r="A130" i="19"/>
  <c r="B128" i="19"/>
  <c r="A128" i="19"/>
  <c r="B122" i="19"/>
  <c r="A122" i="19"/>
  <c r="B121" i="19"/>
  <c r="A121" i="19"/>
  <c r="B115" i="19"/>
  <c r="A115" i="19"/>
  <c r="B114" i="19"/>
  <c r="A114" i="19"/>
  <c r="B113" i="19"/>
  <c r="A113" i="19"/>
  <c r="B112" i="19"/>
  <c r="A112" i="19"/>
  <c r="B111" i="19"/>
  <c r="A111" i="19"/>
  <c r="B110" i="19"/>
  <c r="A110" i="19"/>
  <c r="B109" i="19"/>
  <c r="A109" i="19"/>
  <c r="B108" i="19"/>
  <c r="A108" i="19"/>
  <c r="B107" i="19"/>
  <c r="A107" i="19"/>
  <c r="B106" i="19"/>
  <c r="A106" i="19"/>
  <c r="B99" i="19"/>
  <c r="A99" i="19"/>
  <c r="B92" i="19"/>
  <c r="A92" i="19"/>
  <c r="B91" i="19"/>
  <c r="A91" i="19"/>
  <c r="B85" i="19"/>
  <c r="A85" i="19"/>
  <c r="B78" i="19"/>
  <c r="A78" i="19"/>
  <c r="B77" i="19"/>
  <c r="A77" i="19"/>
  <c r="B76" i="19"/>
  <c r="A76" i="19"/>
  <c r="B69" i="19"/>
  <c r="A69" i="19"/>
  <c r="B61" i="19"/>
  <c r="A61" i="19"/>
  <c r="B60" i="19"/>
  <c r="A60" i="19"/>
  <c r="B59" i="19"/>
  <c r="A59" i="19"/>
  <c r="B58" i="19"/>
  <c r="A58" i="19"/>
  <c r="P79" i="19"/>
  <c r="P10" i="19" s="1"/>
  <c r="M93" i="19"/>
  <c r="M12" i="19" s="1"/>
  <c r="O93" i="19"/>
  <c r="O12" i="19" s="1"/>
  <c r="P93" i="19"/>
  <c r="P12" i="19" s="1"/>
  <c r="S93" i="19"/>
  <c r="S12" i="19" s="1"/>
  <c r="L93" i="19"/>
  <c r="L12" i="19" s="1"/>
  <c r="E7" i="14"/>
  <c r="N131" i="19"/>
  <c r="N130" i="19"/>
  <c r="N129" i="19"/>
  <c r="N128" i="19"/>
  <c r="N122" i="19"/>
  <c r="N121" i="19"/>
  <c r="N115" i="19"/>
  <c r="N114" i="19"/>
  <c r="N113" i="19"/>
  <c r="N112" i="19"/>
  <c r="N111" i="19"/>
  <c r="N110" i="19"/>
  <c r="N109" i="19"/>
  <c r="N108" i="19"/>
  <c r="N107" i="19"/>
  <c r="N106" i="19"/>
  <c r="N105" i="19"/>
  <c r="N99" i="19"/>
  <c r="N98" i="19"/>
  <c r="N92" i="19"/>
  <c r="N91" i="19"/>
  <c r="N85" i="19"/>
  <c r="N84" i="19"/>
  <c r="N77" i="19"/>
  <c r="N76" i="19"/>
  <c r="N75" i="19"/>
  <c r="Q131" i="19"/>
  <c r="R131" i="19" s="1"/>
  <c r="Q130" i="19"/>
  <c r="R130" i="19" s="1"/>
  <c r="Q129" i="19"/>
  <c r="R129" i="19" s="1"/>
  <c r="Q122" i="19"/>
  <c r="R122" i="19" s="1"/>
  <c r="Q115" i="19"/>
  <c r="R115" i="19" s="1"/>
  <c r="Q114" i="19"/>
  <c r="R114" i="19" s="1"/>
  <c r="Q113" i="19"/>
  <c r="R113" i="19" s="1"/>
  <c r="Q112" i="19"/>
  <c r="R112" i="19" s="1"/>
  <c r="Q111" i="19"/>
  <c r="R111" i="19" s="1"/>
  <c r="Q110" i="19"/>
  <c r="R110" i="19" s="1"/>
  <c r="Q109" i="19"/>
  <c r="R109" i="19" s="1"/>
  <c r="Q108" i="19"/>
  <c r="R108" i="19" s="1"/>
  <c r="Q107" i="19"/>
  <c r="R107" i="19" s="1"/>
  <c r="Q99" i="19"/>
  <c r="R99" i="19" s="1"/>
  <c r="Q92" i="19"/>
  <c r="R92" i="19" s="1"/>
  <c r="Q91" i="19"/>
  <c r="R91" i="19" s="1"/>
  <c r="Q85" i="19"/>
  <c r="R85" i="19" s="1"/>
  <c r="Q78" i="19"/>
  <c r="R78" i="19" s="1"/>
  <c r="N78" i="19"/>
  <c r="Q77" i="19"/>
  <c r="R77" i="19" s="1"/>
  <c r="N69" i="19"/>
  <c r="Q69" i="19"/>
  <c r="R69" i="19" s="1"/>
  <c r="N59" i="19"/>
  <c r="Q59" i="19"/>
  <c r="N60" i="19"/>
  <c r="Q60" i="19"/>
  <c r="R60" i="19" s="1"/>
  <c r="N61" i="19"/>
  <c r="Q61" i="19"/>
  <c r="R61" i="19" s="1"/>
  <c r="N28" i="19"/>
  <c r="N29" i="19" s="1"/>
  <c r="E8" i="14"/>
  <c r="E9" i="14" s="1"/>
  <c r="B46" i="26"/>
  <c r="B45" i="26"/>
  <c r="B44" i="26"/>
  <c r="B43" i="26"/>
  <c r="B42" i="26"/>
  <c r="B41" i="26"/>
  <c r="B40" i="26"/>
  <c r="B39" i="26"/>
  <c r="B38" i="26"/>
  <c r="B37" i="26"/>
  <c r="B36" i="26"/>
  <c r="B31" i="26"/>
  <c r="B30" i="26"/>
  <c r="B29" i="26"/>
  <c r="B28" i="26"/>
  <c r="B27" i="26"/>
  <c r="B26" i="26"/>
  <c r="E148" i="19"/>
  <c r="E149" i="19"/>
  <c r="E150" i="19"/>
  <c r="E151" i="19"/>
  <c r="E152" i="19"/>
  <c r="E147" i="19"/>
  <c r="N45" i="19"/>
  <c r="N44" i="19"/>
  <c r="N43" i="19"/>
  <c r="N42" i="19"/>
  <c r="N41" i="19"/>
  <c r="N50" i="19"/>
  <c r="N40" i="19"/>
  <c r="N49" i="19"/>
  <c r="N39" i="19"/>
  <c r="N38" i="19"/>
  <c r="N37" i="19"/>
  <c r="N36" i="19"/>
  <c r="N35" i="19"/>
  <c r="N34" i="19"/>
  <c r="N33" i="19"/>
  <c r="N32" i="19"/>
  <c r="N31" i="19"/>
  <c r="N30" i="19"/>
  <c r="N48" i="19"/>
  <c r="N47" i="19"/>
  <c r="N51" i="19" s="1"/>
  <c r="N58" i="19"/>
  <c r="L116" i="19"/>
  <c r="L14" i="19" s="1"/>
  <c r="Q98" i="19"/>
  <c r="R98" i="19" s="1"/>
  <c r="P86" i="19"/>
  <c r="P11" i="19" s="1"/>
  <c r="Q76" i="19"/>
  <c r="R76" i="19" s="1"/>
  <c r="Q75" i="19"/>
  <c r="R75" i="19" s="1"/>
  <c r="O79" i="19"/>
  <c r="O10" i="19" s="1"/>
  <c r="Q45" i="19"/>
  <c r="R45" i="19" s="1"/>
  <c r="Q44" i="19"/>
  <c r="R44" i="19" s="1"/>
  <c r="Q43" i="19"/>
  <c r="R43" i="19" s="1"/>
  <c r="Q42" i="19"/>
  <c r="R42" i="19" s="1"/>
  <c r="Q41" i="19"/>
  <c r="R41" i="19" s="1"/>
  <c r="Q50" i="19"/>
  <c r="R50" i="19" s="1"/>
  <c r="Q40" i="19"/>
  <c r="R40" i="19" s="1"/>
  <c r="Q49" i="19"/>
  <c r="R49" i="19" s="1"/>
  <c r="Q39" i="19"/>
  <c r="R39" i="19" s="1"/>
  <c r="Q38" i="19"/>
  <c r="R38" i="19" s="1"/>
  <c r="Q37" i="19"/>
  <c r="R37" i="19" s="1"/>
  <c r="Q36" i="19"/>
  <c r="R36" i="19" s="1"/>
  <c r="Q35" i="19"/>
  <c r="R35" i="19" s="1"/>
  <c r="Q34" i="19"/>
  <c r="R34" i="19" s="1"/>
  <c r="Q33" i="19"/>
  <c r="R33" i="19" s="1"/>
  <c r="Q32" i="19"/>
  <c r="R32" i="19" s="1"/>
  <c r="L79" i="19"/>
  <c r="L10" i="19" s="1"/>
  <c r="M79" i="19"/>
  <c r="M10" i="19" s="1"/>
  <c r="A32" i="19"/>
  <c r="B32" i="19"/>
  <c r="A33" i="19"/>
  <c r="B33" i="19"/>
  <c r="A34" i="19"/>
  <c r="B34" i="19"/>
  <c r="A35" i="19"/>
  <c r="B35" i="19"/>
  <c r="A36" i="19"/>
  <c r="B36" i="19"/>
  <c r="A37" i="19"/>
  <c r="B37" i="19"/>
  <c r="A38" i="19"/>
  <c r="B38" i="19"/>
  <c r="A39" i="19"/>
  <c r="B39" i="19"/>
  <c r="A49" i="19"/>
  <c r="B49" i="19"/>
  <c r="A40" i="19"/>
  <c r="B40" i="19"/>
  <c r="A50" i="19"/>
  <c r="B50" i="19"/>
  <c r="A41" i="19"/>
  <c r="B41" i="19"/>
  <c r="A42" i="19"/>
  <c r="B42" i="19"/>
  <c r="A43" i="19"/>
  <c r="B43" i="19"/>
  <c r="A44" i="19"/>
  <c r="B44" i="19"/>
  <c r="A45" i="19"/>
  <c r="B45" i="19"/>
  <c r="S7" i="19"/>
  <c r="S62" i="19"/>
  <c r="S8" i="19" s="1"/>
  <c r="S70" i="19"/>
  <c r="S9" i="19" s="1"/>
  <c r="S10" i="19"/>
  <c r="S86" i="19"/>
  <c r="S11" i="19" s="1"/>
  <c r="S100" i="19"/>
  <c r="S13" i="19" s="1"/>
  <c r="S116" i="19"/>
  <c r="S14" i="19" s="1"/>
  <c r="O123" i="19"/>
  <c r="O15" i="19" s="1"/>
  <c r="P123" i="19"/>
  <c r="P15" i="19" s="1"/>
  <c r="S132" i="19"/>
  <c r="S16" i="19" s="1"/>
  <c r="S17" i="19"/>
  <c r="Q28" i="19"/>
  <c r="Q47" i="19"/>
  <c r="Q48" i="19"/>
  <c r="R48" i="19" s="1"/>
  <c r="Q30" i="19"/>
  <c r="Q31" i="19"/>
  <c r="R31" i="19" s="1"/>
  <c r="Q58" i="19"/>
  <c r="R58"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52" i="19"/>
  <c r="Q151" i="19"/>
  <c r="Q150" i="19"/>
  <c r="Q149" i="19"/>
  <c r="Q148" i="19"/>
  <c r="Q147" i="19"/>
  <c r="M86" i="19"/>
  <c r="M11" i="19" s="1"/>
  <c r="C3" i="14"/>
  <c r="C4" i="14"/>
  <c r="B4" i="14"/>
  <c r="B3" i="14"/>
  <c r="B152" i="19"/>
  <c r="A152" i="19"/>
  <c r="B151" i="19"/>
  <c r="A151" i="19"/>
  <c r="B150" i="19"/>
  <c r="A150" i="19"/>
  <c r="B149" i="19"/>
  <c r="A149" i="19"/>
  <c r="B148" i="19"/>
  <c r="A148" i="19"/>
  <c r="B147" i="19"/>
  <c r="A147" i="19"/>
  <c r="P153" i="19"/>
  <c r="O153" i="19"/>
  <c r="N153" i="19"/>
  <c r="B105" i="19"/>
  <c r="A105" i="19"/>
  <c r="B31" i="19"/>
  <c r="A31" i="19"/>
  <c r="B30" i="19"/>
  <c r="A30" i="19"/>
  <c r="B48" i="19"/>
  <c r="A48" i="19"/>
  <c r="B47" i="19"/>
  <c r="A47" i="19"/>
  <c r="B98" i="19"/>
  <c r="A98" i="19"/>
  <c r="B84" i="19"/>
  <c r="A84" i="19"/>
  <c r="B75" i="19"/>
  <c r="A75" i="19"/>
  <c r="B68" i="19"/>
  <c r="A68" i="19"/>
  <c r="B57" i="19"/>
  <c r="A57" i="19"/>
  <c r="B28" i="19"/>
  <c r="A28" i="19"/>
  <c r="L70" i="19"/>
  <c r="L9" i="19" s="1"/>
  <c r="L100" i="19"/>
  <c r="L13" i="19" s="1"/>
  <c r="L123" i="19"/>
  <c r="L15" i="19" s="1"/>
  <c r="L132" i="19"/>
  <c r="L16" i="19" s="1"/>
  <c r="M70" i="19"/>
  <c r="M9" i="19" s="1"/>
  <c r="M100" i="19"/>
  <c r="M13" i="19" s="1"/>
  <c r="M116" i="19"/>
  <c r="M14" i="19" s="1"/>
  <c r="M123" i="19"/>
  <c r="M15" i="19" s="1"/>
  <c r="M132" i="19"/>
  <c r="M16" i="19" s="1"/>
  <c r="Q68" i="19"/>
  <c r="R68" i="19" s="1"/>
  <c r="N139" i="19"/>
  <c r="N68" i="19"/>
  <c r="Q106" i="19"/>
  <c r="R106" i="19" s="1"/>
  <c r="Q139" i="19"/>
  <c r="R139" i="19" s="1"/>
  <c r="B139" i="19"/>
  <c r="A139" i="19"/>
  <c r="P132" i="19"/>
  <c r="P16" i="19" s="1"/>
  <c r="O132" i="19"/>
  <c r="O16" i="19" s="1"/>
  <c r="Q128" i="19"/>
  <c r="R128" i="19" s="1"/>
  <c r="B129" i="19"/>
  <c r="A129" i="19"/>
  <c r="Q121" i="19"/>
  <c r="R121" i="19" s="1"/>
  <c r="Q105" i="19"/>
  <c r="R105" i="19" s="1"/>
  <c r="P116" i="19"/>
  <c r="P14" i="19" s="1"/>
  <c r="O116" i="19"/>
  <c r="O14" i="19" s="1"/>
  <c r="P100" i="19"/>
  <c r="P13" i="19" s="1"/>
  <c r="O100" i="19"/>
  <c r="O13" i="19" s="1"/>
  <c r="O86" i="19"/>
  <c r="O11" i="19" s="1"/>
  <c r="Q84" i="19"/>
  <c r="R84" i="19" s="1"/>
  <c r="P70" i="19"/>
  <c r="P9" i="19" s="1"/>
  <c r="O70" i="19"/>
  <c r="O9" i="19" s="1"/>
  <c r="P62" i="19"/>
  <c r="P8" i="19" s="1"/>
  <c r="O62"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L86" i="19"/>
  <c r="L11" i="19" s="1"/>
  <c r="R47" i="19" l="1"/>
  <c r="Q51" i="19"/>
  <c r="R51" i="19" s="1"/>
  <c r="R30" i="19"/>
  <c r="Q46" i="19"/>
  <c r="R46" i="19" s="1"/>
  <c r="N46" i="19"/>
  <c r="R28" i="19"/>
  <c r="Q29" i="19"/>
  <c r="R29" i="19" s="1"/>
  <c r="N141" i="19"/>
  <c r="N10" i="19"/>
  <c r="N12" i="19"/>
  <c r="N9" i="19"/>
  <c r="N86" i="19"/>
  <c r="N17" i="19"/>
  <c r="N15" i="19"/>
  <c r="N93" i="19"/>
  <c r="N100" i="19"/>
  <c r="N116" i="19"/>
  <c r="N123" i="19"/>
  <c r="N11" i="19"/>
  <c r="Q153" i="19"/>
  <c r="N8" i="19"/>
  <c r="N14" i="19"/>
  <c r="N16" i="19"/>
  <c r="Q86" i="19"/>
  <c r="Q11" i="19" s="1"/>
  <c r="R11" i="19" s="1"/>
  <c r="L143" i="19"/>
  <c r="O143" i="19"/>
  <c r="N13" i="19"/>
  <c r="O18" i="19"/>
  <c r="N7" i="19"/>
  <c r="L18" i="19"/>
  <c r="P18" i="19"/>
  <c r="M18" i="19"/>
  <c r="D12" i="14" s="1"/>
  <c r="N70" i="19"/>
  <c r="N62" i="19"/>
  <c r="Q79" i="19"/>
  <c r="R79" i="19" s="1"/>
  <c r="N79" i="19"/>
  <c r="Q62" i="19"/>
  <c r="R62" i="19" s="1"/>
  <c r="N132" i="19"/>
  <c r="M143" i="19"/>
  <c r="K140" i="19" s="1"/>
  <c r="P143" i="19"/>
  <c r="Q116" i="19"/>
  <c r="R116" i="19" s="1"/>
  <c r="Q141" i="19"/>
  <c r="Q70" i="19"/>
  <c r="R70" i="19" s="1"/>
  <c r="Q93" i="19"/>
  <c r="R93" i="19" s="1"/>
  <c r="Q100" i="19"/>
  <c r="Q13" i="19" s="1"/>
  <c r="R13" i="19" s="1"/>
  <c r="Q123" i="19"/>
  <c r="Q15" i="19" s="1"/>
  <c r="R15" i="19" s="1"/>
  <c r="Q132" i="19"/>
  <c r="R132" i="19" s="1"/>
  <c r="Q7" i="19"/>
  <c r="R59" i="19"/>
  <c r="Q12" i="19" l="1"/>
  <c r="R12" i="19" s="1"/>
  <c r="D14" i="14"/>
  <c r="C18" i="14" s="1"/>
  <c r="R100" i="19"/>
  <c r="C12" i="14"/>
  <c r="G50" i="26"/>
  <c r="Q14" i="19"/>
  <c r="R14" i="19" s="1"/>
  <c r="Q143" i="19"/>
  <c r="R143" i="19" s="1"/>
  <c r="Q8" i="19"/>
  <c r="R8" i="19" s="1"/>
  <c r="R86" i="19"/>
  <c r="R53" i="19"/>
  <c r="R123" i="19"/>
  <c r="Q9" i="19"/>
  <c r="R9" i="19" s="1"/>
  <c r="N143" i="19"/>
  <c r="N18" i="19"/>
  <c r="S15" i="19"/>
  <c r="S18" i="19" s="1"/>
  <c r="S143" i="19"/>
  <c r="Q10" i="19"/>
  <c r="R10" i="19" s="1"/>
  <c r="R141" i="19"/>
  <c r="Q17" i="19"/>
  <c r="R17" i="19" s="1"/>
  <c r="Q16" i="19"/>
  <c r="R16" i="19" s="1"/>
  <c r="R7" i="19"/>
  <c r="C14" i="14" l="1"/>
  <c r="C17" i="14" s="1"/>
  <c r="D17" i="14" s="1"/>
  <c r="E12" i="14"/>
  <c r="H50" i="26"/>
  <c r="Q18" i="19"/>
  <c r="R18" i="19" l="1"/>
  <c r="G15" i="19"/>
  <c r="G16" i="19" s="1"/>
  <c r="E14" i="14"/>
  <c r="E17" i="14" s="1"/>
  <c r="F17" i="14" s="1"/>
  <c r="C20" i="14"/>
  <c r="D20" i="14" s="1"/>
  <c r="D18" i="14"/>
  <c r="F12" i="14"/>
  <c r="F14" i="14" l="1"/>
  <c r="E18" i="14" s="1"/>
  <c r="F18" i="14" s="1"/>
  <c r="E20" i="14" l="1"/>
  <c r="F20" i="14" s="1"/>
  <c r="R153" i="19" l="1"/>
  <c r="S153" i="19" s="1"/>
</calcChain>
</file>

<file path=xl/sharedStrings.xml><?xml version="1.0" encoding="utf-8"?>
<sst xmlns="http://schemas.openxmlformats.org/spreadsheetml/2006/main" count="657" uniqueCount="282">
  <si>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</si>
  <si>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</si>
  <si>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</si>
  <si>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</si>
  <si>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</si>
  <si>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</si>
  <si>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</si>
  <si>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</si>
  <si>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</si>
  <si>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</si>
  <si>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</si>
  <si>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</si>
  <si>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</si>
  <si>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</si>
  <si>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</si>
  <si>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</si>
  <si>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</si>
  <si>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</si>
  <si>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</si>
  <si>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SECTION I:  BUDGET SUMMARY</t>
  </si>
  <si>
    <t>CITY OF SANTA MONICA</t>
  </si>
  <si>
    <t>TOTAL
PROGRAM
BUDGET</t>
  </si>
  <si>
    <t>SM GRANT
BUDGET</t>
  </si>
  <si>
    <t>NON-CITY PROGRAM BUDGET</t>
  </si>
  <si>
    <t>SM 
1st PERIOD EXPEND.</t>
  </si>
  <si>
    <t>SM  
2nd PERIOD EXPEND.</t>
  </si>
  <si>
    <t>SM TOTAL EXPEND.</t>
  </si>
  <si>
    <t>SM PERCENT EXPENDED</t>
  </si>
  <si>
    <t>YEAR-END
 TOTAL PROGRAM EXPEND.</t>
  </si>
  <si>
    <t>1A. Staff Salaries</t>
  </si>
  <si>
    <t>1B. Staff Fringe Benefits</t>
  </si>
  <si>
    <t>1C. Consultant Services</t>
  </si>
  <si>
    <t>2.   Space/Facilities</t>
  </si>
  <si>
    <t>3.   Equipment Purchase</t>
  </si>
  <si>
    <t>4.   Travel/Training</t>
  </si>
  <si>
    <t>5.   Insurance</t>
  </si>
  <si>
    <t>6.   Operating Expenses</t>
  </si>
  <si>
    <t>7.   Scholarships/Stipends</t>
  </si>
  <si>
    <t>8.   Other</t>
  </si>
  <si>
    <t>9.   Indirect Administrative Costs</t>
  </si>
  <si>
    <t>10.   TOTAL BUDGET</t>
  </si>
  <si>
    <t>SECTION II:  LINE ITEM DETAIL</t>
  </si>
  <si>
    <t>1A.  Staff Salaries</t>
  </si>
  <si>
    <t>Staff Name</t>
  </si>
  <si>
    <t>Title</t>
  </si>
  <si>
    <t>1A.  Staff Salaries TOTAL</t>
  </si>
  <si>
    <t>1B.  Staff Fringe Benefits</t>
  </si>
  <si>
    <t>1B.  Staff Fringe Benefits TOTAL</t>
  </si>
  <si>
    <t>1C.  Consultant Services</t>
  </si>
  <si>
    <t>1C.  Consultant Services TOTAL</t>
  </si>
  <si>
    <t>2.  Space/Facilities</t>
  </si>
  <si>
    <t>List any rental costs, utilities, janitorial costs, and any other facility costs.</t>
  </si>
  <si>
    <t>Utilities</t>
  </si>
  <si>
    <t>2.  Space/Facilities TOTAL</t>
  </si>
  <si>
    <t>3.  Equipment Purchase</t>
  </si>
  <si>
    <t>3.  Equipment Purchase TOTAL</t>
  </si>
  <si>
    <t>4.  Travel/Training</t>
  </si>
  <si>
    <t>4.  Travel/Training TOTAL</t>
  </si>
  <si>
    <t>5.  Insurance</t>
  </si>
  <si>
    <t>5.  Insurance TOTAL</t>
  </si>
  <si>
    <t>6.  Operating Expenses</t>
  </si>
  <si>
    <t xml:space="preserve">List all operating expenses [e.g., telephone, utilities, office supplies, printing, annual agency financial audit (required by the contract), etc.] included in the Total Program Budget. </t>
  </si>
  <si>
    <t>6.  Operating Expenses TOTAL</t>
  </si>
  <si>
    <t>7.  Scholarships/Stipends</t>
  </si>
  <si>
    <t>7.  Scholarships/Stipends TOTAL</t>
  </si>
  <si>
    <t>8.  Other</t>
  </si>
  <si>
    <t>List any program expense not appropriate for any of the above line items and provide justification.</t>
  </si>
  <si>
    <t>8.  Other TOTAL</t>
  </si>
  <si>
    <t>9.  Indirect Administrative Costs</t>
  </si>
  <si>
    <t>9.  Indirect Administrative Costs TOTAL</t>
  </si>
  <si>
    <t>Receptionist</t>
  </si>
  <si>
    <t>Worker's Compensation</t>
  </si>
  <si>
    <t>Office Supplies</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</si>
  <si>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</si>
  <si>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</si>
  <si>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</si>
  <si>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</si>
  <si>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</si>
  <si>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</si>
  <si>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</si>
  <si>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</si>
  <si>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</si>
  <si>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</si>
  <si>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</si>
  <si>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</si>
  <si>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</si>
  <si>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</si>
  <si>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</si>
  <si>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</si>
  <si>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</si>
  <si>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</si>
  <si>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</si>
  <si>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</si>
  <si>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</si>
  <si>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</si>
  <si>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</si>
  <si>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</si>
  <si>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</si>
  <si>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</si>
  <si>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</si>
  <si>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</si>
  <si>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</si>
  <si>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</si>
  <si>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</si>
  <si>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</si>
  <si>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</si>
  <si>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Disability Community Resource Center</t>
  </si>
  <si>
    <t>PROGRAM NAME:</t>
  </si>
  <si>
    <t>Independent Living Services/Home Access Program</t>
  </si>
  <si>
    <t>REPORTING PERIOD:</t>
  </si>
  <si>
    <t>Year-End Report (2nd Period): 1/1/21 - 6/30/21</t>
  </si>
  <si>
    <t>FY 2019-20 Rollover</t>
  </si>
  <si>
    <t>A. Total City Funds Received to Date:</t>
  </si>
  <si>
    <t>B. Total City Funds Expended to Date:</t>
  </si>
  <si>
    <t>C. Cash Balance (Line A - Line B):</t>
  </si>
  <si>
    <t>FY 2020-21 Program Budget: 7/1/20-6/30/21</t>
  </si>
  <si>
    <t>Mid-Year Report (1st Period): 7/1/20 - 12/31/20</t>
  </si>
  <si>
    <t>List all paid program and administrative positions (both City and non-City funded) and complete all fields below. Total Program Budget for each staff position should equal FTE * Monthly Salary x Months x % FTE to Program.</t>
  </si>
  <si>
    <t>Thomas J. Hill</t>
  </si>
  <si>
    <t>Executive Director</t>
  </si>
  <si>
    <t>N/A</t>
  </si>
  <si>
    <t>Senior/Executive Management</t>
  </si>
  <si>
    <t>Susan Pearson</t>
  </si>
  <si>
    <t>Accounting Manager</t>
  </si>
  <si>
    <t>Administrative Support</t>
  </si>
  <si>
    <t>Samantha Renteria</t>
  </si>
  <si>
    <t>Qlty Assur &amp; Comp Mgr</t>
  </si>
  <si>
    <t>Michael DePillars</t>
  </si>
  <si>
    <t>Comp Svs Specialist III</t>
  </si>
  <si>
    <t xml:space="preserve">Direct Service Provision/Program Staff </t>
  </si>
  <si>
    <t>Maria Carmen Rosales</t>
  </si>
  <si>
    <t>SM Comm Svs Spclst</t>
  </si>
  <si>
    <t>Sara Martinez</t>
  </si>
  <si>
    <t>Judith Davila</t>
  </si>
  <si>
    <t>Program Manager - ILS</t>
  </si>
  <si>
    <t>Nancy Urquilla</t>
  </si>
  <si>
    <t>ILS-General I</t>
  </si>
  <si>
    <t>Keith Williams</t>
  </si>
  <si>
    <t>AT Specialist</t>
  </si>
  <si>
    <t>Jose Chontales</t>
  </si>
  <si>
    <t>Personal Asst Speclst</t>
  </si>
  <si>
    <t>Marielle Kriesel</t>
  </si>
  <si>
    <t>Systems Change Adv</t>
  </si>
  <si>
    <t>Richard Wladich</t>
  </si>
  <si>
    <t>ILS - Mental Health</t>
  </si>
  <si>
    <t>Open</t>
  </si>
  <si>
    <t>PSEP Facilitator</t>
  </si>
  <si>
    <t>Margaret Moon</t>
  </si>
  <si>
    <t>Clerical Assistant</t>
  </si>
  <si>
    <t>Benita Bruner</t>
  </si>
  <si>
    <t>Program Manager - ILS/ES</t>
  </si>
  <si>
    <t>Jay Aquino</t>
  </si>
  <si>
    <t>Admin Projects Coord</t>
  </si>
  <si>
    <t>Kimbra Harary</t>
  </si>
  <si>
    <t>Employment Svs Spclst</t>
  </si>
  <si>
    <t>Glenda McCullough-Green</t>
  </si>
  <si>
    <t>Pamela Briggs</t>
  </si>
  <si>
    <t>Lovette McDonald</t>
  </si>
  <si>
    <t>David Kruskall</t>
  </si>
  <si>
    <t>ILS - WH</t>
  </si>
  <si>
    <t>List each fringe benefit as a percentage of total staff salaries listed above (FICA, SUI, Workers’ Compensation, Medical Insurance, Retirement, etc.).</t>
  </si>
  <si>
    <t>Description</t>
  </si>
  <si>
    <t>Employer Paid Taxes</t>
  </si>
  <si>
    <t>Benefits</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</si>
  <si>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</si>
  <si>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</si>
  <si>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Facility Maintenance &amp; Repair</t>
  </si>
  <si>
    <t>Rent (In-Kind)</t>
  </si>
  <si>
    <t>Equipment is defined as non-expendable personal property having a useful life of more than one year and a unit cost of $1,000 or more. List each item to be leased, rented or purchased.</t>
  </si>
  <si>
    <t>List any trainings/seminars/conferences to be attended and include any amounts for travel, per diem, lodging, etc. For mileage, include mileage reimbursement rate in calculation.</t>
  </si>
  <si>
    <t>Mileage, Parking, Conferences, Training</t>
  </si>
  <si>
    <t>Insurance coverage should align with City contract provisions.</t>
  </si>
  <si>
    <t>Gen Liability, Property, Crime, D&amp;O, Cyber, etc.</t>
  </si>
  <si>
    <t>Audit &amp; Taxes</t>
  </si>
  <si>
    <t>Equipment Lease &amp; Maintenance</t>
  </si>
  <si>
    <t>IT Services</t>
  </si>
  <si>
    <t>Phone/Internet</t>
  </si>
  <si>
    <t>Payroll Processing</t>
  </si>
  <si>
    <t>Memberships</t>
  </si>
  <si>
    <t>Postage/Printing</t>
  </si>
  <si>
    <t>Reasonable Accommodation</t>
  </si>
  <si>
    <t>Marketing/Outreach</t>
  </si>
  <si>
    <t>List any scholarships or stipends, and include: number of recipients, maximum amount per recipient, and basis for computation.</t>
  </si>
  <si>
    <t>Home Modifications - CDBG</t>
  </si>
  <si>
    <t>Occupational Therapy Evaluations</t>
  </si>
  <si>
    <t>ILS Emergency Funds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</si>
  <si>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</si>
  <si>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</si>
  <si>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</si>
  <si>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</si>
  <si>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</si>
  <si>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</si>
  <si>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</si>
  <si>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</si>
  <si>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</si>
  <si>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</si>
  <si>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</si>
  <si>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</si>
  <si>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</si>
  <si>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CA Dept of Rehab, DHHS</t>
  </si>
  <si>
    <t>2.  Private/Corporate Grants</t>
  </si>
  <si>
    <t>3.  Individual Donations</t>
  </si>
  <si>
    <t>4.  Fundraising Events</t>
  </si>
  <si>
    <t>5.  Fees for Service</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</si>
  <si>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</si>
  <si>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</si>
  <si>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</si>
  <si>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</si>
  <si>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</si>
  <si>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</si>
  <si>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</si>
  <si>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</si>
  <si>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</si>
  <si>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</si>
  <si>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</si>
  <si>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</si>
  <si>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</si>
  <si>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</si>
  <si>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</si>
  <si>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</si>
  <si>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</si>
  <si>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</si>
  <si>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</si>
  <si>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</si>
  <si>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</si>
  <si>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</si>
  <si>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</si>
  <si>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</si>
  <si>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</si>
  <si>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</si>
  <si>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</si>
  <si>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</si>
  <si>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</si>
  <si>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</si>
  <si>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</si>
  <si>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</si>
  <si>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</si>
  <si>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</si>
  <si>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</si>
  <si>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</si>
  <si>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</si>
  <si>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</si>
  <si>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</si>
  <si>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</si>
  <si>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</si>
  <si>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</si>
  <si>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</si>
  <si>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</si>
  <si>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</si>
  <si>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</si>
  <si>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</si>
  <si>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</si>
  <si>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</si>
  <si>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</si>
  <si>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</si>
  <si>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</si>
  <si>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</si>
  <si>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</si>
  <si>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</si>
  <si>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</si>
  <si>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</si>
  <si>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</si>
  <si>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</si>
  <si>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</si>
  <si>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</si>
  <si>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</si>
  <si>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</si>
  <si>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</si>
  <si>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</si>
  <si>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</si>
  <si>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</si>
  <si>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Less: Onetime FY 2019-20 Carryover*</t>
  </si>
  <si>
    <t>Program Expenditures (Adjusted)</t>
  </si>
  <si>
    <t>CASH MATCH CALCULATOR</t>
  </si>
  <si>
    <t>Based on Program Plan and Budget</t>
  </si>
  <si>
    <t>Based on Actual Data and Expenditures</t>
  </si>
  <si>
    <t>Level of Service to SMPP:</t>
  </si>
  <si>
    <t>SM Grant Funding to SMPP:</t>
  </si>
  <si>
    <t>Agency Cash Match to SMPP:</t>
  </si>
  <si>
    <t>Cash match must be least 30%</t>
  </si>
  <si>
    <t xml:space="preserve">* In recognition of the challenges posed by the response to COVID-19, and with respect to FY 2019-20 funding, the City granted a onetime waiver of the contractual provision requiring the return of any unexpended grant funds to the City at the end of each program year. The waiver allowed grantees to carry over unspent FY 2019-20 funds into FY 2020-21 in order to provide flexibility in responding to COVID-19.  This onetime wavier does not apply to FY 2020-21, and any cumulative unspent funds at June 30, 2021 must be returned to the City. </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</si>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</sst>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9"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u val="singleAccounting"/>
      <sz val="11"/>
      <name val="Arial"/>
      <family val="2"/>
    </font>
  </fonts>
  <fills count="13">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315">
    <xf numFmtId="0" fontId="0" fillId="0" borderId="0" xfId="0"/>
    <xf numFmtId="0" fontId="1" fillId="0" borderId="0" xfId="3"/>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166" fontId="6" fillId="4" borderId="9" xfId="1" applyNumberFormat="1" applyFont="1" applyFill="1" applyBorder="1" applyAlignment="1" applyProtection="1">
      <alignment horizontal="center"/>
    </xf>
    <xf numFmtId="9" fontId="6" fillId="4" borderId="10" xfId="5" applyFont="1" applyFill="1" applyBorder="1" applyAlignment="1" applyProtection="1">
      <alignment horizontal="center"/>
    </xf>
    <xf numFmtId="0" fontId="6"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6" fillId="4" borderId="7" xfId="1" applyNumberFormat="1" applyFont="1" applyFill="1" applyBorder="1" applyAlignment="1" applyProtection="1">
      <alignment horizontal="center"/>
    </xf>
    <xf numFmtId="9" fontId="6" fillId="4" borderId="0" xfId="5" applyFont="1" applyFill="1" applyBorder="1" applyAlignment="1" applyProtection="1">
      <alignment horizontal="center"/>
    </xf>
    <xf numFmtId="0" fontId="6"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0" borderId="22"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4" borderId="25" xfId="3" applyFont="1" applyFill="1" applyBorder="1" applyAlignment="1" applyProtection="1">
      <alignment horizontal="left"/>
    </xf>
    <xf numFmtId="0" fontId="2" fillId="4" borderId="26" xfId="3" applyFont="1" applyFill="1" applyBorder="1" applyAlignment="1" applyProtection="1">
      <alignment horizontal="right"/>
    </xf>
    <xf numFmtId="0" fontId="2" fillId="4" borderId="26" xfId="3" applyFont="1" applyFill="1" applyBorder="1" applyAlignment="1" applyProtection="1">
      <alignment horizontal="center"/>
    </xf>
    <xf numFmtId="164" fontId="2" fillId="4" borderId="26" xfId="2" applyNumberFormat="1" applyFont="1" applyFill="1" applyBorder="1" applyProtection="1"/>
    <xf numFmtId="9" fontId="2" fillId="4" borderId="26" xfId="5" applyFont="1" applyFill="1" applyBorder="1" applyAlignment="1" applyProtection="1">
      <alignment horizontal="center"/>
    </xf>
    <xf numFmtId="164" fontId="2" fillId="4" borderId="27" xfId="2" applyNumberFormat="1" applyFont="1" applyFill="1" applyBorder="1" applyProtection="1"/>
    <xf numFmtId="0" fontId="11" fillId="0" borderId="0" xfId="3" applyFont="1" applyFill="1" applyBorder="1" applyAlignment="1" applyProtection="1">
      <alignment horizontal="center"/>
    </xf>
    <xf numFmtId="0" fontId="11" fillId="4" borderId="8" xfId="3" applyFont="1" applyFill="1" applyBorder="1" applyAlignment="1" applyProtection="1"/>
    <xf numFmtId="0" fontId="11" fillId="4" borderId="0" xfId="3" applyFont="1" applyFill="1" applyBorder="1" applyAlignment="1" applyProtection="1">
      <alignment wrapText="1"/>
    </xf>
    <xf numFmtId="0" fontId="11" fillId="4" borderId="0" xfId="3" applyFont="1" applyFill="1" applyBorder="1" applyProtection="1"/>
    <xf numFmtId="0" fontId="11" fillId="4" borderId="7" xfId="3" applyFont="1" applyFill="1" applyBorder="1" applyProtection="1"/>
    <xf numFmtId="0" fontId="11" fillId="0" borderId="0" xfId="3" applyFont="1" applyFill="1" applyBorder="1" applyProtection="1"/>
    <xf numFmtId="164" fontId="11" fillId="4" borderId="0" xfId="2" applyNumberFormat="1" applyFont="1" applyFill="1" applyBorder="1" applyProtection="1"/>
    <xf numFmtId="9" fontId="11" fillId="4" borderId="0" xfId="5" applyFont="1" applyFill="1" applyBorder="1" applyAlignment="1" applyProtection="1">
      <alignment horizontal="center"/>
    </xf>
    <xf numFmtId="44" fontId="11" fillId="4" borderId="7" xfId="2" applyFont="1" applyFill="1" applyBorder="1" applyProtection="1"/>
    <xf numFmtId="0" fontId="11" fillId="0" borderId="0" xfId="3" applyFont="1" applyFill="1" applyProtection="1"/>
    <xf numFmtId="0" fontId="11" fillId="4" borderId="8" xfId="3" applyFont="1" applyFill="1" applyBorder="1" applyProtection="1"/>
    <xf numFmtId="0" fontId="6" fillId="4"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4"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8" borderId="18" xfId="3" applyFont="1" applyFill="1" applyBorder="1" applyAlignment="1" applyProtection="1">
      <alignment horizontal="left"/>
    </xf>
    <xf numFmtId="0" fontId="3" fillId="8"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8"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8" borderId="34" xfId="2" applyNumberFormat="1" applyFont="1" applyFill="1" applyBorder="1" applyProtection="1"/>
    <xf numFmtId="164" fontId="3" fillId="8"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10"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19" fillId="0" borderId="0" xfId="3" applyFont="1" applyProtection="1"/>
    <xf numFmtId="0" fontId="1" fillId="0" borderId="42" xfId="3" applyFont="1" applyFill="1" applyBorder="1" applyProtection="1"/>
    <xf numFmtId="0" fontId="2" fillId="4" borderId="36" xfId="3" applyFont="1" applyFill="1" applyBorder="1" applyAlignment="1" applyProtection="1">
      <alignment wrapText="1"/>
    </xf>
    <xf numFmtId="0" fontId="2" fillId="4" borderId="37" xfId="3" applyFont="1" applyFill="1" applyBorder="1" applyProtection="1"/>
    <xf numFmtId="0" fontId="1" fillId="4" borderId="37" xfId="3" applyFont="1" applyFill="1" applyBorder="1" applyProtection="1"/>
    <xf numFmtId="0" fontId="6" fillId="4" borderId="37" xfId="3" applyFont="1" applyFill="1" applyBorder="1" applyAlignment="1" applyProtection="1">
      <alignment horizontal="center"/>
    </xf>
    <xf numFmtId="9" fontId="6" fillId="4" borderId="37" xfId="5" applyFont="1" applyFill="1" applyBorder="1" applyAlignment="1" applyProtection="1">
      <alignment horizontal="center"/>
    </xf>
    <xf numFmtId="166" fontId="6" fillId="4" borderId="38" xfId="1" applyNumberFormat="1" applyFont="1" applyFill="1" applyBorder="1" applyAlignment="1" applyProtection="1">
      <alignment horizontal="center"/>
    </xf>
    <xf numFmtId="0" fontId="11" fillId="4" borderId="39" xfId="3" applyFont="1" applyFill="1" applyBorder="1" applyAlignment="1" applyProtection="1"/>
    <xf numFmtId="166" fontId="6" fillId="4" borderId="43" xfId="1" applyNumberFormat="1" applyFont="1" applyFill="1" applyBorder="1" applyAlignment="1" applyProtection="1">
      <alignment horizontal="center"/>
    </xf>
    <xf numFmtId="166" fontId="7" fillId="0" borderId="43" xfId="1" applyNumberFormat="1" applyFont="1" applyFill="1" applyBorder="1" applyAlignment="1" applyProtection="1">
      <alignment horizontal="center" wrapText="1"/>
    </xf>
    <xf numFmtId="0" fontId="1" fillId="0" borderId="41" xfId="3" applyFont="1" applyFill="1" applyBorder="1" applyProtection="1"/>
    <xf numFmtId="0" fontId="2" fillId="4" borderId="45" xfId="3" applyFont="1" applyFill="1" applyBorder="1" applyAlignment="1" applyProtection="1">
      <alignment horizontal="left"/>
    </xf>
    <xf numFmtId="0" fontId="2" fillId="4" borderId="46" xfId="3" applyFont="1" applyFill="1" applyBorder="1" applyAlignment="1" applyProtection="1">
      <alignment horizontal="right"/>
    </xf>
    <xf numFmtId="164" fontId="2" fillId="4" borderId="46" xfId="2" applyNumberFormat="1" applyFont="1" applyFill="1" applyBorder="1" applyProtection="1"/>
    <xf numFmtId="9" fontId="2" fillId="4" borderId="46" xfId="5" applyFont="1" applyFill="1" applyBorder="1" applyAlignment="1" applyProtection="1">
      <alignment horizontal="center"/>
    </xf>
    <xf numFmtId="164" fontId="2" fillId="4" borderId="47" xfId="2" applyNumberFormat="1"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8" xfId="2" applyNumberFormat="1" applyFont="1" applyFill="1" applyBorder="1" applyProtection="1"/>
    <xf numFmtId="9" fontId="2" fillId="0" borderId="48" xfId="5" applyFont="1" applyFill="1" applyBorder="1" applyAlignment="1" applyProtection="1">
      <alignment horizontal="center"/>
    </xf>
    <xf numFmtId="164" fontId="2" fillId="0" borderId="4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1"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1"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4" borderId="16" xfId="3" applyFont="1" applyFill="1" applyBorder="1" applyAlignment="1" applyProtection="1">
      <alignment horizontal="center" vertical="center" wrapText="1"/>
    </xf>
    <xf numFmtId="164" fontId="1" fillId="0" borderId="0" xfId="3" applyNumberFormat="1" applyFont="1" applyFill="1" applyBorder="1" applyProtection="1"/>
    <xf numFmtId="44" fontId="4" fillId="12" borderId="16" xfId="2" applyFont="1" applyFill="1" applyBorder="1" applyAlignment="1" applyProtection="1">
      <alignment horizontal="center" vertical="center" wrapText="1"/>
    </xf>
    <xf numFmtId="164" fontId="1" fillId="12" borderId="22" xfId="2" applyNumberFormat="1" applyFont="1" applyFill="1" applyBorder="1" applyProtection="1"/>
    <xf numFmtId="164" fontId="1" fillId="12" borderId="23" xfId="2" applyNumberFormat="1" applyFont="1" applyFill="1" applyBorder="1" applyProtection="1"/>
    <xf numFmtId="0" fontId="1" fillId="12" borderId="28" xfId="0" applyFont="1" applyFill="1" applyBorder="1" applyAlignment="1" applyProtection="1">
      <alignment horizontal="left" vertical="top" shrinkToFit="1"/>
    </xf>
    <xf numFmtId="44" fontId="1" fillId="12" borderId="23" xfId="2" applyFont="1" applyFill="1" applyBorder="1" applyProtection="1"/>
    <xf numFmtId="0" fontId="1" fillId="12" borderId="8" xfId="3" applyFont="1" applyFill="1" applyBorder="1" applyAlignment="1" applyProtection="1">
      <alignment horizontal="left" vertical="top" wrapText="1"/>
    </xf>
    <xf numFmtId="0" fontId="1" fillId="12" borderId="50" xfId="0" applyFont="1" applyFill="1" applyBorder="1" applyAlignment="1" applyProtection="1">
      <alignment horizontal="left" vertical="top" shrinkToFit="1"/>
    </xf>
    <xf numFmtId="0" fontId="1" fillId="12" borderId="32" xfId="0" applyFont="1" applyFill="1" applyBorder="1" applyAlignment="1" applyProtection="1">
      <alignment horizontal="left" vertical="top"/>
    </xf>
    <xf numFmtId="0" fontId="1" fillId="12" borderId="31" xfId="3" applyFont="1" applyFill="1" applyBorder="1" applyAlignment="1" applyProtection="1">
      <alignment horizontal="left" vertical="top"/>
    </xf>
    <xf numFmtId="0" fontId="1" fillId="12" borderId="44" xfId="0" applyFont="1" applyFill="1" applyBorder="1" applyAlignment="1" applyProtection="1">
      <alignment horizontal="left" vertical="top"/>
    </xf>
    <xf numFmtId="0" fontId="1" fillId="12" borderId="22" xfId="0" applyFont="1" applyFill="1" applyBorder="1" applyAlignment="1" applyProtection="1">
      <alignment horizontal="left" vertical="top"/>
    </xf>
    <xf numFmtId="43" fontId="1" fillId="12" borderId="22" xfId="0" applyNumberFormat="1" applyFont="1" applyFill="1" applyBorder="1" applyAlignment="1" applyProtection="1">
      <alignment horizontal="center" vertical="top" shrinkToFit="1"/>
    </xf>
    <xf numFmtId="44"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44" fontId="1" fillId="12" borderId="22" xfId="2" applyFont="1" applyFill="1" applyBorder="1" applyProtection="1"/>
    <xf numFmtId="164" fontId="1" fillId="12" borderId="21" xfId="2" applyNumberFormat="1" applyFont="1" applyFill="1" applyBorder="1" applyProtection="1"/>
    <xf numFmtId="43" fontId="1" fillId="12" borderId="23" xfId="0" applyNumberFormat="1" applyFont="1" applyFill="1" applyBorder="1" applyAlignment="1" applyProtection="1">
      <alignment horizontal="center" vertical="top" shrinkToFit="1"/>
    </xf>
    <xf numFmtId="44" fontId="1" fillId="12" borderId="23" xfId="0" applyNumberFormat="1" applyFont="1" applyFill="1" applyBorder="1" applyAlignment="1" applyProtection="1">
      <alignment horizontal="center" vertical="top" shrinkToFit="1"/>
    </xf>
    <xf numFmtId="9" fontId="1" fillId="12" borderId="23" xfId="0" applyNumberFormat="1" applyFont="1" applyFill="1" applyBorder="1" applyAlignment="1" applyProtection="1">
      <alignment horizontal="center" vertical="top" shrinkToFit="1"/>
    </xf>
    <xf numFmtId="0" fontId="1" fillId="12" borderId="44" xfId="0" applyFont="1" applyFill="1" applyBorder="1" applyAlignment="1" applyProtection="1">
      <alignment horizontal="left" vertical="top" shrinkToFit="1"/>
    </xf>
    <xf numFmtId="0" fontId="1" fillId="12" borderId="22" xfId="0" applyFont="1" applyFill="1" applyBorder="1" applyAlignment="1" applyProtection="1">
      <alignment horizontal="left" vertical="top" shrinkToFit="1"/>
    </xf>
    <xf numFmtId="0" fontId="1" fillId="12" borderId="39" xfId="0" applyFont="1" applyFill="1" applyBorder="1" applyAlignment="1" applyProtection="1">
      <alignment horizontal="left" vertical="top" shrinkToFit="1"/>
    </xf>
    <xf numFmtId="0" fontId="1" fillId="12" borderId="0" xfId="0" applyFont="1" applyFill="1" applyBorder="1" applyAlignment="1" applyProtection="1">
      <alignment horizontal="left" vertical="top" shrinkToFit="1"/>
    </xf>
    <xf numFmtId="43" fontId="1" fillId="12" borderId="0" xfId="0" applyNumberFormat="1" applyFont="1" applyFill="1" applyBorder="1" applyAlignment="1" applyProtection="1">
      <alignment horizontal="center" vertical="top" shrinkToFit="1"/>
    </xf>
    <xf numFmtId="44" fontId="1" fillId="12" borderId="0" xfId="0" applyNumberFormat="1" applyFont="1" applyFill="1" applyBorder="1" applyAlignment="1" applyProtection="1">
      <alignment horizontal="center" vertical="top" shrinkToFit="1"/>
    </xf>
    <xf numFmtId="0" fontId="1" fillId="12" borderId="0" xfId="0" applyFont="1" applyFill="1" applyBorder="1" applyAlignment="1" applyProtection="1">
      <alignment horizontal="center" vertical="top" shrinkToFit="1"/>
    </xf>
    <xf numFmtId="9" fontId="1" fillId="12" borderId="0" xfId="0" applyNumberFormat="1" applyFont="1" applyFill="1" applyBorder="1" applyAlignment="1" applyProtection="1">
      <alignment horizontal="center" vertical="top" shrinkToFit="1"/>
    </xf>
    <xf numFmtId="44" fontId="1" fillId="12" borderId="0" xfId="2" applyFont="1" applyFill="1" applyBorder="1" applyProtection="1"/>
    <xf numFmtId="164" fontId="1" fillId="12" borderId="0" xfId="2" applyNumberFormat="1" applyFont="1" applyFill="1" applyBorder="1" applyProtection="1"/>
    <xf numFmtId="0" fontId="2" fillId="12" borderId="12" xfId="3" applyFont="1" applyFill="1" applyBorder="1" applyProtection="1"/>
    <xf numFmtId="0" fontId="2" fillId="12" borderId="17" xfId="3" applyFont="1" applyFill="1" applyBorder="1" applyProtection="1"/>
    <xf numFmtId="1" fontId="4" fillId="12" borderId="16" xfId="3" applyNumberFormat="1" applyFont="1" applyFill="1" applyBorder="1" applyAlignment="1" applyProtection="1">
      <alignment horizontal="center" vertical="center" wrapText="1"/>
    </xf>
    <xf numFmtId="1" fontId="4" fillId="0" borderId="0" xfId="3" applyNumberFormat="1" applyFont="1" applyFill="1" applyBorder="1" applyAlignment="1" applyProtection="1">
      <alignment vertical="center" wrapText="1"/>
    </xf>
    <xf numFmtId="1" fontId="4" fillId="0" borderId="0" xfId="3" applyNumberFormat="1" applyFont="1" applyFill="1" applyBorder="1" applyAlignment="1" applyProtection="1">
      <alignment vertical="center"/>
    </xf>
    <xf numFmtId="1" fontId="4" fillId="0" borderId="0" xfId="3" applyNumberFormat="1" applyFont="1" applyFill="1" applyBorder="1" applyAlignment="1" applyProtection="1">
      <alignment horizontal="center" vertical="center" wrapText="1"/>
    </xf>
    <xf numFmtId="1" fontId="21" fillId="4"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44" fontId="1" fillId="0" borderId="12" xfId="2" applyFont="1" applyFill="1" applyBorder="1" applyProtection="1"/>
    <xf numFmtId="0" fontId="4" fillId="7" borderId="8" xfId="3" applyFont="1" applyFill="1" applyBorder="1"/>
    <xf numFmtId="164" fontId="28" fillId="7" borderId="0" xfId="2" applyNumberFormat="1" applyFont="1" applyFill="1" applyBorder="1" applyAlignment="1" applyProtection="1">
      <alignment horizontal="right"/>
    </xf>
    <xf numFmtId="164" fontId="28" fillId="7" borderId="7" xfId="2" applyNumberFormat="1" applyFont="1" applyFill="1" applyBorder="1" applyAlignment="1" applyProtection="1">
      <alignment horizontal="right"/>
    </xf>
    <xf numFmtId="0" fontId="4" fillId="7" borderId="6" xfId="3" applyFont="1" applyFill="1" applyBorder="1" applyProtection="1"/>
    <xf numFmtId="164" fontId="4" fillId="3" borderId="5" xfId="2" applyNumberFormat="1" applyFont="1" applyFill="1" applyBorder="1" applyAlignment="1" applyProtection="1">
      <alignment horizontal="center"/>
    </xf>
    <xf numFmtId="165" fontId="4" fillId="3" borderId="5" xfId="3" applyNumberFormat="1" applyFont="1" applyFill="1" applyBorder="1" applyAlignment="1" applyProtection="1">
      <alignment horizontal="center"/>
    </xf>
    <xf numFmtId="164" fontId="4" fillId="7" borderId="5" xfId="2" applyNumberFormat="1" applyFont="1" applyFill="1" applyBorder="1" applyAlignment="1" applyProtection="1">
      <alignment horizontal="center"/>
    </xf>
    <xf numFmtId="165" fontId="4" fillId="3" borderId="4" xfId="3" applyNumberFormat="1" applyFont="1" applyFill="1" applyBorder="1" applyAlignment="1" applyProtection="1">
      <alignment horizontal="center"/>
    </xf>
    <xf numFmtId="44" fontId="4" fillId="12" borderId="54" xfId="2" applyFont="1" applyFill="1" applyBorder="1" applyAlignment="1" applyProtection="1">
      <alignment horizontal="center" vertical="center"/>
    </xf>
    <xf numFmtId="44" fontId="1" fillId="0" borderId="0" xfId="2" applyFont="1" applyFill="1" applyBorder="1" applyProtection="1"/>
    <xf numFmtId="44" fontId="2" fillId="0" borderId="5" xfId="3" applyNumberFormat="1" applyFont="1" applyFill="1" applyBorder="1" applyProtection="1"/>
    <xf numFmtId="0" fontId="12" fillId="0" borderId="0" xfId="3" applyFont="1" applyAlignment="1" applyProtection="1">
      <alignment vertical="top"/>
    </xf>
    <xf numFmtId="0" fontId="2" fillId="0" borderId="8" xfId="3" applyFont="1" applyBorder="1" applyAlignment="1" applyProtection="1">
      <alignment horizontal="left"/>
    </xf>
    <xf numFmtId="0" fontId="11" fillId="12" borderId="12" xfId="3" applyFont="1" applyFill="1" applyBorder="1" applyProtection="1"/>
    <xf numFmtId="0" fontId="1" fillId="0" borderId="8" xfId="3" applyBorder="1" applyProtection="1"/>
    <xf numFmtId="8" fontId="1" fillId="6" borderId="12" xfId="2" applyNumberFormat="1" applyFont="1" applyFill="1" applyBorder="1" applyProtection="1"/>
    <xf numFmtId="164" fontId="1" fillId="6" borderId="22" xfId="2" applyNumberFormat="1" applyFont="1" applyFill="1" applyBorder="1" applyProtection="1"/>
    <xf numFmtId="164" fontId="1" fillId="6" borderId="40" xfId="3" applyNumberFormat="1" applyFont="1" applyFill="1" applyBorder="1" applyProtection="1"/>
    <xf numFmtId="0" fontId="1" fillId="0" borderId="0" xfId="0" applyFont="1" applyProtection="1"/>
    <xf numFmtId="164" fontId="1" fillId="6" borderId="0" xfId="2" applyNumberFormat="1" applyFont="1" applyFill="1" applyBorder="1" applyProtection="1"/>
    <xf numFmtId="164" fontId="1" fillId="6" borderId="43" xfId="3" applyNumberFormat="1" applyFont="1" applyFill="1" applyBorder="1" applyProtection="1"/>
    <xf numFmtId="44" fontId="1" fillId="6" borderId="24" xfId="2" applyFont="1" applyFill="1" applyBorder="1" applyProtection="1"/>
    <xf numFmtId="164" fontId="1" fillId="6" borderId="21" xfId="2" applyNumberFormat="1" applyFont="1" applyFill="1" applyBorder="1" applyProtection="1"/>
    <xf numFmtId="44" fontId="1" fillId="6" borderId="30" xfId="2" applyFont="1" applyFill="1" applyBorder="1" applyProtection="1"/>
    <xf numFmtId="164" fontId="1" fillId="6" borderId="23" xfId="2" applyNumberFormat="1" applyFont="1" applyFill="1" applyBorder="1" applyProtection="1"/>
    <xf numFmtId="164" fontId="1" fillId="6" borderId="24" xfId="2" applyNumberFormat="1" applyFont="1" applyFill="1" applyBorder="1" applyProtection="1"/>
    <xf numFmtId="44" fontId="1" fillId="6" borderId="29" xfId="2" applyFont="1" applyFill="1" applyBorder="1" applyProtection="1"/>
    <xf numFmtId="0" fontId="1" fillId="12" borderId="28" xfId="2" applyNumberFormat="1" applyFont="1" applyFill="1" applyBorder="1" applyProtection="1"/>
    <xf numFmtId="164" fontId="1" fillId="6" borderId="33" xfId="2" applyNumberFormat="1" applyFont="1" applyFill="1" applyBorder="1" applyProtection="1"/>
    <xf numFmtId="0" fontId="21" fillId="4" borderId="16" xfId="3" applyFont="1" applyFill="1" applyBorder="1" applyAlignment="1" applyProtection="1">
      <alignment horizontal="left" vertical="center" wrapText="1"/>
    </xf>
    <xf numFmtId="0" fontId="4" fillId="0" borderId="16" xfId="0" applyFont="1" applyBorder="1" applyAlignment="1" applyProtection="1">
      <alignment horizontal="right" vertical="center"/>
    </xf>
    <xf numFmtId="1" fontId="4" fillId="6" borderId="16" xfId="3" applyNumberFormat="1" applyFont="1" applyFill="1" applyBorder="1" applyAlignment="1" applyProtection="1">
      <alignment horizontal="center" vertical="center" wrapText="1"/>
    </xf>
    <xf numFmtId="1" fontId="4" fillId="0" borderId="0" xfId="3" applyNumberFormat="1" applyFont="1" applyAlignment="1" applyProtection="1">
      <alignment vertical="center" wrapText="1"/>
    </xf>
    <xf numFmtId="0" fontId="4" fillId="0" borderId="0" xfId="3" applyFont="1" applyAlignment="1" applyProtection="1">
      <alignment horizontal="right" vertical="center"/>
    </xf>
    <xf numFmtId="0" fontId="3" fillId="0" borderId="16" xfId="0" applyFont="1" applyBorder="1" applyAlignment="1" applyProtection="1">
      <alignment horizontal="right" vertical="center"/>
    </xf>
    <xf numFmtId="0" fontId="4" fillId="0" borderId="0" xfId="3" applyFont="1" applyAlignment="1" applyProtection="1">
      <alignment vertical="center"/>
    </xf>
    <xf numFmtId="1" fontId="22"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4" borderId="52" xfId="3" applyFont="1" applyFill="1" applyBorder="1" applyAlignment="1" applyProtection="1">
      <alignment horizontal="center" vertical="center"/>
    </xf>
    <xf numFmtId="0" fontId="21" fillId="4" borderId="53" xfId="3" applyFont="1" applyFill="1" applyBorder="1" applyAlignment="1" applyProtection="1">
      <alignment horizontal="center" vertical="center"/>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164" fontId="1" fillId="0" borderId="0" xfId="3" applyNumberFormat="1" applyFont="1" applyFill="1" applyBorder="1" applyAlignment="1" applyProtection="1">
      <alignment horizontal="left" vertical="top" wrapText="1"/>
    </xf>
    <xf numFmtId="0" fontId="1" fillId="0" borderId="0" xfId="3"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7" fillId="11" borderId="0" xfId="3" applyFont="1" applyFill="1" applyAlignment="1">
      <alignment horizontal="left" vertical="center" wrapText="1"/>
    </xf>
    <xf numFmtId="0" fontId="12" fillId="0" borderId="0" xfId="3" applyFont="1" applyAlignment="1">
      <alignment horizontal="center"/>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9" fillId="0" borderId="0" xfId="3" applyFont="1" applyAlignment="1">
      <alignment horizontal="left" wrapText="1"/>
    </xf>
    <xf numFmtId="0" fontId="7" fillId="0" borderId="39" xfId="3" applyFont="1" applyFill="1" applyBorder="1" applyAlignment="1" applyProtection="1">
      <alignment wrapText="1"/>
    </xf>
    <xf numFmtId="0" fontId="7" fillId="0" borderId="0" xfId="3" applyFont="1" applyFill="1" applyBorder="1" applyAlignment="1" applyProtection="1">
      <alignment wrapText="1"/>
    </xf>
    <xf numFmtId="43" fontId="2" fillId="4" borderId="46"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E1" sqref="E1"/>
    </sheetView>
  </sheetViews>
  <sheetFormatPr defaultColWidth="9.140625" defaultRowHeight="12.75" x14ac:dyDescent="0.2"/>
  <cols>
    <col min="1" max="2" width="28.140625" style="1" customWidth="1"/>
    <col min="3" max="3" width="32.7109375" style="1" customWidth="1"/>
    <col min="4" max="16384" width="9.140625" style="1"/>
  </cols>
  <sheetData>
    <row r="1" spans="1:3" s="122" customFormat="1" ht="18" x14ac:dyDescent="0.25">
      <c r="A1" s="308" t="s">
        <v>73</v>
      </c>
      <c r="B1" s="308"/>
      <c r="C1" s="308"/>
    </row>
    <row r="2" spans="1:3" ht="18" x14ac:dyDescent="0.25">
      <c r="A2" s="308" t="s">
        <v>74</v>
      </c>
      <c r="B2" s="308"/>
      <c r="C2" s="308"/>
    </row>
    <row r="3" spans="1:3" s="63" customFormat="1" ht="13.5" thickBot="1" x14ac:dyDescent="0.25">
      <c r="A3" s="1"/>
      <c r="B3" s="1"/>
      <c r="C3" s="1"/>
    </row>
    <row r="4" spans="1:3" s="116" customFormat="1" ht="15.75" thickBot="1" x14ac:dyDescent="0.25">
      <c r="A4" s="121" t="s">
        <v>75</v>
      </c>
      <c r="B4" s="120" t="s">
        <v>76</v>
      </c>
      <c r="C4" s="120" t="s">
        <v>77</v>
      </c>
    </row>
    <row r="5" spans="1:3" s="116" customFormat="1" ht="29.25" thickBot="1" x14ac:dyDescent="0.25">
      <c r="A5" s="119" t="s">
        <v>78</v>
      </c>
      <c r="B5" s="118" t="s">
        <v>79</v>
      </c>
      <c r="C5" s="117">
        <v>44228</v>
      </c>
    </row>
    <row r="6" spans="1:3" s="116" customFormat="1" ht="29.25" thickBot="1" x14ac:dyDescent="0.25">
      <c r="A6" s="119" t="s">
        <v>80</v>
      </c>
      <c r="B6" s="118" t="s">
        <v>81</v>
      </c>
      <c r="C6" s="117">
        <v>44410</v>
      </c>
    </row>
    <row r="7" spans="1:3" s="116" customFormat="1" x14ac:dyDescent="0.2">
      <c r="A7" s="1"/>
      <c r="B7" s="1"/>
      <c r="C7" s="1"/>
    </row>
    <row r="8" spans="1:3" s="116" customFormat="1" ht="17.25" customHeight="1" x14ac:dyDescent="0.2">
      <c r="A8" s="307" t="s">
        <v>82</v>
      </c>
      <c r="B8" s="307"/>
      <c r="C8" s="307"/>
    </row>
    <row r="9" spans="1:3" s="116" customFormat="1" ht="74.25" customHeight="1" x14ac:dyDescent="0.2">
      <c r="A9" s="304" t="s">
        <v>83</v>
      </c>
      <c r="B9" s="304"/>
      <c r="C9" s="304"/>
    </row>
    <row r="10" spans="1:3" s="116" customFormat="1" ht="45.75" customHeight="1" x14ac:dyDescent="0.2">
      <c r="A10" s="304" t="s">
        <v>84</v>
      </c>
      <c r="B10" s="304"/>
      <c r="C10" s="304"/>
    </row>
    <row r="11" spans="1:3" s="116" customFormat="1" ht="57" customHeight="1" x14ac:dyDescent="0.2">
      <c r="A11" s="304" t="s">
        <v>85</v>
      </c>
      <c r="B11" s="304"/>
      <c r="C11" s="304"/>
    </row>
    <row r="12" spans="1:3" s="116" customFormat="1" ht="11.25" customHeight="1" x14ac:dyDescent="0.2">
      <c r="A12" s="304"/>
      <c r="B12" s="304"/>
      <c r="C12" s="304"/>
    </row>
    <row r="13" spans="1:3" s="116" customFormat="1" ht="15" customHeight="1" x14ac:dyDescent="0.2">
      <c r="A13" s="307" t="s">
        <v>86</v>
      </c>
      <c r="B13" s="307"/>
      <c r="C13" s="307"/>
    </row>
    <row r="14" spans="1:3" s="116" customFormat="1" ht="65.25" customHeight="1" x14ac:dyDescent="0.2">
      <c r="A14" s="304" t="s">
        <v>87</v>
      </c>
      <c r="B14" s="304"/>
      <c r="C14" s="304"/>
    </row>
    <row r="15" spans="1:3" s="58" customFormat="1" ht="50.25" customHeight="1" x14ac:dyDescent="0.2">
      <c r="A15" s="304" t="s">
        <v>88</v>
      </c>
      <c r="B15" s="304"/>
      <c r="C15" s="304"/>
    </row>
    <row r="16" spans="1:3" s="116" customFormat="1" x14ac:dyDescent="0.2">
      <c r="A16" s="304"/>
      <c r="B16" s="304"/>
      <c r="C16" s="304"/>
    </row>
    <row r="17" spans="1:3" s="116" customFormat="1" ht="16.5" customHeight="1" x14ac:dyDescent="0.2">
      <c r="A17" s="306" t="s">
        <v>89</v>
      </c>
      <c r="B17" s="306"/>
      <c r="C17" s="306"/>
    </row>
    <row r="18" spans="1:3" s="116" customFormat="1" ht="30.75" customHeight="1" x14ac:dyDescent="0.2">
      <c r="A18" s="305" t="s">
        <v>90</v>
      </c>
      <c r="B18" s="305"/>
      <c r="C18" s="305"/>
    </row>
    <row r="19" spans="1:3" s="116" customFormat="1" ht="30" customHeight="1" x14ac:dyDescent="0.2">
      <c r="A19" s="305" t="s">
        <v>91</v>
      </c>
      <c r="B19" s="305"/>
      <c r="C19" s="305"/>
    </row>
    <row r="20" spans="1:3" s="58" customFormat="1" ht="24.75" customHeight="1" x14ac:dyDescent="0.2">
      <c r="A20" s="305" t="s">
        <v>92</v>
      </c>
      <c r="B20" s="305"/>
      <c r="C20" s="305"/>
    </row>
    <row r="21" spans="1:3" s="116" customFormat="1" ht="30" customHeight="1" x14ac:dyDescent="0.2">
      <c r="A21" s="305" t="s">
        <v>93</v>
      </c>
      <c r="B21" s="305"/>
      <c r="C21" s="305"/>
    </row>
    <row r="22" spans="1:3" s="116" customFormat="1" x14ac:dyDescent="0.2">
      <c r="A22" s="304"/>
      <c r="B22" s="304"/>
      <c r="C22" s="304"/>
    </row>
    <row r="23" spans="1:3" s="116" customFormat="1" ht="12.75" customHeight="1" x14ac:dyDescent="0.2">
      <c r="A23" s="306" t="s">
        <v>94</v>
      </c>
      <c r="B23" s="306"/>
      <c r="C23" s="306"/>
    </row>
    <row r="24" spans="1:3" s="58" customFormat="1" ht="156.75" customHeight="1" x14ac:dyDescent="0.2">
      <c r="A24" s="305" t="s">
        <v>95</v>
      </c>
      <c r="B24" s="305"/>
      <c r="C24" s="305"/>
    </row>
    <row r="25" spans="1:3" s="116" customFormat="1" ht="160.5" customHeight="1" x14ac:dyDescent="0.2">
      <c r="A25" s="305" t="s">
        <v>96</v>
      </c>
      <c r="B25" s="305"/>
      <c r="C25" s="305"/>
    </row>
    <row r="26" spans="1:3" s="116" customFormat="1" x14ac:dyDescent="0.2">
      <c r="A26" s="304"/>
      <c r="B26" s="304"/>
      <c r="C26" s="304"/>
    </row>
    <row r="27" spans="1:3" s="116" customFormat="1" x14ac:dyDescent="0.2">
      <c r="A27" s="306" t="s">
        <v>97</v>
      </c>
      <c r="B27" s="306"/>
      <c r="C27" s="306"/>
    </row>
    <row r="28" spans="1:3" s="116" customFormat="1" ht="54" customHeight="1" x14ac:dyDescent="0.2">
      <c r="A28" s="305" t="s">
        <v>98</v>
      </c>
      <c r="B28" s="305"/>
      <c r="C28" s="305"/>
    </row>
    <row r="29" spans="1:3" ht="55.5" customHeight="1" x14ac:dyDescent="0.2">
      <c r="A29" s="305" t="s">
        <v>99</v>
      </c>
      <c r="B29" s="305"/>
      <c r="C29" s="305"/>
    </row>
    <row r="30" spans="1:3" s="116" customFormat="1" x14ac:dyDescent="0.2">
      <c r="A30" s="304"/>
      <c r="B30" s="304"/>
      <c r="C30" s="304"/>
    </row>
    <row r="31" spans="1:3" s="116" customFormat="1" x14ac:dyDescent="0.2">
      <c r="A31" s="307" t="s">
        <v>100</v>
      </c>
      <c r="B31" s="307"/>
      <c r="C31" s="307"/>
    </row>
    <row r="32" spans="1:3" s="116" customFormat="1" ht="43.5" customHeight="1" x14ac:dyDescent="0.2">
      <c r="A32" s="304" t="s">
        <v>101</v>
      </c>
      <c r="B32" s="304"/>
      <c r="C32" s="304"/>
    </row>
    <row r="33" spans="1:3" s="116" customFormat="1" x14ac:dyDescent="0.2">
      <c r="A33" s="1"/>
      <c r="B33" s="1"/>
      <c r="C33" s="1"/>
    </row>
    <row r="34" spans="1:3" s="116" customFormat="1" x14ac:dyDescent="0.2">
      <c r="A34" s="307" t="s">
        <v>102</v>
      </c>
      <c r="B34" s="307"/>
      <c r="C34" s="307"/>
    </row>
    <row r="35" spans="1:3" s="116" customFormat="1" ht="54" customHeight="1" x14ac:dyDescent="0.2">
      <c r="A35" s="304" t="s">
        <v>103</v>
      </c>
      <c r="B35" s="304"/>
      <c r="C35" s="304"/>
    </row>
    <row r="36" spans="1:3" x14ac:dyDescent="0.2">
      <c r="A36" s="304"/>
      <c r="B36" s="304"/>
      <c r="C36" s="304"/>
    </row>
  </sheetData>
  <sheetProtection algorithmName="SHA-512" hashValue="fbVy4vlosUl1o1nL65K1QUyTo0w3/oyex5UCQKc2haCVY/3f9Qahl9wxpHBdW3ZavttpVVBip8IemKNY99WYsQ==" saltValue="ZWvArG2s1MxU6xA34Gfpeg==" spinCount="100000" sheet="1" objects="1" scenarios="1"/>
  <mergeCells count="30">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T156"/>
  <sheetViews>
    <sheetView showGridLines="0" topLeftCell="F2" zoomScale="80" zoomScaleNormal="80" workbookViewId="0">
      <selection activeCell="S2" sqref="S2"/>
    </sheetView>
  </sheetViews>
  <sheetFormatPr defaultColWidth="8.85546875" defaultRowHeight="12.75" outlineLevelRow="1" outlineLevelCol="1" x14ac:dyDescent="0.2"/>
  <cols>
    <col min="1" max="1" width="13.42578125" style="59" hidden="1" customWidth="1" outlineLevel="1"/>
    <col min="2" max="3" width="23.28515625" style="59" hidden="1" customWidth="1" outlineLevel="1"/>
    <col min="4" max="4" width="35" style="59" hidden="1" customWidth="1" outlineLevel="1"/>
    <col min="5" max="5" width="44" style="29" hidden="1" customWidth="1" outlineLevel="1"/>
    <col min="6" max="6" width="33.140625" style="29" customWidth="1" collapsed="1"/>
    <col min="7" max="7" width="36" style="29" customWidth="1"/>
    <col min="8" max="8" width="10.28515625" style="29" customWidth="1"/>
    <col min="9" max="9" width="9.85546875" style="29" customWidth="1"/>
    <col min="10" max="10" width="9.5703125" style="29" customWidth="1"/>
    <col min="11" max="11" width="10" style="29" customWidth="1"/>
    <col min="12" max="13" width="14.85546875" style="29" customWidth="1"/>
    <col min="14" max="14" width="17.42578125" style="29" customWidth="1"/>
    <col min="15" max="17" width="14.42578125" style="29" customWidth="1"/>
    <col min="18" max="18" width="13.85546875" style="28" customWidth="1"/>
    <col min="19" max="19" width="16.7109375" style="27" customWidth="1"/>
    <col min="20" max="16384" width="8.85546875" style="43"/>
  </cols>
  <sheetData>
    <row r="1" spans="1:19" ht="168.75" hidden="1" outlineLevel="1" x14ac:dyDescent="0.2">
      <c r="A1" s="52" t="s">
        <v>0</v>
      </c>
      <c r="B1" s="52" t="s">
        <v>1</v>
      </c>
      <c r="C1" s="52" t="s">
        <v>2</v>
      </c>
      <c r="D1" s="52" t="s">
        <v>3</v>
      </c>
      <c r="E1" s="96" t="s">
        <v>4</v>
      </c>
      <c r="F1" s="56" t="s">
        <v>5</v>
      </c>
      <c r="G1" s="56" t="s">
        <v>6</v>
      </c>
      <c r="H1" s="55" t="s">
        <v>7</v>
      </c>
      <c r="I1" s="55" t="s">
        <v>8</v>
      </c>
      <c r="J1" s="55" t="s">
        <v>9</v>
      </c>
      <c r="K1" s="55" t="s">
        <v>10</v>
      </c>
      <c r="L1" s="55" t="s">
        <v>11</v>
      </c>
      <c r="M1" s="55" t="s">
        <v>12</v>
      </c>
      <c r="N1" s="55" t="s">
        <v>13</v>
      </c>
      <c r="O1" s="55" t="s">
        <v>14</v>
      </c>
      <c r="P1" s="55" t="s">
        <v>15</v>
      </c>
      <c r="Q1" s="55" t="s">
        <v>16</v>
      </c>
      <c r="R1" s="54" t="s">
        <v>17</v>
      </c>
      <c r="S1" s="53" t="s">
        <v>18</v>
      </c>
    </row>
    <row r="2" spans="1:19" ht="18" collapsed="1" x14ac:dyDescent="0.25">
      <c r="A2" s="52"/>
      <c r="B2" s="52"/>
      <c r="C2" s="52"/>
      <c r="D2" s="52"/>
      <c r="E2" s="96"/>
      <c r="F2" s="90" t="s">
        <v>20</v>
      </c>
      <c r="G2" s="56"/>
      <c r="H2" s="55"/>
      <c r="I2" s="55"/>
      <c r="J2" s="55"/>
      <c r="K2" s="55"/>
      <c r="L2" s="55"/>
      <c r="M2" s="55"/>
      <c r="N2" s="55"/>
      <c r="O2" s="55"/>
      <c r="P2" s="55"/>
      <c r="Q2" s="55"/>
      <c r="R2" s="54"/>
      <c r="S2" s="53"/>
    </row>
    <row r="3" spans="1:19" ht="18" x14ac:dyDescent="0.2">
      <c r="A3" s="52"/>
      <c r="B3" s="52"/>
      <c r="C3" s="52"/>
      <c r="D3" s="52"/>
      <c r="E3" s="96"/>
      <c r="F3" s="270" t="s">
        <v>104</v>
      </c>
      <c r="G3" s="56"/>
      <c r="H3" s="55"/>
      <c r="I3" s="55"/>
      <c r="J3" s="55"/>
      <c r="K3" s="55"/>
      <c r="L3" s="55"/>
      <c r="M3" s="55"/>
      <c r="N3" s="55"/>
      <c r="O3" s="55"/>
      <c r="P3" s="55"/>
      <c r="Q3" s="55"/>
      <c r="R3" s="54"/>
      <c r="S3" s="53"/>
    </row>
    <row r="4" spans="1:19" ht="13.5" thickBot="1" x14ac:dyDescent="0.25">
      <c r="A4" s="52"/>
      <c r="B4" s="52"/>
      <c r="C4" s="52"/>
      <c r="D4" s="52"/>
      <c r="E4" s="96"/>
      <c r="F4" s="56"/>
      <c r="G4" s="56"/>
      <c r="H4" s="55"/>
      <c r="I4" s="55"/>
      <c r="J4" s="55"/>
      <c r="K4" s="55"/>
      <c r="L4" s="55"/>
      <c r="M4" s="55"/>
      <c r="N4" s="55"/>
      <c r="O4" s="55"/>
      <c r="P4" s="55"/>
      <c r="Q4" s="55"/>
      <c r="R4" s="54"/>
      <c r="S4" s="53"/>
    </row>
    <row r="5" spans="1:19" ht="13.5" thickBot="1" x14ac:dyDescent="0.25">
      <c r="E5" s="43"/>
      <c r="F5" s="26" t="s">
        <v>19</v>
      </c>
      <c r="G5" s="25"/>
      <c r="H5" s="25"/>
      <c r="I5" s="25"/>
      <c r="J5" s="25"/>
      <c r="K5" s="25"/>
      <c r="L5" s="25"/>
      <c r="M5" s="25"/>
      <c r="N5" s="25"/>
      <c r="O5" s="25"/>
      <c r="P5" s="25"/>
      <c r="Q5" s="25"/>
      <c r="R5" s="208"/>
      <c r="S5" s="24"/>
    </row>
    <row r="6" spans="1:19" ht="33.75" x14ac:dyDescent="0.2">
      <c r="A6" s="59" t="str">
        <f t="shared" ref="A6:A17" si="0">$G$7</f>
        <v>Disability Community Resource Center</v>
      </c>
      <c r="B6" s="59" t="str">
        <f t="shared" ref="B6:B17" si="1">$G$8</f>
        <v>Independent Living Services/Home Access Program</v>
      </c>
      <c r="F6" s="201"/>
      <c r="G6" s="98"/>
      <c r="H6" s="43"/>
      <c r="I6" s="43"/>
      <c r="J6" s="43"/>
      <c r="K6" s="43"/>
      <c r="L6" s="51" t="s">
        <v>21</v>
      </c>
      <c r="M6" s="51" t="s">
        <v>22</v>
      </c>
      <c r="N6" s="51" t="s">
        <v>23</v>
      </c>
      <c r="O6" s="51" t="s">
        <v>24</v>
      </c>
      <c r="P6" s="51" t="s">
        <v>25</v>
      </c>
      <c r="Q6" s="51" t="s">
        <v>26</v>
      </c>
      <c r="R6" s="64" t="s">
        <v>27</v>
      </c>
      <c r="S6" s="65" t="s">
        <v>28</v>
      </c>
    </row>
    <row r="7" spans="1:19" x14ac:dyDescent="0.2">
      <c r="A7" s="59" t="str">
        <f t="shared" si="0"/>
        <v>Disability Community Resource Center</v>
      </c>
      <c r="B7" s="59" t="str">
        <f t="shared" si="1"/>
        <v>Independent Living Services/Home Access Program</v>
      </c>
      <c r="D7" s="59" t="s">
        <v>19</v>
      </c>
      <c r="E7" s="43" t="s">
        <v>29</v>
      </c>
      <c r="F7" s="271" t="s">
        <v>105</v>
      </c>
      <c r="G7" s="250" t="s">
        <v>106</v>
      </c>
      <c r="H7" s="43"/>
      <c r="I7" s="43" t="s">
        <v>29</v>
      </c>
      <c r="J7" s="43"/>
      <c r="K7" s="43"/>
      <c r="L7" s="49">
        <f t="shared" ref="L7:M7" si="2">L53</f>
        <v>914526.59999999986</v>
      </c>
      <c r="M7" s="49">
        <f t="shared" si="2"/>
        <v>100990</v>
      </c>
      <c r="N7" s="49">
        <f>L7-M7</f>
        <v>813536.59999999986</v>
      </c>
      <c r="O7" s="49">
        <f t="shared" ref="O7:P7" si="3">O53</f>
        <v>50067</v>
      </c>
      <c r="P7" s="49">
        <f t="shared" si="3"/>
        <v>53482</v>
      </c>
      <c r="Q7" s="49">
        <f>Q53</f>
        <v>103549</v>
      </c>
      <c r="R7" s="48">
        <f t="shared" ref="R7:R18" si="4">IFERROR(Q7/M7,"N/A")</f>
        <v>1.0253391424893554</v>
      </c>
      <c r="S7" s="195">
        <f>S53</f>
        <v>892082</v>
      </c>
    </row>
    <row r="8" spans="1:19" x14ac:dyDescent="0.2">
      <c r="A8" s="59" t="str">
        <f t="shared" si="0"/>
        <v>Disability Community Resource Center</v>
      </c>
      <c r="B8" s="59" t="str">
        <f t="shared" si="1"/>
        <v>Independent Living Services/Home Access Program</v>
      </c>
      <c r="D8" s="59" t="s">
        <v>19</v>
      </c>
      <c r="E8" s="43" t="s">
        <v>30</v>
      </c>
      <c r="F8" s="271" t="s">
        <v>107</v>
      </c>
      <c r="G8" s="251" t="s">
        <v>108</v>
      </c>
      <c r="H8" s="43"/>
      <c r="I8" s="43" t="s">
        <v>30</v>
      </c>
      <c r="J8" s="43"/>
      <c r="K8" s="43"/>
      <c r="L8" s="49">
        <f t="shared" ref="L8:M8" si="5">L62</f>
        <v>223464</v>
      </c>
      <c r="M8" s="49">
        <f t="shared" si="5"/>
        <v>16880</v>
      </c>
      <c r="N8" s="49">
        <f t="shared" ref="N8:N17" si="6">L8-M8</f>
        <v>206584</v>
      </c>
      <c r="O8" s="49">
        <f>O62</f>
        <v>7194</v>
      </c>
      <c r="P8" s="49">
        <f>P62</f>
        <v>7955</v>
      </c>
      <c r="Q8" s="49">
        <f>Q62</f>
        <v>15149</v>
      </c>
      <c r="R8" s="48">
        <f t="shared" si="4"/>
        <v>0.89745260663507109</v>
      </c>
      <c r="S8" s="195">
        <f>S62</f>
        <v>190033</v>
      </c>
    </row>
    <row r="9" spans="1:19" x14ac:dyDescent="0.2">
      <c r="A9" s="59" t="str">
        <f t="shared" si="0"/>
        <v>Disability Community Resource Center</v>
      </c>
      <c r="B9" s="59" t="str">
        <f t="shared" si="1"/>
        <v>Independent Living Services/Home Access Program</v>
      </c>
      <c r="D9" s="59" t="s">
        <v>19</v>
      </c>
      <c r="E9" s="43" t="s">
        <v>31</v>
      </c>
      <c r="F9" s="194"/>
      <c r="G9" s="43"/>
      <c r="H9" s="43"/>
      <c r="I9" s="43" t="s">
        <v>31</v>
      </c>
      <c r="J9" s="43"/>
      <c r="K9" s="43"/>
      <c r="L9" s="49">
        <f t="shared" ref="L9:M9" si="7">L70</f>
        <v>0</v>
      </c>
      <c r="M9" s="49">
        <f t="shared" si="7"/>
        <v>0</v>
      </c>
      <c r="N9" s="49">
        <f t="shared" si="6"/>
        <v>0</v>
      </c>
      <c r="O9" s="49">
        <f>O70</f>
        <v>0</v>
      </c>
      <c r="P9" s="49">
        <f>P70</f>
        <v>0</v>
      </c>
      <c r="Q9" s="49">
        <f>Q70</f>
        <v>0</v>
      </c>
      <c r="R9" s="48" t="str">
        <f t="shared" si="4"/>
        <v>N/A</v>
      </c>
      <c r="S9" s="195">
        <f>S70</f>
        <v>0</v>
      </c>
    </row>
    <row r="10" spans="1:19" x14ac:dyDescent="0.2">
      <c r="A10" s="59" t="str">
        <f t="shared" si="0"/>
        <v>Disability Community Resource Center</v>
      </c>
      <c r="B10" s="59" t="str">
        <f t="shared" si="1"/>
        <v>Independent Living Services/Home Access Program</v>
      </c>
      <c r="D10" s="59" t="s">
        <v>19</v>
      </c>
      <c r="E10" s="43" t="s">
        <v>32</v>
      </c>
      <c r="F10" s="194"/>
      <c r="G10" s="43"/>
      <c r="H10" s="43"/>
      <c r="I10" s="43" t="s">
        <v>32</v>
      </c>
      <c r="J10" s="43"/>
      <c r="K10" s="43"/>
      <c r="L10" s="49">
        <f t="shared" ref="L10:M10" si="8">L79</f>
        <v>294000</v>
      </c>
      <c r="M10" s="49">
        <f t="shared" si="8"/>
        <v>3600</v>
      </c>
      <c r="N10" s="49">
        <f t="shared" si="6"/>
        <v>290400</v>
      </c>
      <c r="O10" s="49">
        <f>O79</f>
        <v>2491</v>
      </c>
      <c r="P10" s="49">
        <f>P79</f>
        <v>1450</v>
      </c>
      <c r="Q10" s="49">
        <f>Q79</f>
        <v>3941</v>
      </c>
      <c r="R10" s="48">
        <f t="shared" si="4"/>
        <v>1.0947222222222222</v>
      </c>
      <c r="S10" s="195">
        <f>S79</f>
        <v>297037</v>
      </c>
    </row>
    <row r="11" spans="1:19" x14ac:dyDescent="0.2">
      <c r="A11" s="59" t="str">
        <f t="shared" si="0"/>
        <v>Disability Community Resource Center</v>
      </c>
      <c r="B11" s="59" t="str">
        <f t="shared" si="1"/>
        <v>Independent Living Services/Home Access Program</v>
      </c>
      <c r="D11" s="59" t="s">
        <v>19</v>
      </c>
      <c r="E11" s="43" t="s">
        <v>33</v>
      </c>
      <c r="F11" s="37" t="s">
        <v>109</v>
      </c>
      <c r="G11" s="272" t="s">
        <v>110</v>
      </c>
      <c r="H11" s="43"/>
      <c r="I11" s="43" t="s">
        <v>33</v>
      </c>
      <c r="J11" s="43"/>
      <c r="K11" s="43"/>
      <c r="L11" s="49">
        <f t="shared" ref="L11:M11" si="9">L86</f>
        <v>0</v>
      </c>
      <c r="M11" s="49">
        <f t="shared" si="9"/>
        <v>0</v>
      </c>
      <c r="N11" s="49">
        <f t="shared" si="6"/>
        <v>0</v>
      </c>
      <c r="O11" s="49">
        <f>O86</f>
        <v>0</v>
      </c>
      <c r="P11" s="49">
        <f>P86</f>
        <v>0</v>
      </c>
      <c r="Q11" s="49">
        <f>Q86</f>
        <v>0</v>
      </c>
      <c r="R11" s="48" t="str">
        <f t="shared" si="4"/>
        <v>N/A</v>
      </c>
      <c r="S11" s="195">
        <f>S86</f>
        <v>0</v>
      </c>
    </row>
    <row r="12" spans="1:19" x14ac:dyDescent="0.2">
      <c r="A12" s="59" t="str">
        <f t="shared" si="0"/>
        <v>Disability Community Resource Center</v>
      </c>
      <c r="B12" s="59" t="str">
        <f t="shared" si="1"/>
        <v>Independent Living Services/Home Access Program</v>
      </c>
      <c r="D12" s="59" t="s">
        <v>19</v>
      </c>
      <c r="E12" s="43" t="s">
        <v>34</v>
      </c>
      <c r="F12" s="194"/>
      <c r="G12" s="43"/>
      <c r="H12" s="43"/>
      <c r="I12" s="43" t="s">
        <v>34</v>
      </c>
      <c r="J12" s="43"/>
      <c r="K12" s="43"/>
      <c r="L12" s="49">
        <f t="shared" ref="L12:M12" si="10">L93</f>
        <v>11500</v>
      </c>
      <c r="M12" s="49">
        <f t="shared" si="10"/>
        <v>500</v>
      </c>
      <c r="N12" s="49">
        <f t="shared" si="6"/>
        <v>11000</v>
      </c>
      <c r="O12" s="49">
        <f>O93</f>
        <v>0</v>
      </c>
      <c r="P12" s="49">
        <f>P93</f>
        <v>490</v>
      </c>
      <c r="Q12" s="49">
        <f>Q93</f>
        <v>490</v>
      </c>
      <c r="R12" s="48">
        <f t="shared" si="4"/>
        <v>0.98</v>
      </c>
      <c r="S12" s="195">
        <f>S93</f>
        <v>5361</v>
      </c>
    </row>
    <row r="13" spans="1:19" x14ac:dyDescent="0.2">
      <c r="A13" s="59" t="str">
        <f t="shared" si="0"/>
        <v>Disability Community Resource Center</v>
      </c>
      <c r="B13" s="59" t="str">
        <f t="shared" si="1"/>
        <v>Independent Living Services/Home Access Program</v>
      </c>
      <c r="D13" s="59" t="s">
        <v>19</v>
      </c>
      <c r="E13" s="43" t="s">
        <v>35</v>
      </c>
      <c r="F13" s="273" t="s">
        <v>111</v>
      </c>
      <c r="G13" s="258">
        <v>36455</v>
      </c>
      <c r="H13" s="43"/>
      <c r="I13" s="43" t="s">
        <v>35</v>
      </c>
      <c r="J13" s="43"/>
      <c r="K13" s="43"/>
      <c r="L13" s="49">
        <f t="shared" ref="L13:M13" si="11">L100</f>
        <v>26000</v>
      </c>
      <c r="M13" s="49">
        <f t="shared" si="11"/>
        <v>4000</v>
      </c>
      <c r="N13" s="49">
        <f t="shared" si="6"/>
        <v>22000</v>
      </c>
      <c r="O13" s="49">
        <f>O100</f>
        <v>1443</v>
      </c>
      <c r="P13" s="49">
        <f>P100</f>
        <v>2239</v>
      </c>
      <c r="Q13" s="49">
        <f>Q100</f>
        <v>3682</v>
      </c>
      <c r="R13" s="48">
        <f t="shared" si="4"/>
        <v>0.92049999999999998</v>
      </c>
      <c r="S13" s="195">
        <f>S100</f>
        <v>28808</v>
      </c>
    </row>
    <row r="14" spans="1:19" x14ac:dyDescent="0.2">
      <c r="A14" s="59" t="str">
        <f t="shared" si="0"/>
        <v>Disability Community Resource Center</v>
      </c>
      <c r="B14" s="59" t="str">
        <f t="shared" si="1"/>
        <v>Independent Living Services/Home Access Program</v>
      </c>
      <c r="D14" s="59" t="s">
        <v>19</v>
      </c>
      <c r="E14" s="43" t="s">
        <v>36</v>
      </c>
      <c r="F14" s="194" t="s">
        <v>112</v>
      </c>
      <c r="G14" s="274">
        <v>199388</v>
      </c>
      <c r="H14" s="43"/>
      <c r="I14" s="43" t="s">
        <v>36</v>
      </c>
      <c r="J14" s="43"/>
      <c r="K14" s="43"/>
      <c r="L14" s="49">
        <f t="shared" ref="L14:M14" si="12">L116</f>
        <v>91693</v>
      </c>
      <c r="M14" s="49">
        <f t="shared" si="12"/>
        <v>10610</v>
      </c>
      <c r="N14" s="49">
        <f t="shared" si="6"/>
        <v>81083</v>
      </c>
      <c r="O14" s="49">
        <f>O116</f>
        <v>3761</v>
      </c>
      <c r="P14" s="49">
        <f>P116</f>
        <v>6007</v>
      </c>
      <c r="Q14" s="49">
        <f>Q116</f>
        <v>9768</v>
      </c>
      <c r="R14" s="48">
        <f t="shared" si="4"/>
        <v>0.92064090480678606</v>
      </c>
      <c r="S14" s="195">
        <f>S116</f>
        <v>97439</v>
      </c>
    </row>
    <row r="15" spans="1:19" x14ac:dyDescent="0.2">
      <c r="A15" s="59" t="str">
        <f t="shared" si="0"/>
        <v>Disability Community Resource Center</v>
      </c>
      <c r="B15" s="59" t="str">
        <f t="shared" si="1"/>
        <v>Independent Living Services/Home Access Program</v>
      </c>
      <c r="D15" s="59" t="s">
        <v>19</v>
      </c>
      <c r="E15" s="43" t="s">
        <v>37</v>
      </c>
      <c r="F15" s="194" t="s">
        <v>113</v>
      </c>
      <c r="G15" s="258">
        <f>Q18</f>
        <v>190768</v>
      </c>
      <c r="H15" s="43"/>
      <c r="I15" s="43" t="s">
        <v>37</v>
      </c>
      <c r="J15" s="43"/>
      <c r="K15" s="43"/>
      <c r="L15" s="49">
        <f t="shared" ref="L15:M15" si="13">L123</f>
        <v>0</v>
      </c>
      <c r="M15" s="49">
        <f t="shared" si="13"/>
        <v>0</v>
      </c>
      <c r="N15" s="49">
        <f t="shared" si="6"/>
        <v>0</v>
      </c>
      <c r="O15" s="49">
        <f>O123</f>
        <v>0</v>
      </c>
      <c r="P15" s="49">
        <f>P123</f>
        <v>0</v>
      </c>
      <c r="Q15" s="49">
        <f>Q123</f>
        <v>0</v>
      </c>
      <c r="R15" s="48" t="str">
        <f t="shared" si="4"/>
        <v>N/A</v>
      </c>
      <c r="S15" s="195">
        <f>S123</f>
        <v>0</v>
      </c>
    </row>
    <row r="16" spans="1:19" x14ac:dyDescent="0.2">
      <c r="A16" s="59" t="str">
        <f t="shared" si="0"/>
        <v>Disability Community Resource Center</v>
      </c>
      <c r="B16" s="59" t="str">
        <f t="shared" si="1"/>
        <v>Independent Living Services/Home Access Program</v>
      </c>
      <c r="D16" s="59" t="s">
        <v>19</v>
      </c>
      <c r="E16" s="43" t="s">
        <v>38</v>
      </c>
      <c r="F16" s="194" t="s">
        <v>114</v>
      </c>
      <c r="G16" s="258">
        <f>G13+G14-G15</f>
        <v>45075</v>
      </c>
      <c r="H16" s="43"/>
      <c r="I16" s="43" t="s">
        <v>38</v>
      </c>
      <c r="J16" s="43"/>
      <c r="K16" s="43"/>
      <c r="L16" s="49">
        <f t="shared" ref="L16:M16" si="14">L132</f>
        <v>141627</v>
      </c>
      <c r="M16" s="49">
        <f t="shared" si="14"/>
        <v>99263</v>
      </c>
      <c r="N16" s="49">
        <f t="shared" si="6"/>
        <v>42364</v>
      </c>
      <c r="O16" s="49">
        <f>O132</f>
        <v>4635</v>
      </c>
      <c r="P16" s="49">
        <f>P132</f>
        <v>49554</v>
      </c>
      <c r="Q16" s="49">
        <f>Q132</f>
        <v>54189</v>
      </c>
      <c r="R16" s="48">
        <f t="shared" si="4"/>
        <v>0.5459133816225582</v>
      </c>
      <c r="S16" s="195">
        <f>S132</f>
        <v>56733</v>
      </c>
    </row>
    <row r="17" spans="1:20" x14ac:dyDescent="0.2">
      <c r="A17" s="59" t="str">
        <f t="shared" si="0"/>
        <v>Disability Community Resource Center</v>
      </c>
      <c r="B17" s="59" t="str">
        <f t="shared" si="1"/>
        <v>Independent Living Services/Home Access Program</v>
      </c>
      <c r="D17" s="59" t="s">
        <v>19</v>
      </c>
      <c r="E17" s="43" t="s">
        <v>39</v>
      </c>
      <c r="F17" s="194"/>
      <c r="G17" s="268"/>
      <c r="H17" s="43"/>
      <c r="I17" s="43" t="s">
        <v>39</v>
      </c>
      <c r="J17" s="43"/>
      <c r="K17" s="43"/>
      <c r="L17" s="49">
        <f t="shared" ref="L17:M17" si="15">L141</f>
        <v>0</v>
      </c>
      <c r="M17" s="49">
        <f t="shared" si="15"/>
        <v>0</v>
      </c>
      <c r="N17" s="49">
        <f t="shared" si="6"/>
        <v>0</v>
      </c>
      <c r="O17" s="49">
        <f>O141</f>
        <v>0</v>
      </c>
      <c r="P17" s="49">
        <f>P141</f>
        <v>0</v>
      </c>
      <c r="Q17" s="49">
        <f>Q141</f>
        <v>0</v>
      </c>
      <c r="R17" s="48" t="str">
        <f t="shared" si="4"/>
        <v>N/A</v>
      </c>
      <c r="S17" s="195">
        <f>S141</f>
        <v>0</v>
      </c>
    </row>
    <row r="18" spans="1:20" ht="13.5" thickBot="1" x14ac:dyDescent="0.25">
      <c r="E18" s="43"/>
      <c r="F18" s="196"/>
      <c r="G18" s="269"/>
      <c r="H18" s="66"/>
      <c r="I18" s="197" t="s">
        <v>40</v>
      </c>
      <c r="J18" s="197"/>
      <c r="K18" s="197"/>
      <c r="L18" s="198">
        <f t="shared" ref="L18:Q18" si="16">SUM(L7:L17)</f>
        <v>1702810.5999999999</v>
      </c>
      <c r="M18" s="198">
        <f t="shared" si="16"/>
        <v>235843</v>
      </c>
      <c r="N18" s="198">
        <f t="shared" si="16"/>
        <v>1466967.5999999999</v>
      </c>
      <c r="O18" s="198">
        <f t="shared" si="16"/>
        <v>69591</v>
      </c>
      <c r="P18" s="198">
        <f t="shared" si="16"/>
        <v>121177</v>
      </c>
      <c r="Q18" s="198">
        <f t="shared" si="16"/>
        <v>190768</v>
      </c>
      <c r="R18" s="199">
        <f t="shared" si="4"/>
        <v>0.8088770919637216</v>
      </c>
      <c r="S18" s="200">
        <f>SUM(S7:S17)</f>
        <v>1567493</v>
      </c>
    </row>
    <row r="19" spans="1:20" ht="13.5" thickBot="1" x14ac:dyDescent="0.25">
      <c r="E19" s="43"/>
      <c r="F19" s="36"/>
      <c r="G19" s="43"/>
      <c r="H19" s="43"/>
      <c r="I19" s="36"/>
      <c r="J19" s="36"/>
      <c r="K19" s="36"/>
      <c r="L19" s="124"/>
      <c r="M19" s="124"/>
      <c r="N19" s="124"/>
      <c r="O19" s="124"/>
      <c r="P19" s="124"/>
      <c r="Q19" s="124"/>
      <c r="R19" s="105"/>
      <c r="S19" s="124"/>
    </row>
    <row r="20" spans="1:20" ht="13.5" hidden="1" thickBot="1" x14ac:dyDescent="0.25">
      <c r="E20" s="43"/>
      <c r="F20" s="43" t="s">
        <v>115</v>
      </c>
      <c r="G20" s="43"/>
      <c r="H20" s="43"/>
      <c r="I20" s="36"/>
      <c r="J20" s="36"/>
      <c r="K20" s="36"/>
      <c r="L20" s="124"/>
      <c r="M20" s="124"/>
      <c r="N20" s="124"/>
      <c r="O20" s="124"/>
      <c r="P20" s="124"/>
      <c r="Q20" s="124"/>
      <c r="R20" s="105"/>
      <c r="S20" s="124"/>
    </row>
    <row r="21" spans="1:20" ht="13.5" hidden="1" thickBot="1" x14ac:dyDescent="0.25">
      <c r="E21" s="43"/>
      <c r="F21" s="194" t="s">
        <v>116</v>
      </c>
      <c r="G21" s="43"/>
      <c r="H21" s="43"/>
      <c r="I21" s="36"/>
      <c r="J21" s="36"/>
      <c r="K21" s="36"/>
      <c r="L21" s="124"/>
      <c r="M21" s="124"/>
      <c r="N21" s="124"/>
      <c r="O21" s="124"/>
      <c r="P21" s="124"/>
      <c r="Q21" s="124"/>
      <c r="R21" s="105"/>
      <c r="S21" s="124"/>
    </row>
    <row r="22" spans="1:20" ht="13.5" hidden="1" thickBot="1" x14ac:dyDescent="0.25">
      <c r="F22" s="194" t="s">
        <v>110</v>
      </c>
      <c r="G22" s="43"/>
      <c r="H22" s="43"/>
      <c r="I22" s="43"/>
      <c r="J22" s="43"/>
      <c r="K22" s="43"/>
    </row>
    <row r="23" spans="1:20" ht="13.5" thickBot="1" x14ac:dyDescent="0.25">
      <c r="E23" s="43"/>
      <c r="F23" s="26" t="s">
        <v>41</v>
      </c>
      <c r="G23" s="25"/>
      <c r="H23" s="25"/>
      <c r="I23" s="25"/>
      <c r="J23" s="25"/>
      <c r="K23" s="25"/>
      <c r="L23" s="25"/>
      <c r="M23" s="25"/>
      <c r="N23" s="25"/>
      <c r="O23" s="25"/>
      <c r="P23" s="25"/>
      <c r="Q23" s="25"/>
      <c r="R23" s="208"/>
      <c r="S23" s="24"/>
    </row>
    <row r="24" spans="1:20" ht="13.5" thickBot="1" x14ac:dyDescent="0.25">
      <c r="F24" s="43"/>
      <c r="G24" s="43"/>
      <c r="H24" s="43"/>
      <c r="I24" s="43"/>
      <c r="J24" s="43"/>
      <c r="K24" s="43"/>
    </row>
    <row r="25" spans="1:20" x14ac:dyDescent="0.2">
      <c r="F25" s="179" t="s">
        <v>42</v>
      </c>
      <c r="G25" s="180"/>
      <c r="H25" s="180"/>
      <c r="I25" s="180"/>
      <c r="J25" s="180"/>
      <c r="K25" s="181"/>
      <c r="L25" s="182"/>
      <c r="M25" s="182"/>
      <c r="N25" s="182"/>
      <c r="O25" s="182"/>
      <c r="P25" s="182"/>
      <c r="Q25" s="182"/>
      <c r="R25" s="183"/>
      <c r="S25" s="184"/>
    </row>
    <row r="26" spans="1:20" s="82" customFormat="1" ht="11.25" x14ac:dyDescent="0.2">
      <c r="A26" s="77"/>
      <c r="B26" s="77"/>
      <c r="C26" s="77"/>
      <c r="D26" s="77"/>
      <c r="E26" s="86"/>
      <c r="F26" s="185" t="s">
        <v>117</v>
      </c>
      <c r="G26" s="88"/>
      <c r="H26" s="88"/>
      <c r="I26" s="88"/>
      <c r="J26" s="88"/>
      <c r="K26" s="80"/>
      <c r="L26" s="22"/>
      <c r="M26" s="22"/>
      <c r="N26" s="22"/>
      <c r="O26" s="22"/>
      <c r="P26" s="22"/>
      <c r="Q26" s="22"/>
      <c r="R26" s="21"/>
      <c r="S26" s="186"/>
    </row>
    <row r="27" spans="1:20" s="82" customFormat="1" ht="33.75" x14ac:dyDescent="0.2">
      <c r="A27" s="59"/>
      <c r="B27" s="59"/>
      <c r="C27" s="77"/>
      <c r="D27" s="89"/>
      <c r="E27" s="86"/>
      <c r="F27" s="312" t="s">
        <v>43</v>
      </c>
      <c r="G27" s="313" t="s">
        <v>44</v>
      </c>
      <c r="H27" s="51" t="s">
        <v>7</v>
      </c>
      <c r="I27" s="51" t="s">
        <v>8</v>
      </c>
      <c r="J27" s="51" t="s">
        <v>9</v>
      </c>
      <c r="K27" s="51" t="s">
        <v>281</v>
      </c>
      <c r="L27" s="51" t="s">
        <v>21</v>
      </c>
      <c r="M27" s="51" t="s">
        <v>22</v>
      </c>
      <c r="N27" s="51" t="s">
        <v>23</v>
      </c>
      <c r="O27" s="51" t="s">
        <v>24</v>
      </c>
      <c r="P27" s="51" t="s">
        <v>25</v>
      </c>
      <c r="Q27" s="51" t="s">
        <v>26</v>
      </c>
      <c r="R27" s="64" t="s">
        <v>27</v>
      </c>
      <c r="S27" s="187" t="s">
        <v>28</v>
      </c>
    </row>
    <row r="28" spans="1:20" hidden="1" outlineLevel="1" x14ac:dyDescent="0.2">
      <c r="A28" s="59" t="str">
        <f>$G$7</f>
        <v>Disability Community Resource Center</v>
      </c>
      <c r="B28" s="59" t="str">
        <f>$G$8</f>
        <v>Independent Living Services/Home Access Program</v>
      </c>
      <c r="D28" s="59" t="s">
        <v>41</v>
      </c>
      <c r="E28" s="29" t="s">
        <v>42</v>
      </c>
      <c r="F28" s="230" t="s">
        <v>118</v>
      </c>
      <c r="G28" s="231" t="s">
        <v>119</v>
      </c>
      <c r="H28" s="232">
        <v>1</v>
      </c>
      <c r="I28" s="233">
        <v>9750</v>
      </c>
      <c r="J28" s="232">
        <f>H28*K28</f>
        <v>0.98</v>
      </c>
      <c r="K28" s="234">
        <v>0.98</v>
      </c>
      <c r="L28" s="235">
        <v>114660</v>
      </c>
      <c r="M28" s="235">
        <v>22930</v>
      </c>
      <c r="N28" s="222">
        <f>L28-M28</f>
        <v>91730</v>
      </c>
      <c r="O28" s="275">
        <v>11472</v>
      </c>
      <c r="P28" s="275">
        <v>12965</v>
      </c>
      <c r="Q28" s="50">
        <f>SUM(O28:P28)</f>
        <v>24437</v>
      </c>
      <c r="R28" s="48">
        <f>IFERROR(Q28/M28,"N/A")</f>
        <v>1.0657217618839947</v>
      </c>
      <c r="S28" s="276">
        <v>119583</v>
      </c>
      <c r="T28" s="277" t="s">
        <v>121</v>
      </c>
    </row>
    <row r="29" spans="1:20" collapsed="1" x14ac:dyDescent="0.2">
      <c r="F29" s="230"/>
      <c r="G29" s="231" t="s">
        <v>121</v>
      </c>
      <c r="H29" s="232"/>
      <c r="I29" s="233"/>
      <c r="J29" s="232"/>
      <c r="K29" s="232">
        <f>SUM(J28)</f>
        <v>0.98</v>
      </c>
      <c r="L29" s="235">
        <f>SUM(L28)</f>
        <v>114660</v>
      </c>
      <c r="M29" s="235">
        <f t="shared" ref="M29:Q29" si="17">SUM(M28)</f>
        <v>22930</v>
      </c>
      <c r="N29" s="236">
        <f t="shared" si="17"/>
        <v>91730</v>
      </c>
      <c r="O29" s="275">
        <f t="shared" si="17"/>
        <v>11472</v>
      </c>
      <c r="P29" s="275">
        <f t="shared" si="17"/>
        <v>12965</v>
      </c>
      <c r="Q29" s="50">
        <f t="shared" si="17"/>
        <v>24437</v>
      </c>
      <c r="R29" s="48">
        <f>IFERROR(Q29/M29,"N/A")</f>
        <v>1.0657217618839947</v>
      </c>
      <c r="S29" s="276">
        <f>SUM(S28)</f>
        <v>119583</v>
      </c>
      <c r="T29" s="277"/>
    </row>
    <row r="30" spans="1:20" hidden="1" outlineLevel="1" x14ac:dyDescent="0.2">
      <c r="A30" s="59" t="str">
        <f>$G$7</f>
        <v>Disability Community Resource Center</v>
      </c>
      <c r="B30" s="59" t="str">
        <f>$G$8</f>
        <v>Independent Living Services/Home Access Program</v>
      </c>
      <c r="D30" s="59" t="s">
        <v>41</v>
      </c>
      <c r="E30" s="29" t="s">
        <v>42</v>
      </c>
      <c r="F30" s="230" t="s">
        <v>127</v>
      </c>
      <c r="G30" s="231" t="s">
        <v>128</v>
      </c>
      <c r="H30" s="232">
        <v>1</v>
      </c>
      <c r="I30" s="233">
        <v>3328</v>
      </c>
      <c r="J30" s="232">
        <f>H30*K30</f>
        <v>0.94</v>
      </c>
      <c r="K30" s="234">
        <v>0.94</v>
      </c>
      <c r="L30" s="235">
        <v>37539.839999999997</v>
      </c>
      <c r="M30" s="235">
        <v>9385</v>
      </c>
      <c r="N30" s="236">
        <f>L30-M30</f>
        <v>28154.839999999997</v>
      </c>
      <c r="O30" s="275">
        <v>5073</v>
      </c>
      <c r="P30" s="275">
        <v>4991</v>
      </c>
      <c r="Q30" s="50">
        <f>SUM(O30:P30)</f>
        <v>10064</v>
      </c>
      <c r="R30" s="48">
        <f>IFERROR(Q30/M30,"N/A")</f>
        <v>1.0723494938732019</v>
      </c>
      <c r="S30" s="276">
        <v>39650</v>
      </c>
      <c r="T30" s="277" t="s">
        <v>129</v>
      </c>
    </row>
    <row r="31" spans="1:20" hidden="1" outlineLevel="1" x14ac:dyDescent="0.2">
      <c r="A31" s="59" t="str">
        <f>$G$7</f>
        <v>Disability Community Resource Center</v>
      </c>
      <c r="B31" s="59" t="str">
        <f>$G$8</f>
        <v>Independent Living Services/Home Access Program</v>
      </c>
      <c r="D31" s="59" t="s">
        <v>41</v>
      </c>
      <c r="E31" s="29" t="s">
        <v>42</v>
      </c>
      <c r="F31" s="230" t="s">
        <v>130</v>
      </c>
      <c r="G31" s="231" t="s">
        <v>131</v>
      </c>
      <c r="H31" s="232">
        <v>1</v>
      </c>
      <c r="I31" s="233">
        <v>3092</v>
      </c>
      <c r="J31" s="232">
        <f>H31*K31</f>
        <v>0.99</v>
      </c>
      <c r="K31" s="234">
        <v>0.99</v>
      </c>
      <c r="L31" s="235">
        <v>36732.959999999999</v>
      </c>
      <c r="M31" s="235">
        <v>31223</v>
      </c>
      <c r="N31" s="236">
        <f>L31-M31</f>
        <v>5509.9599999999991</v>
      </c>
      <c r="O31" s="275">
        <v>14770</v>
      </c>
      <c r="P31" s="275">
        <v>15646</v>
      </c>
      <c r="Q31" s="50">
        <f>SUM(O31:P31)</f>
        <v>30416</v>
      </c>
      <c r="R31" s="48">
        <f>IFERROR(Q31/M31,"N/A")</f>
        <v>0.97415366876981713</v>
      </c>
      <c r="S31" s="276">
        <v>35264</v>
      </c>
      <c r="T31" s="277" t="s">
        <v>129</v>
      </c>
    </row>
    <row r="32" spans="1:20" hidden="1" outlineLevel="1" x14ac:dyDescent="0.2">
      <c r="A32" s="59" t="str">
        <f>$G$7</f>
        <v>Disability Community Resource Center</v>
      </c>
      <c r="B32" s="59" t="str">
        <f>$G$8</f>
        <v>Independent Living Services/Home Access Program</v>
      </c>
      <c r="D32" s="59" t="s">
        <v>41</v>
      </c>
      <c r="E32" s="29" t="s">
        <v>42</v>
      </c>
      <c r="F32" s="230" t="s">
        <v>132</v>
      </c>
      <c r="G32" s="231" t="s">
        <v>70</v>
      </c>
      <c r="H32" s="232">
        <v>1</v>
      </c>
      <c r="I32" s="233">
        <v>2547</v>
      </c>
      <c r="J32" s="232">
        <f>H32*K32</f>
        <v>0.99</v>
      </c>
      <c r="K32" s="234">
        <v>0.99</v>
      </c>
      <c r="L32" s="235">
        <v>30258.36</v>
      </c>
      <c r="M32" s="235">
        <v>6052</v>
      </c>
      <c r="N32" s="236">
        <f>L32-M32</f>
        <v>24206.36</v>
      </c>
      <c r="O32" s="275">
        <v>2985</v>
      </c>
      <c r="P32" s="275">
        <v>3184</v>
      </c>
      <c r="Q32" s="50">
        <f>SUM(O32:P32)</f>
        <v>6169</v>
      </c>
      <c r="R32" s="48">
        <f>IFERROR(Q32/M32,"N/A")</f>
        <v>1.0193324520819564</v>
      </c>
      <c r="S32" s="276">
        <v>32655</v>
      </c>
      <c r="T32" s="277" t="s">
        <v>129</v>
      </c>
    </row>
    <row r="33" spans="1:20" hidden="1" outlineLevel="1" x14ac:dyDescent="0.2">
      <c r="A33" s="59" t="str">
        <f>$G$7</f>
        <v>Disability Community Resource Center</v>
      </c>
      <c r="B33" s="59" t="str">
        <f>$G$8</f>
        <v>Independent Living Services/Home Access Program</v>
      </c>
      <c r="D33" s="59" t="s">
        <v>41</v>
      </c>
      <c r="E33" s="29" t="s">
        <v>42</v>
      </c>
      <c r="F33" s="230" t="s">
        <v>133</v>
      </c>
      <c r="G33" s="231" t="s">
        <v>134</v>
      </c>
      <c r="H33" s="232">
        <v>1</v>
      </c>
      <c r="I33" s="233">
        <v>4125</v>
      </c>
      <c r="J33" s="232">
        <f>H33*K33</f>
        <v>0.98</v>
      </c>
      <c r="K33" s="234">
        <v>0.98</v>
      </c>
      <c r="L33" s="235">
        <v>48510</v>
      </c>
      <c r="M33" s="235">
        <v>0</v>
      </c>
      <c r="N33" s="236">
        <f>L33-M33</f>
        <v>48510</v>
      </c>
      <c r="O33" s="275">
        <v>0</v>
      </c>
      <c r="P33" s="275">
        <v>0</v>
      </c>
      <c r="Q33" s="50">
        <f>SUM(O33:P33)</f>
        <v>0</v>
      </c>
      <c r="R33" s="48" t="str">
        <f>IFERROR(Q33/M33,"N/A")</f>
        <v>N/A</v>
      </c>
      <c r="S33" s="276">
        <v>48722</v>
      </c>
      <c r="T33" s="277" t="s">
        <v>129</v>
      </c>
    </row>
    <row r="34" spans="1:20" hidden="1" outlineLevel="1" x14ac:dyDescent="0.2">
      <c r="A34" s="59" t="str">
        <f>$G$7</f>
        <v>Disability Community Resource Center</v>
      </c>
      <c r="B34" s="59" t="str">
        <f>$G$8</f>
        <v>Independent Living Services/Home Access Program</v>
      </c>
      <c r="D34" s="59" t="s">
        <v>41</v>
      </c>
      <c r="E34" s="29" t="s">
        <v>42</v>
      </c>
      <c r="F34" s="230" t="s">
        <v>135</v>
      </c>
      <c r="G34" s="231" t="s">
        <v>136</v>
      </c>
      <c r="H34" s="237">
        <v>1</v>
      </c>
      <c r="I34" s="238">
        <v>2818</v>
      </c>
      <c r="J34" s="232">
        <f>H34*K34</f>
        <v>0.99</v>
      </c>
      <c r="K34" s="239">
        <v>0.99</v>
      </c>
      <c r="L34" s="235">
        <v>33477.839999999997</v>
      </c>
      <c r="M34" s="235">
        <v>0</v>
      </c>
      <c r="N34" s="236">
        <f>L34-M34</f>
        <v>33477.839999999997</v>
      </c>
      <c r="O34" s="275">
        <v>0</v>
      </c>
      <c r="P34" s="275">
        <v>0</v>
      </c>
      <c r="Q34" s="50">
        <f>SUM(O34:P34)</f>
        <v>0</v>
      </c>
      <c r="R34" s="48" t="str">
        <f>IFERROR(Q34/M34,"N/A")</f>
        <v>N/A</v>
      </c>
      <c r="S34" s="276">
        <v>33583</v>
      </c>
      <c r="T34" s="277" t="s">
        <v>129</v>
      </c>
    </row>
    <row r="35" spans="1:20" hidden="1" outlineLevel="1" x14ac:dyDescent="0.2">
      <c r="A35" s="59" t="str">
        <f>$G$7</f>
        <v>Disability Community Resource Center</v>
      </c>
      <c r="B35" s="59" t="str">
        <f>$G$8</f>
        <v>Independent Living Services/Home Access Program</v>
      </c>
      <c r="D35" s="59" t="s">
        <v>41</v>
      </c>
      <c r="E35" s="29" t="s">
        <v>42</v>
      </c>
      <c r="F35" s="230" t="s">
        <v>137</v>
      </c>
      <c r="G35" s="231" t="s">
        <v>138</v>
      </c>
      <c r="H35" s="237">
        <v>1</v>
      </c>
      <c r="I35" s="238">
        <v>3426</v>
      </c>
      <c r="J35" s="232">
        <f>H35*K35</f>
        <v>1</v>
      </c>
      <c r="K35" s="239">
        <v>1</v>
      </c>
      <c r="L35" s="235">
        <v>41112</v>
      </c>
      <c r="M35" s="235">
        <v>0</v>
      </c>
      <c r="N35" s="236">
        <f>L35-M35</f>
        <v>41112</v>
      </c>
      <c r="O35" s="275">
        <v>0</v>
      </c>
      <c r="P35" s="275">
        <v>0</v>
      </c>
      <c r="Q35" s="50">
        <f>SUM(O35:P35)</f>
        <v>0</v>
      </c>
      <c r="R35" s="48" t="str">
        <f>IFERROR(Q35/M35,"N/A")</f>
        <v>N/A</v>
      </c>
      <c r="S35" s="276">
        <v>42853</v>
      </c>
      <c r="T35" s="277" t="s">
        <v>129</v>
      </c>
    </row>
    <row r="36" spans="1:20" hidden="1" outlineLevel="1" x14ac:dyDescent="0.2">
      <c r="A36" s="59" t="str">
        <f>$G$7</f>
        <v>Disability Community Resource Center</v>
      </c>
      <c r="B36" s="59" t="str">
        <f>$G$8</f>
        <v>Independent Living Services/Home Access Program</v>
      </c>
      <c r="D36" s="59" t="s">
        <v>41</v>
      </c>
      <c r="E36" s="29" t="s">
        <v>42</v>
      </c>
      <c r="F36" s="230" t="s">
        <v>139</v>
      </c>
      <c r="G36" s="231" t="s">
        <v>140</v>
      </c>
      <c r="H36" s="237">
        <v>1</v>
      </c>
      <c r="I36" s="238">
        <v>3679</v>
      </c>
      <c r="J36" s="232">
        <f>H36*K36</f>
        <v>0.99</v>
      </c>
      <c r="K36" s="239">
        <v>0.99</v>
      </c>
      <c r="L36" s="235">
        <v>43706.52</v>
      </c>
      <c r="M36" s="235">
        <v>0</v>
      </c>
      <c r="N36" s="236">
        <f>L36-M36</f>
        <v>43706.52</v>
      </c>
      <c r="O36" s="275">
        <v>0</v>
      </c>
      <c r="P36" s="275">
        <v>0</v>
      </c>
      <c r="Q36" s="50">
        <f>SUM(O36:P36)</f>
        <v>0</v>
      </c>
      <c r="R36" s="48" t="str">
        <f>IFERROR(Q36/M36,"N/A")</f>
        <v>N/A</v>
      </c>
      <c r="S36" s="276">
        <v>26839</v>
      </c>
      <c r="T36" s="277" t="s">
        <v>129</v>
      </c>
    </row>
    <row r="37" spans="1:20" hidden="1" outlineLevel="1" x14ac:dyDescent="0.2">
      <c r="A37" s="59" t="str">
        <f>$G$7</f>
        <v>Disability Community Resource Center</v>
      </c>
      <c r="B37" s="59" t="str">
        <f>$G$8</f>
        <v>Independent Living Services/Home Access Program</v>
      </c>
      <c r="D37" s="59" t="s">
        <v>41</v>
      </c>
      <c r="E37" s="29" t="s">
        <v>42</v>
      </c>
      <c r="F37" s="230" t="s">
        <v>141</v>
      </c>
      <c r="G37" s="231" t="s">
        <v>142</v>
      </c>
      <c r="H37" s="237">
        <v>1</v>
      </c>
      <c r="I37" s="238">
        <v>3467</v>
      </c>
      <c r="J37" s="232">
        <f>H37*K37</f>
        <v>1</v>
      </c>
      <c r="K37" s="239">
        <v>1</v>
      </c>
      <c r="L37" s="235">
        <v>41604</v>
      </c>
      <c r="M37" s="235">
        <v>0</v>
      </c>
      <c r="N37" s="236">
        <f>L37-M37</f>
        <v>41604</v>
      </c>
      <c r="O37" s="275">
        <v>0</v>
      </c>
      <c r="P37" s="275">
        <v>0</v>
      </c>
      <c r="Q37" s="50">
        <f>SUM(O37:P37)</f>
        <v>0</v>
      </c>
      <c r="R37" s="48" t="str">
        <f>IFERROR(Q37/M37,"N/A")</f>
        <v>N/A</v>
      </c>
      <c r="S37" s="276">
        <v>45753</v>
      </c>
      <c r="T37" s="277" t="s">
        <v>129</v>
      </c>
    </row>
    <row r="38" spans="1:20" hidden="1" outlineLevel="1" x14ac:dyDescent="0.2">
      <c r="A38" s="59" t="str">
        <f>$G$7</f>
        <v>Disability Community Resource Center</v>
      </c>
      <c r="B38" s="59" t="str">
        <f>$G$8</f>
        <v>Independent Living Services/Home Access Program</v>
      </c>
      <c r="D38" s="59" t="s">
        <v>41</v>
      </c>
      <c r="E38" s="29" t="s">
        <v>42</v>
      </c>
      <c r="F38" s="230" t="s">
        <v>143</v>
      </c>
      <c r="G38" s="231" t="s">
        <v>144</v>
      </c>
      <c r="H38" s="237">
        <v>1</v>
      </c>
      <c r="I38" s="238">
        <v>3110</v>
      </c>
      <c r="J38" s="232">
        <f>H38*K38</f>
        <v>0.99</v>
      </c>
      <c r="K38" s="239">
        <v>0.99</v>
      </c>
      <c r="L38" s="235">
        <v>36946.800000000003</v>
      </c>
      <c r="M38" s="235">
        <v>0</v>
      </c>
      <c r="N38" s="236">
        <f>L38-M38</f>
        <v>36946.800000000003</v>
      </c>
      <c r="O38" s="275">
        <v>0</v>
      </c>
      <c r="P38" s="275">
        <v>0</v>
      </c>
      <c r="Q38" s="50">
        <f>SUM(O38:P38)</f>
        <v>0</v>
      </c>
      <c r="R38" s="48" t="str">
        <f>IFERROR(Q38/M38,"N/A")</f>
        <v>N/A</v>
      </c>
      <c r="S38" s="276">
        <v>37056</v>
      </c>
      <c r="T38" s="277" t="s">
        <v>129</v>
      </c>
    </row>
    <row r="39" spans="1:20" hidden="1" outlineLevel="1" x14ac:dyDescent="0.2">
      <c r="A39" s="59" t="str">
        <f>$G$7</f>
        <v>Disability Community Resource Center</v>
      </c>
      <c r="B39" s="59" t="str">
        <f>$G$8</f>
        <v>Independent Living Services/Home Access Program</v>
      </c>
      <c r="D39" s="59" t="s">
        <v>41</v>
      </c>
      <c r="E39" s="29" t="s">
        <v>42</v>
      </c>
      <c r="F39" s="230" t="s">
        <v>145</v>
      </c>
      <c r="G39" s="231" t="s">
        <v>146</v>
      </c>
      <c r="H39" s="237">
        <v>1</v>
      </c>
      <c r="I39" s="238">
        <v>3033</v>
      </c>
      <c r="J39" s="232">
        <f>H39*K39</f>
        <v>0.99</v>
      </c>
      <c r="K39" s="239">
        <v>0.99</v>
      </c>
      <c r="L39" s="235">
        <v>36032.04</v>
      </c>
      <c r="M39" s="235">
        <v>0</v>
      </c>
      <c r="N39" s="236">
        <f>L39-M39</f>
        <v>36032.04</v>
      </c>
      <c r="O39" s="275">
        <v>0</v>
      </c>
      <c r="P39" s="275">
        <v>0</v>
      </c>
      <c r="Q39" s="50">
        <f>SUM(O39:P39)</f>
        <v>0</v>
      </c>
      <c r="R39" s="48" t="str">
        <f>IFERROR(Q39/M39,"N/A")</f>
        <v>N/A</v>
      </c>
      <c r="S39" s="276">
        <v>18068</v>
      </c>
      <c r="T39" s="277" t="s">
        <v>129</v>
      </c>
    </row>
    <row r="40" spans="1:20" hidden="1" outlineLevel="1" x14ac:dyDescent="0.2">
      <c r="A40" s="59" t="str">
        <f>$G$7</f>
        <v>Disability Community Resource Center</v>
      </c>
      <c r="B40" s="59" t="str">
        <f>$G$8</f>
        <v>Independent Living Services/Home Access Program</v>
      </c>
      <c r="D40" s="59" t="s">
        <v>41</v>
      </c>
      <c r="E40" s="29" t="s">
        <v>42</v>
      </c>
      <c r="F40" s="230" t="s">
        <v>149</v>
      </c>
      <c r="G40" s="231" t="s">
        <v>150</v>
      </c>
      <c r="H40" s="237">
        <v>1</v>
      </c>
      <c r="I40" s="238">
        <v>5417</v>
      </c>
      <c r="J40" s="232">
        <f>H40*K40</f>
        <v>0.99</v>
      </c>
      <c r="K40" s="239">
        <v>0.99</v>
      </c>
      <c r="L40" s="235">
        <v>64353.96</v>
      </c>
      <c r="M40" s="235">
        <v>0</v>
      </c>
      <c r="N40" s="236">
        <f>L40-M40</f>
        <v>64353.96</v>
      </c>
      <c r="O40" s="275">
        <v>0</v>
      </c>
      <c r="P40" s="275">
        <v>0</v>
      </c>
      <c r="Q40" s="50">
        <f>SUM(O40:P40)</f>
        <v>0</v>
      </c>
      <c r="R40" s="48" t="str">
        <f>IFERROR(Q40/M40,"N/A")</f>
        <v>N/A</v>
      </c>
      <c r="S40" s="276">
        <v>66795</v>
      </c>
      <c r="T40" s="277" t="s">
        <v>129</v>
      </c>
    </row>
    <row r="41" spans="1:20" hidden="1" outlineLevel="1" x14ac:dyDescent="0.2">
      <c r="A41" s="59" t="str">
        <f>$G$7</f>
        <v>Disability Community Resource Center</v>
      </c>
      <c r="B41" s="59" t="str">
        <f>$G$8</f>
        <v>Independent Living Services/Home Access Program</v>
      </c>
      <c r="D41" s="59" t="s">
        <v>41</v>
      </c>
      <c r="E41" s="29" t="s">
        <v>42</v>
      </c>
      <c r="F41" s="230" t="s">
        <v>153</v>
      </c>
      <c r="G41" s="231" t="s">
        <v>154</v>
      </c>
      <c r="H41" s="237">
        <v>1</v>
      </c>
      <c r="I41" s="238">
        <v>2678</v>
      </c>
      <c r="J41" s="232">
        <f>H41*K41</f>
        <v>0.99</v>
      </c>
      <c r="K41" s="239">
        <v>0.99</v>
      </c>
      <c r="L41" s="235">
        <v>31814.639999999999</v>
      </c>
      <c r="M41" s="235">
        <v>0</v>
      </c>
      <c r="N41" s="236">
        <f>L41-M41</f>
        <v>31814.639999999999</v>
      </c>
      <c r="O41" s="275">
        <v>0</v>
      </c>
      <c r="P41" s="275">
        <v>0</v>
      </c>
      <c r="Q41" s="50">
        <f>SUM(O41:P41)</f>
        <v>0</v>
      </c>
      <c r="R41" s="48" t="str">
        <f>IFERROR(Q41/M41,"N/A")</f>
        <v>N/A</v>
      </c>
      <c r="S41" s="276">
        <v>33407</v>
      </c>
      <c r="T41" s="277" t="s">
        <v>129</v>
      </c>
    </row>
    <row r="42" spans="1:20" hidden="1" outlineLevel="1" x14ac:dyDescent="0.2">
      <c r="A42" s="59" t="str">
        <f>$G$7</f>
        <v>Disability Community Resource Center</v>
      </c>
      <c r="B42" s="59" t="str">
        <f>$G$8</f>
        <v>Independent Living Services/Home Access Program</v>
      </c>
      <c r="D42" s="59" t="s">
        <v>41</v>
      </c>
      <c r="E42" s="29" t="s">
        <v>42</v>
      </c>
      <c r="F42" s="230" t="s">
        <v>155</v>
      </c>
      <c r="G42" s="231" t="s">
        <v>154</v>
      </c>
      <c r="H42" s="237">
        <v>1</v>
      </c>
      <c r="I42" s="238">
        <v>2678</v>
      </c>
      <c r="J42" s="232">
        <f>H42*K42</f>
        <v>0.99</v>
      </c>
      <c r="K42" s="239">
        <v>0.99</v>
      </c>
      <c r="L42" s="235">
        <v>31814.639999999999</v>
      </c>
      <c r="M42" s="235">
        <v>0</v>
      </c>
      <c r="N42" s="236">
        <f>L42-M42</f>
        <v>31814.639999999999</v>
      </c>
      <c r="O42" s="275">
        <v>0</v>
      </c>
      <c r="P42" s="275">
        <v>0</v>
      </c>
      <c r="Q42" s="50">
        <f>SUM(O42:P42)</f>
        <v>0</v>
      </c>
      <c r="R42" s="48" t="str">
        <f>IFERROR(Q42/M42,"N/A")</f>
        <v>N/A</v>
      </c>
      <c r="S42" s="276">
        <v>36390</v>
      </c>
      <c r="T42" s="277" t="s">
        <v>129</v>
      </c>
    </row>
    <row r="43" spans="1:20" hidden="1" outlineLevel="1" x14ac:dyDescent="0.2">
      <c r="A43" s="59" t="str">
        <f>$G$7</f>
        <v>Disability Community Resource Center</v>
      </c>
      <c r="B43" s="59" t="str">
        <f>$G$8</f>
        <v>Independent Living Services/Home Access Program</v>
      </c>
      <c r="D43" s="59" t="s">
        <v>41</v>
      </c>
      <c r="E43" s="29" t="s">
        <v>42</v>
      </c>
      <c r="F43" s="230" t="s">
        <v>156</v>
      </c>
      <c r="G43" s="231" t="s">
        <v>154</v>
      </c>
      <c r="H43" s="237">
        <v>1</v>
      </c>
      <c r="I43" s="238">
        <v>3293</v>
      </c>
      <c r="J43" s="232">
        <f>H43*K43</f>
        <v>0.99</v>
      </c>
      <c r="K43" s="239">
        <v>0.99</v>
      </c>
      <c r="L43" s="235">
        <v>39120.839999999997</v>
      </c>
      <c r="M43" s="235">
        <v>0</v>
      </c>
      <c r="N43" s="236">
        <f>L43-M43</f>
        <v>39120.839999999997</v>
      </c>
      <c r="O43" s="275">
        <v>0</v>
      </c>
      <c r="P43" s="275">
        <v>0</v>
      </c>
      <c r="Q43" s="50">
        <f>SUM(O43:P43)</f>
        <v>0</v>
      </c>
      <c r="R43" s="48" t="str">
        <f>IFERROR(Q43/M43,"N/A")</f>
        <v>N/A</v>
      </c>
      <c r="S43" s="276">
        <v>39706</v>
      </c>
      <c r="T43" s="277" t="s">
        <v>129</v>
      </c>
    </row>
    <row r="44" spans="1:20" hidden="1" outlineLevel="1" x14ac:dyDescent="0.2">
      <c r="A44" s="59" t="str">
        <f>$G$7</f>
        <v>Disability Community Resource Center</v>
      </c>
      <c r="B44" s="59" t="str">
        <f>$G$8</f>
        <v>Independent Living Services/Home Access Program</v>
      </c>
      <c r="D44" s="59" t="s">
        <v>41</v>
      </c>
      <c r="E44" s="29" t="s">
        <v>42</v>
      </c>
      <c r="F44" s="230" t="s">
        <v>157</v>
      </c>
      <c r="G44" s="231" t="s">
        <v>154</v>
      </c>
      <c r="H44" s="237">
        <v>1</v>
      </c>
      <c r="I44" s="238">
        <v>2678</v>
      </c>
      <c r="J44" s="232">
        <f>H44*K44</f>
        <v>0.99</v>
      </c>
      <c r="K44" s="239">
        <v>0.99</v>
      </c>
      <c r="L44" s="235">
        <v>31814.639999999999</v>
      </c>
      <c r="M44" s="235">
        <v>0</v>
      </c>
      <c r="N44" s="236">
        <f>L44-M44</f>
        <v>31814.639999999999</v>
      </c>
      <c r="O44" s="275">
        <v>0</v>
      </c>
      <c r="P44" s="275">
        <v>0</v>
      </c>
      <c r="Q44" s="50">
        <f>SUM(O44:P44)</f>
        <v>0</v>
      </c>
      <c r="R44" s="48" t="str">
        <f>IFERROR(Q44/M44,"N/A")</f>
        <v>N/A</v>
      </c>
      <c r="S44" s="276">
        <v>8483</v>
      </c>
      <c r="T44" s="277" t="s">
        <v>129</v>
      </c>
    </row>
    <row r="45" spans="1:20" hidden="1" outlineLevel="1" x14ac:dyDescent="0.2">
      <c r="A45" s="59" t="str">
        <f>$G$7</f>
        <v>Disability Community Resource Center</v>
      </c>
      <c r="B45" s="59" t="str">
        <f>$G$8</f>
        <v>Independent Living Services/Home Access Program</v>
      </c>
      <c r="D45" s="59" t="s">
        <v>41</v>
      </c>
      <c r="E45" s="29" t="s">
        <v>42</v>
      </c>
      <c r="F45" s="240" t="s">
        <v>158</v>
      </c>
      <c r="G45" s="241" t="s">
        <v>159</v>
      </c>
      <c r="H45" s="237">
        <v>1</v>
      </c>
      <c r="I45" s="238">
        <v>4117</v>
      </c>
      <c r="J45" s="232">
        <f>H45*K45</f>
        <v>0.99</v>
      </c>
      <c r="K45" s="239">
        <v>0.99</v>
      </c>
      <c r="L45" s="235">
        <v>48909.96</v>
      </c>
      <c r="M45" s="235">
        <v>0</v>
      </c>
      <c r="N45" s="236">
        <f>L45-M45</f>
        <v>48909.96</v>
      </c>
      <c r="O45" s="275">
        <v>0</v>
      </c>
      <c r="P45" s="275">
        <v>0</v>
      </c>
      <c r="Q45" s="50">
        <f>SUM(O45:P45)</f>
        <v>0</v>
      </c>
      <c r="R45" s="48" t="str">
        <f>IFERROR(Q45/M45,"N/A")</f>
        <v>N/A</v>
      </c>
      <c r="S45" s="276">
        <v>50989</v>
      </c>
      <c r="T45" s="277" t="s">
        <v>129</v>
      </c>
    </row>
    <row r="46" spans="1:20" collapsed="1" x14ac:dyDescent="0.2">
      <c r="F46" s="240"/>
      <c r="G46" s="241" t="s">
        <v>129</v>
      </c>
      <c r="H46" s="237"/>
      <c r="I46" s="238"/>
      <c r="J46" s="232"/>
      <c r="K46" s="237">
        <f>SUM(J30:J45)</f>
        <v>15.8</v>
      </c>
      <c r="L46" s="235">
        <f>SUM(L30:L45)</f>
        <v>633749.03999999992</v>
      </c>
      <c r="M46" s="235">
        <f t="shared" ref="M46:Q46" si="18">SUM(M30:M45)</f>
        <v>46660</v>
      </c>
      <c r="N46" s="236">
        <f t="shared" si="18"/>
        <v>587089.04</v>
      </c>
      <c r="O46" s="275">
        <f t="shared" si="18"/>
        <v>22828</v>
      </c>
      <c r="P46" s="275">
        <f t="shared" si="18"/>
        <v>23821</v>
      </c>
      <c r="Q46" s="50">
        <f t="shared" si="18"/>
        <v>46649</v>
      </c>
      <c r="R46" s="48">
        <f>IFERROR(Q46/M46,"N/A")</f>
        <v>0.99976425203600516</v>
      </c>
      <c r="S46" s="276">
        <f>SUM(S30:S45)</f>
        <v>596213</v>
      </c>
      <c r="T46" s="277"/>
    </row>
    <row r="47" spans="1:20" hidden="1" outlineLevel="1" x14ac:dyDescent="0.2">
      <c r="A47" s="59" t="str">
        <f>$G$7</f>
        <v>Disability Community Resource Center</v>
      </c>
      <c r="B47" s="59" t="str">
        <f>$G$8</f>
        <v>Independent Living Services/Home Access Program</v>
      </c>
      <c r="D47" s="59" t="s">
        <v>41</v>
      </c>
      <c r="E47" s="29" t="s">
        <v>42</v>
      </c>
      <c r="F47" s="230" t="s">
        <v>122</v>
      </c>
      <c r="G47" s="231" t="s">
        <v>123</v>
      </c>
      <c r="H47" s="237">
        <v>1</v>
      </c>
      <c r="I47" s="238">
        <v>4833</v>
      </c>
      <c r="J47" s="232">
        <f>H47*K47</f>
        <v>0.95</v>
      </c>
      <c r="K47" s="239">
        <v>0.95</v>
      </c>
      <c r="L47" s="235">
        <v>55096.2</v>
      </c>
      <c r="M47" s="235">
        <v>11020</v>
      </c>
      <c r="N47" s="236">
        <f>L47-M47</f>
        <v>44076.2</v>
      </c>
      <c r="O47" s="275">
        <v>5717</v>
      </c>
      <c r="P47" s="275">
        <v>5914</v>
      </c>
      <c r="Q47" s="50">
        <f>SUM(O47:P47)</f>
        <v>11631</v>
      </c>
      <c r="R47" s="48">
        <f>IFERROR(Q47/M47,"N/A")</f>
        <v>1.0554446460980036</v>
      </c>
      <c r="S47" s="276">
        <v>58154</v>
      </c>
      <c r="T47" s="277" t="s">
        <v>124</v>
      </c>
    </row>
    <row r="48" spans="1:20" hidden="1" outlineLevel="1" x14ac:dyDescent="0.2">
      <c r="A48" s="59" t="str">
        <f>$G$7</f>
        <v>Disability Community Resource Center</v>
      </c>
      <c r="B48" s="59" t="str">
        <f>$G$8</f>
        <v>Independent Living Services/Home Access Program</v>
      </c>
      <c r="D48" s="59" t="s">
        <v>41</v>
      </c>
      <c r="E48" s="29" t="s">
        <v>42</v>
      </c>
      <c r="F48" s="230" t="s">
        <v>125</v>
      </c>
      <c r="G48" s="231" t="s">
        <v>126</v>
      </c>
      <c r="H48" s="237">
        <v>1</v>
      </c>
      <c r="I48" s="238">
        <v>4333</v>
      </c>
      <c r="J48" s="232">
        <f>H48*K48</f>
        <v>0.98</v>
      </c>
      <c r="K48" s="239">
        <v>0.98</v>
      </c>
      <c r="L48" s="235">
        <v>50956.08</v>
      </c>
      <c r="M48" s="235">
        <v>20380</v>
      </c>
      <c r="N48" s="236">
        <f>L48-M48</f>
        <v>30576.080000000002</v>
      </c>
      <c r="O48" s="275">
        <v>10050</v>
      </c>
      <c r="P48" s="275">
        <v>10782</v>
      </c>
      <c r="Q48" s="50">
        <f>SUM(O48:P48)</f>
        <v>20832</v>
      </c>
      <c r="R48" s="48">
        <f>IFERROR(Q48/M48,"N/A")</f>
        <v>1.0221786064769383</v>
      </c>
      <c r="S48" s="276">
        <v>50965</v>
      </c>
      <c r="T48" s="277" t="s">
        <v>124</v>
      </c>
    </row>
    <row r="49" spans="1:20" hidden="1" outlineLevel="1" x14ac:dyDescent="0.2">
      <c r="A49" s="59" t="str">
        <f>$G$7</f>
        <v>Disability Community Resource Center</v>
      </c>
      <c r="B49" s="59" t="str">
        <f>$G$8</f>
        <v>Independent Living Services/Home Access Program</v>
      </c>
      <c r="D49" s="59" t="s">
        <v>41</v>
      </c>
      <c r="E49" s="29" t="s">
        <v>42</v>
      </c>
      <c r="F49" s="230" t="s">
        <v>147</v>
      </c>
      <c r="G49" s="231" t="s">
        <v>148</v>
      </c>
      <c r="H49" s="237">
        <v>0.5</v>
      </c>
      <c r="I49" s="238">
        <v>1763</v>
      </c>
      <c r="J49" s="232">
        <f>H49*K49</f>
        <v>0.495</v>
      </c>
      <c r="K49" s="239">
        <v>0.99</v>
      </c>
      <c r="L49" s="235">
        <v>20944.439999999999</v>
      </c>
      <c r="M49" s="235">
        <v>0</v>
      </c>
      <c r="N49" s="236">
        <f>L49-M49</f>
        <v>20944.439999999999</v>
      </c>
      <c r="O49" s="275">
        <v>0</v>
      </c>
      <c r="P49" s="275">
        <v>0</v>
      </c>
      <c r="Q49" s="50">
        <f>SUM(O49:P49)</f>
        <v>0</v>
      </c>
      <c r="R49" s="48" t="str">
        <f>IFERROR(Q49/M49,"N/A")</f>
        <v>N/A</v>
      </c>
      <c r="S49" s="276">
        <v>27620</v>
      </c>
      <c r="T49" s="277" t="s">
        <v>124</v>
      </c>
    </row>
    <row r="50" spans="1:20" hidden="1" outlineLevel="1" x14ac:dyDescent="0.2">
      <c r="A50" s="59" t="str">
        <f>$G$7</f>
        <v>Disability Community Resource Center</v>
      </c>
      <c r="B50" s="59" t="str">
        <f>$G$8</f>
        <v>Independent Living Services/Home Access Program</v>
      </c>
      <c r="D50" s="59" t="s">
        <v>41</v>
      </c>
      <c r="E50" s="29" t="s">
        <v>42</v>
      </c>
      <c r="F50" s="230" t="s">
        <v>151</v>
      </c>
      <c r="G50" s="231" t="s">
        <v>152</v>
      </c>
      <c r="H50" s="237">
        <v>1</v>
      </c>
      <c r="I50" s="238">
        <v>3293</v>
      </c>
      <c r="J50" s="232">
        <f>H50*K50</f>
        <v>0.99</v>
      </c>
      <c r="K50" s="239">
        <v>0.99</v>
      </c>
      <c r="L50" s="235">
        <v>39120.839999999997</v>
      </c>
      <c r="M50" s="235">
        <v>0</v>
      </c>
      <c r="N50" s="236">
        <f>L50-M50</f>
        <v>39120.839999999997</v>
      </c>
      <c r="O50" s="275">
        <v>0</v>
      </c>
      <c r="P50" s="275">
        <v>0</v>
      </c>
      <c r="Q50" s="50">
        <f>SUM(O50:P50)</f>
        <v>0</v>
      </c>
      <c r="R50" s="48" t="str">
        <f>IFERROR(Q50/M50,"N/A")</f>
        <v>N/A</v>
      </c>
      <c r="S50" s="276">
        <v>39547</v>
      </c>
      <c r="T50" s="277" t="s">
        <v>124</v>
      </c>
    </row>
    <row r="51" spans="1:20" collapsed="1" x14ac:dyDescent="0.2">
      <c r="A51" s="59" t="str">
        <f>$G$7</f>
        <v>Disability Community Resource Center</v>
      </c>
      <c r="B51" s="59" t="str">
        <f>$G$8</f>
        <v>Independent Living Services/Home Access Program</v>
      </c>
      <c r="D51" s="59" t="s">
        <v>41</v>
      </c>
      <c r="E51" s="29" t="s">
        <v>42</v>
      </c>
      <c r="F51" s="230"/>
      <c r="G51" s="231" t="s">
        <v>124</v>
      </c>
      <c r="H51" s="237"/>
      <c r="I51" s="238"/>
      <c r="J51" s="232"/>
      <c r="K51" s="237">
        <f>SUM(J47:J50)</f>
        <v>3.415</v>
      </c>
      <c r="L51" s="235">
        <f>SUM(L47:L50)</f>
        <v>166117.56</v>
      </c>
      <c r="M51" s="235">
        <f t="shared" ref="M51:Q51" si="19">SUM(M47:M50)</f>
        <v>31400</v>
      </c>
      <c r="N51" s="236">
        <f t="shared" si="19"/>
        <v>134717.56</v>
      </c>
      <c r="O51" s="275">
        <f t="shared" si="19"/>
        <v>15767</v>
      </c>
      <c r="P51" s="275">
        <f t="shared" si="19"/>
        <v>16696</v>
      </c>
      <c r="Q51" s="50">
        <f t="shared" si="19"/>
        <v>32463</v>
      </c>
      <c r="R51" s="48">
        <f>IFERROR(Q51/M51,"N/A")</f>
        <v>1.0338535031847134</v>
      </c>
      <c r="S51" s="276">
        <f>SUM(S47:S50)</f>
        <v>176286</v>
      </c>
      <c r="T51" s="277"/>
    </row>
    <row r="52" spans="1:20" x14ac:dyDescent="0.2">
      <c r="F52" s="242"/>
      <c r="G52" s="243"/>
      <c r="H52" s="244"/>
      <c r="I52" s="245"/>
      <c r="J52" s="246"/>
      <c r="K52" s="247"/>
      <c r="L52" s="248"/>
      <c r="M52" s="248"/>
      <c r="N52" s="249"/>
      <c r="O52" s="278"/>
      <c r="P52" s="278"/>
      <c r="Q52" s="220"/>
      <c r="R52" s="35"/>
      <c r="S52" s="279"/>
    </row>
    <row r="53" spans="1:20" ht="13.5" thickBot="1" x14ac:dyDescent="0.25">
      <c r="F53" s="188"/>
      <c r="G53" s="178"/>
      <c r="H53" s="189" t="s">
        <v>45</v>
      </c>
      <c r="I53" s="190"/>
      <c r="J53" s="190"/>
      <c r="K53" s="314">
        <f>SUM(K51,K46,K29)</f>
        <v>20.195</v>
      </c>
      <c r="L53" s="191">
        <f t="shared" ref="L53:Q53" si="20">SUM(L51,L46,L29)</f>
        <v>914526.59999999986</v>
      </c>
      <c r="M53" s="191">
        <f t="shared" si="20"/>
        <v>100990</v>
      </c>
      <c r="N53" s="191">
        <f t="shared" si="20"/>
        <v>813536.60000000009</v>
      </c>
      <c r="O53" s="191">
        <f t="shared" si="20"/>
        <v>50067</v>
      </c>
      <c r="P53" s="191">
        <f t="shared" si="20"/>
        <v>53482</v>
      </c>
      <c r="Q53" s="191">
        <f t="shared" si="20"/>
        <v>103549</v>
      </c>
      <c r="R53" s="192">
        <f t="shared" ref="R53" si="21">IFERROR(Q53/M53,"N/A")</f>
        <v>1.0253391424893554</v>
      </c>
      <c r="S53" s="193">
        <f>SUM(S51,S46,S29)</f>
        <v>892082</v>
      </c>
    </row>
    <row r="54" spans="1:20" ht="13.5" thickBot="1" x14ac:dyDescent="0.25">
      <c r="F54" s="43"/>
      <c r="G54" s="43"/>
      <c r="H54" s="43"/>
      <c r="I54" s="43"/>
      <c r="J54" s="43"/>
      <c r="K54" s="43"/>
    </row>
    <row r="55" spans="1:20" x14ac:dyDescent="0.2">
      <c r="F55" s="19" t="s">
        <v>46</v>
      </c>
      <c r="G55" s="18"/>
      <c r="H55" s="18"/>
      <c r="I55" s="18"/>
      <c r="J55" s="18"/>
      <c r="K55" s="17"/>
      <c r="L55" s="16"/>
      <c r="M55" s="16"/>
      <c r="N55" s="16"/>
      <c r="O55" s="16"/>
      <c r="P55" s="16"/>
      <c r="Q55" s="16"/>
      <c r="R55" s="15"/>
      <c r="S55" s="14"/>
    </row>
    <row r="56" spans="1:20" s="82" customFormat="1" x14ac:dyDescent="0.2">
      <c r="A56" s="59"/>
      <c r="B56" s="59"/>
      <c r="C56" s="77"/>
      <c r="D56" s="77"/>
      <c r="E56" s="86"/>
      <c r="F56" s="78" t="s">
        <v>160</v>
      </c>
      <c r="G56" s="88"/>
      <c r="H56" s="88"/>
      <c r="I56" s="88"/>
      <c r="J56" s="88"/>
      <c r="K56" s="80"/>
      <c r="L56" s="22"/>
      <c r="M56" s="22"/>
      <c r="N56" s="22"/>
      <c r="O56" s="22"/>
      <c r="P56" s="22"/>
      <c r="Q56" s="22"/>
      <c r="R56" s="21"/>
      <c r="S56" s="20"/>
    </row>
    <row r="57" spans="1:20" ht="33.75" x14ac:dyDescent="0.2">
      <c r="A57" s="59" t="str">
        <f t="shared" ref="A57:A61" si="22">$G$7</f>
        <v>Disability Community Resource Center</v>
      </c>
      <c r="B57" s="59" t="str">
        <f t="shared" ref="B57:B61" si="23">$G$8</f>
        <v>Independent Living Services/Home Access Program</v>
      </c>
      <c r="D57" s="59" t="s">
        <v>41</v>
      </c>
      <c r="E57" s="29" t="s">
        <v>46</v>
      </c>
      <c r="F57" s="67" t="s">
        <v>161</v>
      </c>
      <c r="G57" s="68"/>
      <c r="H57" s="69"/>
      <c r="I57" s="69"/>
      <c r="J57" s="69"/>
      <c r="K57" s="69"/>
      <c r="L57" s="51" t="s">
        <v>21</v>
      </c>
      <c r="M57" s="51" t="s">
        <v>22</v>
      </c>
      <c r="N57" s="51" t="s">
        <v>23</v>
      </c>
      <c r="O57" s="51" t="s">
        <v>24</v>
      </c>
      <c r="P57" s="51" t="s">
        <v>25</v>
      </c>
      <c r="Q57" s="51" t="s">
        <v>26</v>
      </c>
      <c r="R57" s="64" t="s">
        <v>27</v>
      </c>
      <c r="S57" s="65" t="s">
        <v>28</v>
      </c>
    </row>
    <row r="58" spans="1:20" x14ac:dyDescent="0.2">
      <c r="A58" s="59" t="str">
        <f t="shared" si="22"/>
        <v>Disability Community Resource Center</v>
      </c>
      <c r="B58" s="59" t="str">
        <f t="shared" si="23"/>
        <v>Independent Living Services/Home Access Program</v>
      </c>
      <c r="D58" s="59" t="s">
        <v>41</v>
      </c>
      <c r="E58" s="29" t="s">
        <v>46</v>
      </c>
      <c r="F58" s="228" t="s">
        <v>162</v>
      </c>
      <c r="G58" s="224"/>
      <c r="H58" s="47"/>
      <c r="I58" s="47"/>
      <c r="J58" s="47"/>
      <c r="K58" s="47"/>
      <c r="L58" s="225">
        <v>97784</v>
      </c>
      <c r="M58" s="225">
        <v>10343</v>
      </c>
      <c r="N58" s="222">
        <f t="shared" ref="N58" si="24">L58-M58</f>
        <v>87441</v>
      </c>
      <c r="O58" s="275">
        <v>4059</v>
      </c>
      <c r="P58" s="275">
        <v>4694</v>
      </c>
      <c r="Q58" s="49">
        <f>SUM(O58:P58)</f>
        <v>8753</v>
      </c>
      <c r="R58" s="48">
        <f>IFERROR(Q58/M58,"N/A")</f>
        <v>0.84627284153533788</v>
      </c>
      <c r="S58" s="280">
        <v>82122</v>
      </c>
    </row>
    <row r="59" spans="1:20" x14ac:dyDescent="0.2">
      <c r="A59" s="59" t="str">
        <f t="shared" si="22"/>
        <v>Disability Community Resource Center</v>
      </c>
      <c r="B59" s="59" t="str">
        <f t="shared" si="23"/>
        <v>Independent Living Services/Home Access Program</v>
      </c>
      <c r="D59" s="59" t="s">
        <v>41</v>
      </c>
      <c r="E59" s="29" t="s">
        <v>46</v>
      </c>
      <c r="F59" s="229" t="s">
        <v>71</v>
      </c>
      <c r="G59" s="224"/>
      <c r="H59" s="46"/>
      <c r="I59" s="47"/>
      <c r="J59" s="47"/>
      <c r="K59" s="47"/>
      <c r="L59" s="225">
        <v>16516</v>
      </c>
      <c r="M59" s="225">
        <v>1697</v>
      </c>
      <c r="N59" s="236">
        <f t="shared" ref="N59:N61" si="25">L59-M59</f>
        <v>14819</v>
      </c>
      <c r="O59" s="275">
        <v>802</v>
      </c>
      <c r="P59" s="281">
        <v>901</v>
      </c>
      <c r="Q59" s="45">
        <f t="shared" ref="Q59:Q61" si="26">SUM(O59:P59)</f>
        <v>1703</v>
      </c>
      <c r="R59" s="44">
        <f t="shared" ref="R59:R61" si="27">IFERROR(Q59/M59,"N/A")</f>
        <v>1.0035356511490867</v>
      </c>
      <c r="S59" s="282">
        <v>15710</v>
      </c>
    </row>
    <row r="60" spans="1:20" x14ac:dyDescent="0.2">
      <c r="A60" s="59" t="str">
        <f t="shared" si="22"/>
        <v>Disability Community Resource Center</v>
      </c>
      <c r="B60" s="59" t="str">
        <f t="shared" si="23"/>
        <v>Independent Living Services/Home Access Program</v>
      </c>
      <c r="D60" s="59" t="s">
        <v>41</v>
      </c>
      <c r="E60" s="29" t="s">
        <v>46</v>
      </c>
      <c r="F60" s="229" t="s">
        <v>163</v>
      </c>
      <c r="G60" s="224"/>
      <c r="H60" s="46"/>
      <c r="I60" s="47"/>
      <c r="J60" s="47"/>
      <c r="K60" s="47"/>
      <c r="L60" s="225">
        <v>109164</v>
      </c>
      <c r="M60" s="225">
        <v>4840</v>
      </c>
      <c r="N60" s="236">
        <f t="shared" si="25"/>
        <v>104324</v>
      </c>
      <c r="O60" s="275">
        <v>2333</v>
      </c>
      <c r="P60" s="281">
        <v>2360</v>
      </c>
      <c r="Q60" s="45">
        <f t="shared" si="26"/>
        <v>4693</v>
      </c>
      <c r="R60" s="44">
        <f t="shared" si="27"/>
        <v>0.96962809917355375</v>
      </c>
      <c r="S60" s="282">
        <v>92201</v>
      </c>
    </row>
    <row r="61" spans="1:20" x14ac:dyDescent="0.2">
      <c r="A61" s="59" t="str">
        <f t="shared" si="22"/>
        <v>Disability Community Resource Center</v>
      </c>
      <c r="B61" s="59" t="str">
        <f t="shared" si="23"/>
        <v>Independent Living Services/Home Access Program</v>
      </c>
      <c r="D61" s="59" t="s">
        <v>41</v>
      </c>
      <c r="E61" s="29" t="s">
        <v>46</v>
      </c>
      <c r="F61" s="229"/>
      <c r="G61" s="224"/>
      <c r="H61" s="46"/>
      <c r="I61" s="47"/>
      <c r="J61" s="47"/>
      <c r="K61" s="47"/>
      <c r="L61" s="225">
        <v>0</v>
      </c>
      <c r="M61" s="225">
        <v>0</v>
      </c>
      <c r="N61" s="236">
        <f t="shared" si="25"/>
        <v>0</v>
      </c>
      <c r="O61" s="275">
        <v>0</v>
      </c>
      <c r="P61" s="281">
        <v>0</v>
      </c>
      <c r="Q61" s="45">
        <f t="shared" si="26"/>
        <v>0</v>
      </c>
      <c r="R61" s="44" t="str">
        <f t="shared" si="27"/>
        <v>N/A</v>
      </c>
      <c r="S61" s="282">
        <v>0</v>
      </c>
    </row>
    <row r="62" spans="1:20" ht="13.5" thickBot="1" x14ac:dyDescent="0.25">
      <c r="F62" s="70"/>
      <c r="G62" s="66"/>
      <c r="H62" s="71" t="s">
        <v>47</v>
      </c>
      <c r="I62" s="72"/>
      <c r="J62" s="72"/>
      <c r="K62" s="73"/>
      <c r="L62" s="74">
        <f t="shared" ref="L62:Q62" si="28">SUM(L58:L61)</f>
        <v>223464</v>
      </c>
      <c r="M62" s="74">
        <f t="shared" si="28"/>
        <v>16880</v>
      </c>
      <c r="N62" s="74">
        <f t="shared" si="28"/>
        <v>206584</v>
      </c>
      <c r="O62" s="74">
        <f t="shared" si="28"/>
        <v>7194</v>
      </c>
      <c r="P62" s="74">
        <f t="shared" si="28"/>
        <v>7955</v>
      </c>
      <c r="Q62" s="74">
        <f t="shared" si="28"/>
        <v>15149</v>
      </c>
      <c r="R62" s="75">
        <f>IFERROR(Q62/M62,"N/A")</f>
        <v>0.89745260663507109</v>
      </c>
      <c r="S62" s="76">
        <f>SUM(S58:S61)</f>
        <v>190033</v>
      </c>
    </row>
    <row r="63" spans="1:20" ht="13.5" thickBot="1" x14ac:dyDescent="0.25">
      <c r="F63" s="43"/>
      <c r="G63" s="43"/>
      <c r="H63" s="43"/>
      <c r="I63" s="43"/>
      <c r="J63" s="43"/>
      <c r="K63" s="43"/>
    </row>
    <row r="64" spans="1:20" s="82" customFormat="1" x14ac:dyDescent="0.2">
      <c r="A64" s="59"/>
      <c r="B64" s="59"/>
      <c r="C64" s="77"/>
      <c r="D64" s="77"/>
      <c r="E64" s="86"/>
      <c r="F64" s="19" t="s">
        <v>48</v>
      </c>
      <c r="G64" s="18"/>
      <c r="H64" s="18"/>
      <c r="I64" s="18"/>
      <c r="J64" s="18"/>
      <c r="K64" s="17"/>
      <c r="L64" s="16"/>
      <c r="M64" s="16"/>
      <c r="N64" s="16"/>
      <c r="O64" s="16"/>
      <c r="P64" s="16"/>
      <c r="Q64" s="16"/>
      <c r="R64" s="15"/>
      <c r="S64" s="14"/>
    </row>
    <row r="65" spans="1:19" s="82" customFormat="1" x14ac:dyDescent="0.2">
      <c r="A65" s="59"/>
      <c r="B65" s="59"/>
      <c r="C65" s="77"/>
      <c r="D65" s="77"/>
      <c r="E65" s="86"/>
      <c r="F65" s="87" t="s">
        <v>164</v>
      </c>
      <c r="G65" s="88"/>
      <c r="H65" s="88"/>
      <c r="I65" s="88"/>
      <c r="J65" s="88"/>
      <c r="K65" s="80"/>
      <c r="L65" s="22"/>
      <c r="M65" s="22"/>
      <c r="N65" s="22"/>
      <c r="O65" s="22"/>
      <c r="P65" s="22"/>
      <c r="Q65" s="22"/>
      <c r="R65" s="21"/>
      <c r="S65" s="20"/>
    </row>
    <row r="66" spans="1:19" x14ac:dyDescent="0.2">
      <c r="F66" s="87" t="s">
        <v>165</v>
      </c>
      <c r="G66" s="88"/>
      <c r="H66" s="88"/>
      <c r="I66" s="88"/>
      <c r="J66" s="88"/>
      <c r="K66" s="80"/>
      <c r="L66" s="22"/>
      <c r="M66" s="22"/>
      <c r="N66" s="22"/>
      <c r="O66" s="22"/>
      <c r="P66" s="22"/>
      <c r="Q66" s="22"/>
      <c r="R66" s="21"/>
      <c r="S66" s="20"/>
    </row>
    <row r="67" spans="1:19" ht="33.75" x14ac:dyDescent="0.2">
      <c r="F67" s="67" t="s">
        <v>161</v>
      </c>
      <c r="G67" s="68"/>
      <c r="H67" s="69"/>
      <c r="I67" s="69"/>
      <c r="J67" s="69"/>
      <c r="K67" s="69"/>
      <c r="L67" s="51" t="s">
        <v>21</v>
      </c>
      <c r="M67" s="51" t="s">
        <v>22</v>
      </c>
      <c r="N67" s="51" t="s">
        <v>23</v>
      </c>
      <c r="O67" s="51" t="s">
        <v>24</v>
      </c>
      <c r="P67" s="51" t="s">
        <v>25</v>
      </c>
      <c r="Q67" s="51" t="s">
        <v>26</v>
      </c>
      <c r="R67" s="64" t="s">
        <v>27</v>
      </c>
      <c r="S67" s="65" t="s">
        <v>28</v>
      </c>
    </row>
    <row r="68" spans="1:19" x14ac:dyDescent="0.2">
      <c r="A68" s="59" t="str">
        <f t="shared" ref="A68:A69" si="29">$G$7</f>
        <v>Disability Community Resource Center</v>
      </c>
      <c r="B68" s="59" t="str">
        <f t="shared" ref="B68:B69" si="30">$G$8</f>
        <v>Independent Living Services/Home Access Program</v>
      </c>
      <c r="D68" s="59" t="s">
        <v>41</v>
      </c>
      <c r="E68" s="29" t="s">
        <v>48</v>
      </c>
      <c r="F68" s="228"/>
      <c r="G68" s="224"/>
      <c r="H68" s="46"/>
      <c r="I68" s="47"/>
      <c r="J68" s="47"/>
      <c r="K68" s="47"/>
      <c r="L68" s="235">
        <v>0</v>
      </c>
      <c r="M68" s="222">
        <v>0</v>
      </c>
      <c r="N68" s="222">
        <f>L68-M68</f>
        <v>0</v>
      </c>
      <c r="O68" s="275">
        <v>0</v>
      </c>
      <c r="P68" s="275">
        <v>0</v>
      </c>
      <c r="Q68" s="49">
        <f>SUM(O68:P68)</f>
        <v>0</v>
      </c>
      <c r="R68" s="48" t="str">
        <f>IFERROR(Q68/M68,"N/A")</f>
        <v>N/A</v>
      </c>
      <c r="S68" s="280">
        <v>0</v>
      </c>
    </row>
    <row r="69" spans="1:19" x14ac:dyDescent="0.2">
      <c r="A69" s="59" t="str">
        <f t="shared" si="29"/>
        <v>Disability Community Resource Center</v>
      </c>
      <c r="B69" s="59" t="str">
        <f t="shared" si="30"/>
        <v>Independent Living Services/Home Access Program</v>
      </c>
      <c r="D69" s="59" t="s">
        <v>41</v>
      </c>
      <c r="E69" s="29" t="s">
        <v>48</v>
      </c>
      <c r="F69" s="229"/>
      <c r="G69" s="224"/>
      <c r="H69" s="46"/>
      <c r="I69" s="47"/>
      <c r="J69" s="47"/>
      <c r="K69" s="47"/>
      <c r="L69" s="235">
        <v>0</v>
      </c>
      <c r="M69" s="222">
        <v>0</v>
      </c>
      <c r="N69" s="236">
        <f t="shared" ref="N69" si="31">L69-M69</f>
        <v>0</v>
      </c>
      <c r="O69" s="275">
        <v>0</v>
      </c>
      <c r="P69" s="281">
        <v>0</v>
      </c>
      <c r="Q69" s="45">
        <f t="shared" ref="Q69" si="32">SUM(O69:P69)</f>
        <v>0</v>
      </c>
      <c r="R69" s="44" t="str">
        <f t="shared" ref="R69" si="33">IFERROR(Q69/M69,"N/A")</f>
        <v>N/A</v>
      </c>
      <c r="S69" s="282">
        <v>0</v>
      </c>
    </row>
    <row r="70" spans="1:19" ht="13.5" thickBot="1" x14ac:dyDescent="0.25">
      <c r="F70" s="70"/>
      <c r="G70" s="66"/>
      <c r="H70" s="71" t="s">
        <v>49</v>
      </c>
      <c r="I70" s="72"/>
      <c r="J70" s="72"/>
      <c r="K70" s="73"/>
      <c r="L70" s="74">
        <f t="shared" ref="L70:Q70" si="34">SUM(L68:L69)</f>
        <v>0</v>
      </c>
      <c r="M70" s="74">
        <f t="shared" si="34"/>
        <v>0</v>
      </c>
      <c r="N70" s="74">
        <f t="shared" si="34"/>
        <v>0</v>
      </c>
      <c r="O70" s="74">
        <f t="shared" si="34"/>
        <v>0</v>
      </c>
      <c r="P70" s="74">
        <f t="shared" si="34"/>
        <v>0</v>
      </c>
      <c r="Q70" s="74">
        <f t="shared" si="34"/>
        <v>0</v>
      </c>
      <c r="R70" s="75" t="str">
        <f>IFERROR(Q70/M70,"N/A")</f>
        <v>N/A</v>
      </c>
      <c r="S70" s="76">
        <f>SUM(S68:S69)</f>
        <v>0</v>
      </c>
    </row>
    <row r="71" spans="1:19" ht="13.5" thickBot="1" x14ac:dyDescent="0.25">
      <c r="F71" s="43"/>
      <c r="G71" s="43"/>
      <c r="H71" s="43"/>
      <c r="I71" s="43"/>
      <c r="J71" s="43"/>
      <c r="K71" s="43"/>
    </row>
    <row r="72" spans="1:19" s="82" customFormat="1" x14ac:dyDescent="0.2">
      <c r="A72" s="59"/>
      <c r="B72" s="59"/>
      <c r="C72" s="77"/>
      <c r="D72" s="77"/>
      <c r="E72" s="86"/>
      <c r="F72" s="19" t="s">
        <v>50</v>
      </c>
      <c r="G72" s="18"/>
      <c r="H72" s="18"/>
      <c r="I72" s="18"/>
      <c r="J72" s="18"/>
      <c r="K72" s="17"/>
      <c r="L72" s="16"/>
      <c r="M72" s="16"/>
      <c r="N72" s="16"/>
      <c r="O72" s="16"/>
      <c r="P72" s="16"/>
      <c r="Q72" s="16"/>
      <c r="R72" s="15"/>
      <c r="S72" s="14"/>
    </row>
    <row r="73" spans="1:19" x14ac:dyDescent="0.2">
      <c r="F73" s="87" t="s">
        <v>51</v>
      </c>
      <c r="G73" s="88"/>
      <c r="H73" s="88"/>
      <c r="I73" s="88"/>
      <c r="J73" s="88"/>
      <c r="K73" s="80"/>
      <c r="L73" s="22"/>
      <c r="M73" s="22"/>
      <c r="N73" s="22"/>
      <c r="O73" s="22"/>
      <c r="P73" s="22"/>
      <c r="Q73" s="22"/>
      <c r="R73" s="21"/>
      <c r="S73" s="20"/>
    </row>
    <row r="74" spans="1:19" ht="33.75" x14ac:dyDescent="0.2">
      <c r="F74" s="67" t="s">
        <v>161</v>
      </c>
      <c r="G74" s="68"/>
      <c r="H74" s="69"/>
      <c r="I74" s="69"/>
      <c r="J74" s="69"/>
      <c r="K74" s="69"/>
      <c r="L74" s="51" t="s">
        <v>21</v>
      </c>
      <c r="M74" s="51" t="s">
        <v>22</v>
      </c>
      <c r="N74" s="51" t="s">
        <v>23</v>
      </c>
      <c r="O74" s="51" t="s">
        <v>24</v>
      </c>
      <c r="P74" s="51" t="s">
        <v>25</v>
      </c>
      <c r="Q74" s="51" t="s">
        <v>26</v>
      </c>
      <c r="R74" s="64" t="s">
        <v>27</v>
      </c>
      <c r="S74" s="65" t="s">
        <v>28</v>
      </c>
    </row>
    <row r="75" spans="1:19" x14ac:dyDescent="0.2">
      <c r="A75" s="59" t="str">
        <f t="shared" ref="A75:A78" si="35">$G$7</f>
        <v>Disability Community Resource Center</v>
      </c>
      <c r="B75" s="59" t="str">
        <f t="shared" ref="B75:B78" si="36">$G$8</f>
        <v>Independent Living Services/Home Access Program</v>
      </c>
      <c r="D75" s="59" t="s">
        <v>41</v>
      </c>
      <c r="E75" s="29" t="s">
        <v>50</v>
      </c>
      <c r="F75" s="228" t="s">
        <v>52</v>
      </c>
      <c r="G75" s="224"/>
      <c r="H75" s="46"/>
      <c r="I75" s="47"/>
      <c r="J75" s="47"/>
      <c r="K75" s="47"/>
      <c r="L75" s="223">
        <v>12000</v>
      </c>
      <c r="M75" s="222">
        <v>1800</v>
      </c>
      <c r="N75" s="222">
        <f t="shared" ref="N75:N77" si="37">L75-M75</f>
        <v>10200</v>
      </c>
      <c r="O75" s="275">
        <v>1771</v>
      </c>
      <c r="P75" s="275">
        <v>510</v>
      </c>
      <c r="Q75" s="49">
        <f>SUM(O75:P75)</f>
        <v>2281</v>
      </c>
      <c r="R75" s="48">
        <f>IFERROR(Q75/M75,"N/A")</f>
        <v>1.2672222222222222</v>
      </c>
      <c r="S75" s="280">
        <v>8920</v>
      </c>
    </row>
    <row r="76" spans="1:19" x14ac:dyDescent="0.2">
      <c r="A76" s="59" t="str">
        <f t="shared" si="35"/>
        <v>Disability Community Resource Center</v>
      </c>
      <c r="B76" s="59" t="str">
        <f t="shared" si="36"/>
        <v>Independent Living Services/Home Access Program</v>
      </c>
      <c r="D76" s="59" t="s">
        <v>41</v>
      </c>
      <c r="E76" s="29" t="s">
        <v>50</v>
      </c>
      <c r="F76" s="229" t="s">
        <v>166</v>
      </c>
      <c r="G76" s="224"/>
      <c r="H76" s="46"/>
      <c r="I76" s="47"/>
      <c r="J76" s="47"/>
      <c r="K76" s="47"/>
      <c r="L76" s="223">
        <v>10000</v>
      </c>
      <c r="M76" s="222">
        <v>1800</v>
      </c>
      <c r="N76" s="236">
        <f t="shared" si="37"/>
        <v>8200</v>
      </c>
      <c r="O76" s="275">
        <v>720</v>
      </c>
      <c r="P76" s="281">
        <v>940</v>
      </c>
      <c r="Q76" s="45">
        <f>SUM(O76:P76)</f>
        <v>1660</v>
      </c>
      <c r="R76" s="44">
        <f>IFERROR(Q76/M76,"N/A")</f>
        <v>0.92222222222222228</v>
      </c>
      <c r="S76" s="282">
        <v>16113</v>
      </c>
    </row>
    <row r="77" spans="1:19" x14ac:dyDescent="0.2">
      <c r="A77" s="59" t="str">
        <f t="shared" si="35"/>
        <v>Disability Community Resource Center</v>
      </c>
      <c r="B77" s="59" t="str">
        <f t="shared" si="36"/>
        <v>Independent Living Services/Home Access Program</v>
      </c>
      <c r="D77" s="59" t="s">
        <v>41</v>
      </c>
      <c r="E77" s="29" t="s">
        <v>50</v>
      </c>
      <c r="F77" s="229" t="s">
        <v>167</v>
      </c>
      <c r="G77" s="224"/>
      <c r="H77" s="46"/>
      <c r="I77" s="47"/>
      <c r="J77" s="47"/>
      <c r="K77" s="47"/>
      <c r="L77" s="223">
        <v>272000</v>
      </c>
      <c r="M77" s="222">
        <v>0</v>
      </c>
      <c r="N77" s="222">
        <f t="shared" si="37"/>
        <v>272000</v>
      </c>
      <c r="O77" s="275">
        <v>0</v>
      </c>
      <c r="P77" s="275">
        <v>0</v>
      </c>
      <c r="Q77" s="49">
        <f t="shared" ref="Q77:Q78" si="38">SUM(O77:P77)</f>
        <v>0</v>
      </c>
      <c r="R77" s="48" t="str">
        <f t="shared" ref="R77:R78" si="39">IFERROR(Q77/M77,"N/A")</f>
        <v>N/A</v>
      </c>
      <c r="S77" s="280">
        <v>272004</v>
      </c>
    </row>
    <row r="78" spans="1:19" x14ac:dyDescent="0.2">
      <c r="A78" s="59" t="str">
        <f t="shared" si="35"/>
        <v>Disability Community Resource Center</v>
      </c>
      <c r="B78" s="59" t="str">
        <f t="shared" si="36"/>
        <v>Independent Living Services/Home Access Program</v>
      </c>
      <c r="D78" s="59" t="s">
        <v>41</v>
      </c>
      <c r="E78" s="29" t="s">
        <v>50</v>
      </c>
      <c r="F78" s="229"/>
      <c r="G78" s="224"/>
      <c r="H78" s="46"/>
      <c r="I78" s="47"/>
      <c r="J78" s="47"/>
      <c r="K78" s="47"/>
      <c r="L78" s="223">
        <v>0</v>
      </c>
      <c r="M78" s="223">
        <v>0</v>
      </c>
      <c r="N78" s="223">
        <f t="shared" ref="N78" si="40">L78-M78</f>
        <v>0</v>
      </c>
      <c r="O78" s="283">
        <v>0</v>
      </c>
      <c r="P78" s="283">
        <v>0</v>
      </c>
      <c r="Q78" s="45">
        <f t="shared" si="38"/>
        <v>0</v>
      </c>
      <c r="R78" s="44" t="str">
        <f t="shared" si="39"/>
        <v>N/A</v>
      </c>
      <c r="S78" s="282">
        <v>0</v>
      </c>
    </row>
    <row r="79" spans="1:19" ht="13.5" thickBot="1" x14ac:dyDescent="0.25">
      <c r="E79" s="43"/>
      <c r="F79" s="70"/>
      <c r="G79" s="66"/>
      <c r="H79" s="71" t="s">
        <v>53</v>
      </c>
      <c r="I79" s="72"/>
      <c r="J79" s="72"/>
      <c r="K79" s="73"/>
      <c r="L79" s="74">
        <f t="shared" ref="L79:Q79" si="41">SUM(L75:L78)</f>
        <v>294000</v>
      </c>
      <c r="M79" s="74">
        <f t="shared" si="41"/>
        <v>3600</v>
      </c>
      <c r="N79" s="74">
        <f t="shared" si="41"/>
        <v>290400</v>
      </c>
      <c r="O79" s="74">
        <f t="shared" si="41"/>
        <v>2491</v>
      </c>
      <c r="P79" s="74">
        <f t="shared" si="41"/>
        <v>1450</v>
      </c>
      <c r="Q79" s="74">
        <f t="shared" si="41"/>
        <v>3941</v>
      </c>
      <c r="R79" s="75">
        <f>IFERROR(Q79/M79,"N/A")</f>
        <v>1.0947222222222222</v>
      </c>
      <c r="S79" s="76">
        <f>SUM(S75:S78)</f>
        <v>297037</v>
      </c>
    </row>
    <row r="80" spans="1:19" ht="13.5" thickBot="1" x14ac:dyDescent="0.25">
      <c r="F80" s="43"/>
      <c r="G80" s="43"/>
      <c r="H80" s="43"/>
      <c r="I80" s="43"/>
      <c r="J80" s="43"/>
      <c r="K80" s="43"/>
    </row>
    <row r="81" spans="1:19" s="82" customFormat="1" x14ac:dyDescent="0.2">
      <c r="A81" s="59"/>
      <c r="B81" s="59"/>
      <c r="C81" s="77"/>
      <c r="D81" s="77"/>
      <c r="E81" s="86"/>
      <c r="F81" s="19" t="s">
        <v>54</v>
      </c>
      <c r="G81" s="18"/>
      <c r="H81" s="18"/>
      <c r="I81" s="18"/>
      <c r="J81" s="18"/>
      <c r="K81" s="17"/>
      <c r="L81" s="16"/>
      <c r="M81" s="16"/>
      <c r="N81" s="16"/>
      <c r="O81" s="16"/>
      <c r="P81" s="16"/>
      <c r="Q81" s="16"/>
      <c r="R81" s="15"/>
      <c r="S81" s="14"/>
    </row>
    <row r="82" spans="1:19" x14ac:dyDescent="0.2">
      <c r="F82" s="87" t="s">
        <v>168</v>
      </c>
      <c r="G82" s="88"/>
      <c r="H82" s="88"/>
      <c r="I82" s="88"/>
      <c r="J82" s="88"/>
      <c r="K82" s="80"/>
      <c r="L82" s="22"/>
      <c r="M82" s="22"/>
      <c r="N82" s="22"/>
      <c r="O82" s="22"/>
      <c r="P82" s="22"/>
      <c r="Q82" s="22"/>
      <c r="R82" s="21"/>
      <c r="S82" s="20"/>
    </row>
    <row r="83" spans="1:19" ht="33.75" x14ac:dyDescent="0.2">
      <c r="F83" s="67" t="s">
        <v>161</v>
      </c>
      <c r="G83" s="68"/>
      <c r="H83" s="69"/>
      <c r="I83" s="69"/>
      <c r="J83" s="69"/>
      <c r="K83" s="69"/>
      <c r="L83" s="51" t="s">
        <v>21</v>
      </c>
      <c r="M83" s="51" t="s">
        <v>22</v>
      </c>
      <c r="N83" s="51" t="s">
        <v>23</v>
      </c>
      <c r="O83" s="51" t="s">
        <v>24</v>
      </c>
      <c r="P83" s="51" t="s">
        <v>25</v>
      </c>
      <c r="Q83" s="51" t="s">
        <v>26</v>
      </c>
      <c r="R83" s="64" t="s">
        <v>27</v>
      </c>
      <c r="S83" s="65" t="s">
        <v>28</v>
      </c>
    </row>
    <row r="84" spans="1:19" x14ac:dyDescent="0.2">
      <c r="A84" s="59" t="str">
        <f t="shared" ref="A84:A85" si="42">$G$7</f>
        <v>Disability Community Resource Center</v>
      </c>
      <c r="B84" s="59" t="str">
        <f t="shared" ref="B84:B85" si="43">$G$8</f>
        <v>Independent Living Services/Home Access Program</v>
      </c>
      <c r="D84" s="59" t="s">
        <v>41</v>
      </c>
      <c r="E84" s="29" t="s">
        <v>54</v>
      </c>
      <c r="F84" s="228"/>
      <c r="G84" s="224"/>
      <c r="H84" s="46"/>
      <c r="I84" s="47"/>
      <c r="J84" s="47"/>
      <c r="K84" s="47"/>
      <c r="L84" s="223">
        <v>0</v>
      </c>
      <c r="M84" s="222">
        <v>0</v>
      </c>
      <c r="N84" s="222">
        <f t="shared" ref="N84:N85" si="44">L84-M84</f>
        <v>0</v>
      </c>
      <c r="O84" s="275">
        <v>0</v>
      </c>
      <c r="P84" s="275">
        <v>0</v>
      </c>
      <c r="Q84" s="49">
        <f>SUM(O84:P84)</f>
        <v>0</v>
      </c>
      <c r="R84" s="48" t="str">
        <f>IFERROR(Q84/M84,"N/A")</f>
        <v>N/A</v>
      </c>
      <c r="S84" s="280">
        <v>0</v>
      </c>
    </row>
    <row r="85" spans="1:19" x14ac:dyDescent="0.2">
      <c r="A85" s="59" t="str">
        <f t="shared" si="42"/>
        <v>Disability Community Resource Center</v>
      </c>
      <c r="B85" s="59" t="str">
        <f t="shared" si="43"/>
        <v>Independent Living Services/Home Access Program</v>
      </c>
      <c r="D85" s="59" t="s">
        <v>41</v>
      </c>
      <c r="E85" s="29" t="s">
        <v>54</v>
      </c>
      <c r="F85" s="229"/>
      <c r="G85" s="224"/>
      <c r="H85" s="46"/>
      <c r="I85" s="47"/>
      <c r="J85" s="47"/>
      <c r="K85" s="47"/>
      <c r="L85" s="223">
        <v>0</v>
      </c>
      <c r="M85" s="222">
        <v>0</v>
      </c>
      <c r="N85" s="236">
        <f t="shared" si="44"/>
        <v>0</v>
      </c>
      <c r="O85" s="275">
        <v>0</v>
      </c>
      <c r="P85" s="281">
        <v>0</v>
      </c>
      <c r="Q85" s="45">
        <f t="shared" ref="Q85" si="45">SUM(O85:P85)</f>
        <v>0</v>
      </c>
      <c r="R85" s="44" t="str">
        <f t="shared" ref="R85" si="46">IFERROR(Q85/M85,"N/A")</f>
        <v>N/A</v>
      </c>
      <c r="S85" s="282">
        <v>0</v>
      </c>
    </row>
    <row r="86" spans="1:19" ht="13.5" thickBot="1" x14ac:dyDescent="0.25">
      <c r="F86" s="70"/>
      <c r="G86" s="66"/>
      <c r="H86" s="71" t="s">
        <v>55</v>
      </c>
      <c r="I86" s="72"/>
      <c r="J86" s="72"/>
      <c r="K86" s="73"/>
      <c r="L86" s="74">
        <f t="shared" ref="L86:Q86" si="47">SUM(L84:L85)</f>
        <v>0</v>
      </c>
      <c r="M86" s="74">
        <f t="shared" si="47"/>
        <v>0</v>
      </c>
      <c r="N86" s="74">
        <f t="shared" si="47"/>
        <v>0</v>
      </c>
      <c r="O86" s="74">
        <f t="shared" si="47"/>
        <v>0</v>
      </c>
      <c r="P86" s="74">
        <f t="shared" si="47"/>
        <v>0</v>
      </c>
      <c r="Q86" s="74">
        <f t="shared" si="47"/>
        <v>0</v>
      </c>
      <c r="R86" s="75" t="str">
        <f>IFERROR(Q86/M86,"N/A")</f>
        <v>N/A</v>
      </c>
      <c r="S86" s="76">
        <f>SUM(S84:S85)</f>
        <v>0</v>
      </c>
    </row>
    <row r="87" spans="1:19" ht="13.5" thickBot="1" x14ac:dyDescent="0.25">
      <c r="F87" s="43"/>
      <c r="G87" s="43"/>
      <c r="H87" s="43"/>
      <c r="I87" s="43"/>
      <c r="J87" s="43"/>
      <c r="K87" s="43"/>
    </row>
    <row r="88" spans="1:19" s="82" customFormat="1" x14ac:dyDescent="0.2">
      <c r="A88" s="59"/>
      <c r="B88" s="59"/>
      <c r="C88" s="77"/>
      <c r="D88" s="77"/>
      <c r="E88" s="86"/>
      <c r="F88" s="19" t="s">
        <v>56</v>
      </c>
      <c r="G88" s="18"/>
      <c r="H88" s="18"/>
      <c r="I88" s="18"/>
      <c r="J88" s="18"/>
      <c r="K88" s="17"/>
      <c r="L88" s="16"/>
      <c r="M88" s="16"/>
      <c r="N88" s="16"/>
      <c r="O88" s="16"/>
      <c r="P88" s="16"/>
      <c r="Q88" s="16"/>
      <c r="R88" s="15"/>
      <c r="S88" s="14"/>
    </row>
    <row r="89" spans="1:19" x14ac:dyDescent="0.2">
      <c r="F89" s="87" t="s">
        <v>169</v>
      </c>
      <c r="G89" s="88"/>
      <c r="H89" s="88"/>
      <c r="I89" s="88"/>
      <c r="J89" s="88"/>
      <c r="K89" s="80"/>
      <c r="L89" s="22"/>
      <c r="M89" s="22"/>
      <c r="N89" s="22"/>
      <c r="O89" s="22"/>
      <c r="P89" s="22"/>
      <c r="Q89" s="22"/>
      <c r="R89" s="21"/>
      <c r="S89" s="20"/>
    </row>
    <row r="90" spans="1:19" ht="33.75" x14ac:dyDescent="0.2">
      <c r="F90" s="67" t="s">
        <v>161</v>
      </c>
      <c r="G90" s="68"/>
      <c r="H90" s="69"/>
      <c r="I90" s="69"/>
      <c r="J90" s="69"/>
      <c r="K90" s="69"/>
      <c r="L90" s="51" t="s">
        <v>21</v>
      </c>
      <c r="M90" s="51" t="s">
        <v>22</v>
      </c>
      <c r="N90" s="51" t="s">
        <v>23</v>
      </c>
      <c r="O90" s="51" t="s">
        <v>24</v>
      </c>
      <c r="P90" s="51" t="s">
        <v>25</v>
      </c>
      <c r="Q90" s="51" t="s">
        <v>26</v>
      </c>
      <c r="R90" s="64" t="s">
        <v>27</v>
      </c>
      <c r="S90" s="65" t="s">
        <v>28</v>
      </c>
    </row>
    <row r="91" spans="1:19" x14ac:dyDescent="0.2">
      <c r="A91" s="59" t="str">
        <f t="shared" ref="A91:A92" si="48">$G$7</f>
        <v>Disability Community Resource Center</v>
      </c>
      <c r="B91" s="59" t="str">
        <f t="shared" ref="B91:B92" si="49">$G$8</f>
        <v>Independent Living Services/Home Access Program</v>
      </c>
      <c r="D91" s="59" t="s">
        <v>41</v>
      </c>
      <c r="E91" s="29" t="s">
        <v>56</v>
      </c>
      <c r="F91" s="228" t="s">
        <v>170</v>
      </c>
      <c r="G91" s="224"/>
      <c r="H91" s="46"/>
      <c r="I91" s="47"/>
      <c r="J91" s="47"/>
      <c r="K91" s="47"/>
      <c r="L91" s="223">
        <v>11500</v>
      </c>
      <c r="M91" s="222">
        <v>500</v>
      </c>
      <c r="N91" s="222">
        <f t="shared" ref="N91:N92" si="50">L91-M91</f>
        <v>11000</v>
      </c>
      <c r="O91" s="275">
        <v>0</v>
      </c>
      <c r="P91" s="275">
        <v>490</v>
      </c>
      <c r="Q91" s="49">
        <f t="shared" ref="Q91:Q92" si="51">SUM(O91:P91)</f>
        <v>490</v>
      </c>
      <c r="R91" s="48">
        <f t="shared" ref="R91:R92" si="52">IFERROR(Q91/M91,"N/A")</f>
        <v>0.98</v>
      </c>
      <c r="S91" s="280">
        <v>5361</v>
      </c>
    </row>
    <row r="92" spans="1:19" x14ac:dyDescent="0.2">
      <c r="A92" s="59" t="str">
        <f t="shared" si="48"/>
        <v>Disability Community Resource Center</v>
      </c>
      <c r="B92" s="59" t="str">
        <f t="shared" si="49"/>
        <v>Independent Living Services/Home Access Program</v>
      </c>
      <c r="D92" s="59" t="s">
        <v>41</v>
      </c>
      <c r="E92" s="29" t="s">
        <v>56</v>
      </c>
      <c r="F92" s="229"/>
      <c r="G92" s="224"/>
      <c r="H92" s="46"/>
      <c r="I92" s="47"/>
      <c r="J92" s="47"/>
      <c r="K92" s="47"/>
      <c r="L92" s="223">
        <v>0</v>
      </c>
      <c r="M92" s="222">
        <v>0</v>
      </c>
      <c r="N92" s="236">
        <f t="shared" si="50"/>
        <v>0</v>
      </c>
      <c r="O92" s="275">
        <v>0</v>
      </c>
      <c r="P92" s="281">
        <v>0</v>
      </c>
      <c r="Q92" s="45">
        <f t="shared" si="51"/>
        <v>0</v>
      </c>
      <c r="R92" s="44" t="str">
        <f t="shared" si="52"/>
        <v>N/A</v>
      </c>
      <c r="S92" s="282">
        <v>0</v>
      </c>
    </row>
    <row r="93" spans="1:19" ht="13.5" thickBot="1" x14ac:dyDescent="0.25">
      <c r="F93" s="70"/>
      <c r="G93" s="66"/>
      <c r="H93" s="71" t="s">
        <v>57</v>
      </c>
      <c r="I93" s="72"/>
      <c r="J93" s="72"/>
      <c r="K93" s="73"/>
      <c r="L93" s="74">
        <f t="shared" ref="L93:Q93" si="53">SUM(L91:L92)</f>
        <v>11500</v>
      </c>
      <c r="M93" s="74">
        <f t="shared" si="53"/>
        <v>500</v>
      </c>
      <c r="N93" s="74">
        <f t="shared" si="53"/>
        <v>11000</v>
      </c>
      <c r="O93" s="74">
        <f t="shared" si="53"/>
        <v>0</v>
      </c>
      <c r="P93" s="74">
        <f t="shared" si="53"/>
        <v>490</v>
      </c>
      <c r="Q93" s="74">
        <f t="shared" si="53"/>
        <v>490</v>
      </c>
      <c r="R93" s="75">
        <f>IFERROR(Q93/M93,"N/A")</f>
        <v>0.98</v>
      </c>
      <c r="S93" s="76">
        <f>SUM(S91:S92)</f>
        <v>5361</v>
      </c>
    </row>
    <row r="94" spans="1:19" ht="13.5" thickBot="1" x14ac:dyDescent="0.25">
      <c r="F94" s="43"/>
      <c r="G94" s="43"/>
      <c r="H94" s="43"/>
      <c r="I94" s="43"/>
      <c r="J94" s="43"/>
      <c r="K94" s="43"/>
    </row>
    <row r="95" spans="1:19" s="82" customFormat="1" x14ac:dyDescent="0.2">
      <c r="A95" s="59"/>
      <c r="B95" s="59"/>
      <c r="C95" s="77"/>
      <c r="D95" s="77"/>
      <c r="E95" s="86"/>
      <c r="F95" s="19" t="s">
        <v>58</v>
      </c>
      <c r="G95" s="18"/>
      <c r="H95" s="18"/>
      <c r="I95" s="18"/>
      <c r="J95" s="18"/>
      <c r="K95" s="17"/>
      <c r="L95" s="16"/>
      <c r="M95" s="16"/>
      <c r="N95" s="16"/>
      <c r="O95" s="16"/>
      <c r="P95" s="16"/>
      <c r="Q95" s="16"/>
      <c r="R95" s="15"/>
      <c r="S95" s="14"/>
    </row>
    <row r="96" spans="1:19" x14ac:dyDescent="0.2">
      <c r="F96" s="87" t="s">
        <v>171</v>
      </c>
      <c r="G96" s="80"/>
      <c r="H96" s="88"/>
      <c r="I96" s="88"/>
      <c r="J96" s="88"/>
      <c r="K96" s="80"/>
      <c r="L96" s="22"/>
      <c r="M96" s="22"/>
      <c r="N96" s="22"/>
      <c r="O96" s="22"/>
      <c r="P96" s="22"/>
      <c r="Q96" s="22"/>
      <c r="R96" s="21"/>
      <c r="S96" s="20"/>
    </row>
    <row r="97" spans="1:19" ht="33.75" x14ac:dyDescent="0.2">
      <c r="F97" s="67" t="s">
        <v>161</v>
      </c>
      <c r="G97" s="68"/>
      <c r="H97" s="69"/>
      <c r="I97" s="69"/>
      <c r="J97" s="69"/>
      <c r="K97" s="69"/>
      <c r="L97" s="51" t="s">
        <v>21</v>
      </c>
      <c r="M97" s="51" t="s">
        <v>22</v>
      </c>
      <c r="N97" s="51" t="s">
        <v>23</v>
      </c>
      <c r="O97" s="51" t="s">
        <v>24</v>
      </c>
      <c r="P97" s="51" t="s">
        <v>25</v>
      </c>
      <c r="Q97" s="51" t="s">
        <v>26</v>
      </c>
      <c r="R97" s="64" t="s">
        <v>27</v>
      </c>
      <c r="S97" s="65" t="s">
        <v>28</v>
      </c>
    </row>
    <row r="98" spans="1:19" x14ac:dyDescent="0.2">
      <c r="A98" s="59" t="str">
        <f t="shared" ref="A98:A99" si="54">$G$7</f>
        <v>Disability Community Resource Center</v>
      </c>
      <c r="B98" s="59" t="str">
        <f t="shared" ref="B98:B99" si="55">$G$8</f>
        <v>Independent Living Services/Home Access Program</v>
      </c>
      <c r="D98" s="59" t="s">
        <v>41</v>
      </c>
      <c r="E98" s="29" t="s">
        <v>58</v>
      </c>
      <c r="F98" s="228" t="s">
        <v>172</v>
      </c>
      <c r="G98" s="224"/>
      <c r="H98" s="46"/>
      <c r="I98" s="47"/>
      <c r="J98" s="47"/>
      <c r="K98" s="47"/>
      <c r="L98" s="223">
        <v>26000</v>
      </c>
      <c r="M98" s="222">
        <v>4000</v>
      </c>
      <c r="N98" s="222">
        <f t="shared" ref="N98:N99" si="56">L98-M98</f>
        <v>22000</v>
      </c>
      <c r="O98" s="275">
        <v>1443</v>
      </c>
      <c r="P98" s="275">
        <v>2239</v>
      </c>
      <c r="Q98" s="49">
        <f>SUM(O98:P98)</f>
        <v>3682</v>
      </c>
      <c r="R98" s="48">
        <f>IFERROR(Q98/M98,"N/A")</f>
        <v>0.92049999999999998</v>
      </c>
      <c r="S98" s="280">
        <v>28808</v>
      </c>
    </row>
    <row r="99" spans="1:19" x14ac:dyDescent="0.2">
      <c r="A99" s="59" t="str">
        <f t="shared" si="54"/>
        <v>Disability Community Resource Center</v>
      </c>
      <c r="B99" s="59" t="str">
        <f t="shared" si="55"/>
        <v>Independent Living Services/Home Access Program</v>
      </c>
      <c r="D99" s="59" t="s">
        <v>41</v>
      </c>
      <c r="E99" s="29" t="s">
        <v>58</v>
      </c>
      <c r="F99" s="229"/>
      <c r="G99" s="224"/>
      <c r="H99" s="46"/>
      <c r="I99" s="47"/>
      <c r="J99" s="47"/>
      <c r="K99" s="47"/>
      <c r="L99" s="223">
        <v>0</v>
      </c>
      <c r="M99" s="222">
        <v>0</v>
      </c>
      <c r="N99" s="236">
        <f t="shared" si="56"/>
        <v>0</v>
      </c>
      <c r="O99" s="275">
        <v>0</v>
      </c>
      <c r="P99" s="281">
        <v>0</v>
      </c>
      <c r="Q99" s="45">
        <f t="shared" ref="Q99" si="57">SUM(O99:P99)</f>
        <v>0</v>
      </c>
      <c r="R99" s="44" t="str">
        <f t="shared" ref="R99" si="58">IFERROR(Q99/M99,"N/A")</f>
        <v>N/A</v>
      </c>
      <c r="S99" s="282">
        <v>0</v>
      </c>
    </row>
    <row r="100" spans="1:19" ht="13.5" thickBot="1" x14ac:dyDescent="0.25">
      <c r="F100" s="70"/>
      <c r="G100" s="66"/>
      <c r="H100" s="71" t="s">
        <v>59</v>
      </c>
      <c r="I100" s="72"/>
      <c r="J100" s="72"/>
      <c r="K100" s="73"/>
      <c r="L100" s="74">
        <f t="shared" ref="L100:Q100" si="59">SUM(L98:L99)</f>
        <v>26000</v>
      </c>
      <c r="M100" s="74">
        <f t="shared" si="59"/>
        <v>4000</v>
      </c>
      <c r="N100" s="74">
        <f t="shared" si="59"/>
        <v>22000</v>
      </c>
      <c r="O100" s="74">
        <f t="shared" si="59"/>
        <v>1443</v>
      </c>
      <c r="P100" s="74">
        <f t="shared" si="59"/>
        <v>2239</v>
      </c>
      <c r="Q100" s="74">
        <f t="shared" si="59"/>
        <v>3682</v>
      </c>
      <c r="R100" s="75">
        <f>IFERROR(Q100/M100,"N/A")</f>
        <v>0.92049999999999998</v>
      </c>
      <c r="S100" s="76">
        <f>SUM(S98:S99)</f>
        <v>28808</v>
      </c>
    </row>
    <row r="101" spans="1:19" ht="13.5" thickBot="1" x14ac:dyDescent="0.25">
      <c r="F101" s="43"/>
      <c r="G101" s="43"/>
      <c r="H101" s="43"/>
      <c r="I101" s="43"/>
      <c r="J101" s="43"/>
      <c r="K101" s="43"/>
    </row>
    <row r="102" spans="1:19" s="82" customFormat="1" x14ac:dyDescent="0.2">
      <c r="A102" s="59"/>
      <c r="B102" s="59"/>
      <c r="C102" s="77"/>
      <c r="D102" s="77"/>
      <c r="E102" s="86"/>
      <c r="F102" s="23" t="s">
        <v>60</v>
      </c>
      <c r="G102" s="18"/>
      <c r="H102" s="18"/>
      <c r="I102" s="18"/>
      <c r="J102" s="18"/>
      <c r="K102" s="17"/>
      <c r="L102" s="16"/>
      <c r="M102" s="16"/>
      <c r="N102" s="16"/>
      <c r="O102" s="16"/>
      <c r="P102" s="16"/>
      <c r="Q102" s="16"/>
      <c r="R102" s="15"/>
      <c r="S102" s="14"/>
    </row>
    <row r="103" spans="1:19" x14ac:dyDescent="0.2">
      <c r="F103" s="78" t="s">
        <v>61</v>
      </c>
      <c r="G103" s="88"/>
      <c r="H103" s="88"/>
      <c r="I103" s="88"/>
      <c r="J103" s="88"/>
      <c r="K103" s="80"/>
      <c r="L103" s="22"/>
      <c r="M103" s="22"/>
      <c r="N103" s="22"/>
      <c r="O103" s="22"/>
      <c r="P103" s="22"/>
      <c r="Q103" s="22"/>
      <c r="R103" s="21"/>
      <c r="S103" s="20"/>
    </row>
    <row r="104" spans="1:19" ht="33.75" x14ac:dyDescent="0.2">
      <c r="F104" s="67" t="s">
        <v>161</v>
      </c>
      <c r="G104" s="68"/>
      <c r="H104" s="69"/>
      <c r="I104" s="69"/>
      <c r="J104" s="69"/>
      <c r="K104" s="69"/>
      <c r="L104" s="51" t="s">
        <v>21</v>
      </c>
      <c r="M104" s="51" t="s">
        <v>22</v>
      </c>
      <c r="N104" s="51" t="s">
        <v>23</v>
      </c>
      <c r="O104" s="51" t="s">
        <v>24</v>
      </c>
      <c r="P104" s="51" t="s">
        <v>25</v>
      </c>
      <c r="Q104" s="51" t="s">
        <v>26</v>
      </c>
      <c r="R104" s="64" t="s">
        <v>27</v>
      </c>
      <c r="S104" s="65" t="s">
        <v>28</v>
      </c>
    </row>
    <row r="105" spans="1:19" x14ac:dyDescent="0.2">
      <c r="A105" s="59" t="str">
        <f t="shared" ref="A105:A115" si="60">$G$7</f>
        <v>Disability Community Resource Center</v>
      </c>
      <c r="B105" s="59" t="str">
        <f t="shared" ref="B105:B115" si="61">$G$8</f>
        <v>Independent Living Services/Home Access Program</v>
      </c>
      <c r="D105" s="59" t="s">
        <v>41</v>
      </c>
      <c r="E105" s="29" t="s">
        <v>60</v>
      </c>
      <c r="F105" s="228" t="s">
        <v>173</v>
      </c>
      <c r="G105" s="224"/>
      <c r="H105" s="46"/>
      <c r="I105" s="47"/>
      <c r="J105" s="47"/>
      <c r="K105" s="47"/>
      <c r="L105" s="223">
        <v>17000</v>
      </c>
      <c r="M105" s="222">
        <v>2000</v>
      </c>
      <c r="N105" s="222">
        <f t="shared" ref="N105:N115" si="62">L105-M105</f>
        <v>15000</v>
      </c>
      <c r="O105" s="275">
        <v>0</v>
      </c>
      <c r="P105" s="275">
        <v>2150</v>
      </c>
      <c r="Q105" s="49">
        <f>SUM(O105:P105)</f>
        <v>2150</v>
      </c>
      <c r="R105" s="48">
        <f>IFERROR(Q105/M105,"N/A")</f>
        <v>1.075</v>
      </c>
      <c r="S105" s="280">
        <v>17000</v>
      </c>
    </row>
    <row r="106" spans="1:19" x14ac:dyDescent="0.2">
      <c r="A106" s="59" t="str">
        <f t="shared" si="60"/>
        <v>Disability Community Resource Center</v>
      </c>
      <c r="B106" s="59" t="str">
        <f t="shared" si="61"/>
        <v>Independent Living Services/Home Access Program</v>
      </c>
      <c r="D106" s="59" t="s">
        <v>41</v>
      </c>
      <c r="E106" s="29" t="s">
        <v>60</v>
      </c>
      <c r="F106" s="229" t="s">
        <v>174</v>
      </c>
      <c r="G106" s="224"/>
      <c r="H106" s="46"/>
      <c r="I106" s="47"/>
      <c r="J106" s="47"/>
      <c r="K106" s="47"/>
      <c r="L106" s="223">
        <v>15000</v>
      </c>
      <c r="M106" s="222">
        <v>2200</v>
      </c>
      <c r="N106" s="236">
        <f t="shared" si="62"/>
        <v>12800</v>
      </c>
      <c r="O106" s="275">
        <v>799</v>
      </c>
      <c r="P106" s="281">
        <v>1208</v>
      </c>
      <c r="Q106" s="45">
        <f>SUM(O106:P106)</f>
        <v>2007</v>
      </c>
      <c r="R106" s="44">
        <f>IFERROR(Q106/M106,"N/A")</f>
        <v>0.91227272727272724</v>
      </c>
      <c r="S106" s="282">
        <v>13487</v>
      </c>
    </row>
    <row r="107" spans="1:19" x14ac:dyDescent="0.2">
      <c r="A107" s="59" t="str">
        <f t="shared" si="60"/>
        <v>Disability Community Resource Center</v>
      </c>
      <c r="B107" s="59" t="str">
        <f t="shared" si="61"/>
        <v>Independent Living Services/Home Access Program</v>
      </c>
      <c r="D107" s="59" t="s">
        <v>41</v>
      </c>
      <c r="E107" s="29" t="s">
        <v>60</v>
      </c>
      <c r="F107" s="229" t="s">
        <v>175</v>
      </c>
      <c r="G107" s="224"/>
      <c r="H107" s="46"/>
      <c r="I107" s="47"/>
      <c r="J107" s="47"/>
      <c r="K107" s="47"/>
      <c r="L107" s="223">
        <v>9600</v>
      </c>
      <c r="M107" s="222">
        <v>960</v>
      </c>
      <c r="N107" s="222">
        <f t="shared" si="62"/>
        <v>8640</v>
      </c>
      <c r="O107" s="275">
        <v>480</v>
      </c>
      <c r="P107" s="275">
        <v>685</v>
      </c>
      <c r="Q107" s="49">
        <f t="shared" ref="Q107:Q115" si="63">SUM(O107:P107)</f>
        <v>1165</v>
      </c>
      <c r="R107" s="48">
        <f t="shared" ref="R107:R115" si="64">IFERROR(Q107/M107,"N/A")</f>
        <v>1.2135416666666667</v>
      </c>
      <c r="S107" s="280">
        <v>10535</v>
      </c>
    </row>
    <row r="108" spans="1:19" x14ac:dyDescent="0.2">
      <c r="A108" s="59" t="str">
        <f t="shared" si="60"/>
        <v>Disability Community Resource Center</v>
      </c>
      <c r="B108" s="59" t="str">
        <f t="shared" si="61"/>
        <v>Independent Living Services/Home Access Program</v>
      </c>
      <c r="D108" s="59" t="s">
        <v>41</v>
      </c>
      <c r="E108" s="29" t="s">
        <v>60</v>
      </c>
      <c r="F108" s="229" t="s">
        <v>176</v>
      </c>
      <c r="G108" s="224"/>
      <c r="H108" s="46"/>
      <c r="I108" s="47"/>
      <c r="J108" s="47"/>
      <c r="K108" s="47"/>
      <c r="L108" s="223">
        <v>17000</v>
      </c>
      <c r="M108" s="222">
        <v>2000</v>
      </c>
      <c r="N108" s="222">
        <f t="shared" si="62"/>
        <v>15000</v>
      </c>
      <c r="O108" s="275">
        <v>945</v>
      </c>
      <c r="P108" s="275">
        <v>1381</v>
      </c>
      <c r="Q108" s="49">
        <f t="shared" si="63"/>
        <v>2326</v>
      </c>
      <c r="R108" s="48">
        <f t="shared" si="64"/>
        <v>1.163</v>
      </c>
      <c r="S108" s="280">
        <v>18508</v>
      </c>
    </row>
    <row r="109" spans="1:19" x14ac:dyDescent="0.2">
      <c r="A109" s="59" t="str">
        <f t="shared" si="60"/>
        <v>Disability Community Resource Center</v>
      </c>
      <c r="B109" s="59" t="str">
        <f t="shared" si="61"/>
        <v>Independent Living Services/Home Access Program</v>
      </c>
      <c r="D109" s="59" t="s">
        <v>41</v>
      </c>
      <c r="E109" s="29" t="s">
        <v>60</v>
      </c>
      <c r="F109" s="229" t="s">
        <v>177</v>
      </c>
      <c r="G109" s="224"/>
      <c r="H109" s="46"/>
      <c r="I109" s="47"/>
      <c r="J109" s="47"/>
      <c r="K109" s="47"/>
      <c r="L109" s="223">
        <v>3750</v>
      </c>
      <c r="M109" s="222">
        <v>750</v>
      </c>
      <c r="N109" s="222">
        <f t="shared" si="62"/>
        <v>3000</v>
      </c>
      <c r="O109" s="275">
        <v>155</v>
      </c>
      <c r="P109" s="275">
        <v>364</v>
      </c>
      <c r="Q109" s="49">
        <f t="shared" si="63"/>
        <v>519</v>
      </c>
      <c r="R109" s="48">
        <f t="shared" si="64"/>
        <v>0.69199999999999995</v>
      </c>
      <c r="S109" s="280">
        <v>3832</v>
      </c>
    </row>
    <row r="110" spans="1:19" x14ac:dyDescent="0.2">
      <c r="A110" s="59" t="str">
        <f t="shared" si="60"/>
        <v>Disability Community Resource Center</v>
      </c>
      <c r="B110" s="59" t="str">
        <f t="shared" si="61"/>
        <v>Independent Living Services/Home Access Program</v>
      </c>
      <c r="D110" s="59" t="s">
        <v>41</v>
      </c>
      <c r="E110" s="29" t="s">
        <v>60</v>
      </c>
      <c r="F110" s="229" t="s">
        <v>178</v>
      </c>
      <c r="G110" s="224"/>
      <c r="H110" s="46"/>
      <c r="I110" s="47"/>
      <c r="J110" s="47"/>
      <c r="K110" s="47"/>
      <c r="L110" s="223">
        <v>12000</v>
      </c>
      <c r="M110" s="223">
        <v>500</v>
      </c>
      <c r="N110" s="223">
        <f t="shared" si="62"/>
        <v>11500</v>
      </c>
      <c r="O110" s="283">
        <v>930</v>
      </c>
      <c r="P110" s="283">
        <v>120</v>
      </c>
      <c r="Q110" s="45">
        <f t="shared" si="63"/>
        <v>1050</v>
      </c>
      <c r="R110" s="44">
        <f t="shared" si="64"/>
        <v>2.1</v>
      </c>
      <c r="S110" s="282">
        <v>15517</v>
      </c>
    </row>
    <row r="111" spans="1:19" x14ac:dyDescent="0.2">
      <c r="A111" s="59" t="str">
        <f t="shared" si="60"/>
        <v>Disability Community Resource Center</v>
      </c>
      <c r="B111" s="59" t="str">
        <f t="shared" si="61"/>
        <v>Independent Living Services/Home Access Program</v>
      </c>
      <c r="D111" s="59" t="s">
        <v>41</v>
      </c>
      <c r="E111" s="29" t="s">
        <v>60</v>
      </c>
      <c r="F111" s="229" t="s">
        <v>72</v>
      </c>
      <c r="G111" s="224"/>
      <c r="H111" s="46"/>
      <c r="I111" s="47"/>
      <c r="J111" s="47"/>
      <c r="K111" s="47"/>
      <c r="L111" s="223">
        <v>7500</v>
      </c>
      <c r="M111" s="223">
        <v>1800</v>
      </c>
      <c r="N111" s="223">
        <f t="shared" si="62"/>
        <v>5700</v>
      </c>
      <c r="O111" s="283">
        <v>419</v>
      </c>
      <c r="P111" s="283">
        <f>1593-1590</f>
        <v>3</v>
      </c>
      <c r="Q111" s="45">
        <f t="shared" si="63"/>
        <v>422</v>
      </c>
      <c r="R111" s="44">
        <f t="shared" si="64"/>
        <v>0.23444444444444446</v>
      </c>
      <c r="S111" s="282">
        <v>9574</v>
      </c>
    </row>
    <row r="112" spans="1:19" x14ac:dyDescent="0.2">
      <c r="A112" s="59" t="str">
        <f t="shared" si="60"/>
        <v>Disability Community Resource Center</v>
      </c>
      <c r="B112" s="59" t="str">
        <f t="shared" si="61"/>
        <v>Independent Living Services/Home Access Program</v>
      </c>
      <c r="D112" s="59" t="s">
        <v>41</v>
      </c>
      <c r="E112" s="29" t="s">
        <v>60</v>
      </c>
      <c r="F112" s="229" t="s">
        <v>179</v>
      </c>
      <c r="G112" s="224"/>
      <c r="H112" s="46"/>
      <c r="I112" s="47"/>
      <c r="J112" s="47"/>
      <c r="K112" s="47"/>
      <c r="L112" s="223">
        <v>2500</v>
      </c>
      <c r="M112" s="223">
        <v>200</v>
      </c>
      <c r="N112" s="223">
        <f t="shared" si="62"/>
        <v>2300</v>
      </c>
      <c r="O112" s="283">
        <v>33</v>
      </c>
      <c r="P112" s="283">
        <v>96</v>
      </c>
      <c r="Q112" s="45">
        <f t="shared" si="63"/>
        <v>129</v>
      </c>
      <c r="R112" s="44">
        <f t="shared" si="64"/>
        <v>0.64500000000000002</v>
      </c>
      <c r="S112" s="282">
        <v>1084</v>
      </c>
    </row>
    <row r="113" spans="1:19" x14ac:dyDescent="0.2">
      <c r="A113" s="59" t="str">
        <f t="shared" si="60"/>
        <v>Disability Community Resource Center</v>
      </c>
      <c r="B113" s="59" t="str">
        <f t="shared" si="61"/>
        <v>Independent Living Services/Home Access Program</v>
      </c>
      <c r="D113" s="59" t="s">
        <v>41</v>
      </c>
      <c r="E113" s="29" t="s">
        <v>60</v>
      </c>
      <c r="F113" s="229" t="s">
        <v>180</v>
      </c>
      <c r="G113" s="224"/>
      <c r="H113" s="46"/>
      <c r="I113" s="47"/>
      <c r="J113" s="47"/>
      <c r="K113" s="47"/>
      <c r="L113" s="223">
        <v>5850</v>
      </c>
      <c r="M113" s="223">
        <v>0</v>
      </c>
      <c r="N113" s="223">
        <f t="shared" si="62"/>
        <v>5850</v>
      </c>
      <c r="O113" s="283">
        <v>0</v>
      </c>
      <c r="P113" s="283">
        <v>0</v>
      </c>
      <c r="Q113" s="45">
        <f t="shared" si="63"/>
        <v>0</v>
      </c>
      <c r="R113" s="44" t="str">
        <f t="shared" si="64"/>
        <v>N/A</v>
      </c>
      <c r="S113" s="282">
        <v>4521</v>
      </c>
    </row>
    <row r="114" spans="1:19" x14ac:dyDescent="0.2">
      <c r="A114" s="59" t="str">
        <f t="shared" si="60"/>
        <v>Disability Community Resource Center</v>
      </c>
      <c r="B114" s="59" t="str">
        <f t="shared" si="61"/>
        <v>Independent Living Services/Home Access Program</v>
      </c>
      <c r="D114" s="59" t="s">
        <v>41</v>
      </c>
      <c r="E114" s="29" t="s">
        <v>60</v>
      </c>
      <c r="F114" s="229" t="s">
        <v>181</v>
      </c>
      <c r="G114" s="224"/>
      <c r="H114" s="46"/>
      <c r="I114" s="47"/>
      <c r="J114" s="47"/>
      <c r="K114" s="47"/>
      <c r="L114" s="223">
        <v>1493</v>
      </c>
      <c r="M114" s="223">
        <v>200</v>
      </c>
      <c r="N114" s="223">
        <f t="shared" si="62"/>
        <v>1293</v>
      </c>
      <c r="O114" s="283">
        <v>0</v>
      </c>
      <c r="P114" s="283">
        <v>0</v>
      </c>
      <c r="Q114" s="45">
        <f t="shared" si="63"/>
        <v>0</v>
      </c>
      <c r="R114" s="44">
        <f t="shared" si="64"/>
        <v>0</v>
      </c>
      <c r="S114" s="282">
        <v>3381</v>
      </c>
    </row>
    <row r="115" spans="1:19" x14ac:dyDescent="0.2">
      <c r="A115" s="59" t="str">
        <f t="shared" si="60"/>
        <v>Disability Community Resource Center</v>
      </c>
      <c r="B115" s="59" t="str">
        <f t="shared" si="61"/>
        <v>Independent Living Services/Home Access Program</v>
      </c>
      <c r="D115" s="59" t="s">
        <v>41</v>
      </c>
      <c r="E115" s="29" t="s">
        <v>60</v>
      </c>
      <c r="F115" s="229"/>
      <c r="G115" s="224"/>
      <c r="H115" s="46"/>
      <c r="I115" s="47"/>
      <c r="J115" s="47"/>
      <c r="K115" s="47"/>
      <c r="L115" s="223">
        <v>0</v>
      </c>
      <c r="M115" s="223">
        <v>0</v>
      </c>
      <c r="N115" s="223">
        <f t="shared" si="62"/>
        <v>0</v>
      </c>
      <c r="O115" s="283">
        <v>0</v>
      </c>
      <c r="P115" s="283">
        <v>0</v>
      </c>
      <c r="Q115" s="45">
        <f t="shared" si="63"/>
        <v>0</v>
      </c>
      <c r="R115" s="44" t="str">
        <f t="shared" si="64"/>
        <v>N/A</v>
      </c>
      <c r="S115" s="282">
        <v>0</v>
      </c>
    </row>
    <row r="116" spans="1:19" ht="13.5" thickBot="1" x14ac:dyDescent="0.25">
      <c r="F116" s="70"/>
      <c r="G116" s="66"/>
      <c r="H116" s="71" t="s">
        <v>62</v>
      </c>
      <c r="I116" s="72"/>
      <c r="J116" s="72"/>
      <c r="K116" s="73"/>
      <c r="L116" s="74">
        <f t="shared" ref="L116:Q116" si="65">SUM(L105:L115)</f>
        <v>91693</v>
      </c>
      <c r="M116" s="74">
        <f t="shared" si="65"/>
        <v>10610</v>
      </c>
      <c r="N116" s="74">
        <f t="shared" si="65"/>
        <v>81083</v>
      </c>
      <c r="O116" s="74">
        <f t="shared" si="65"/>
        <v>3761</v>
      </c>
      <c r="P116" s="74">
        <f t="shared" si="65"/>
        <v>6007</v>
      </c>
      <c r="Q116" s="74">
        <f t="shared" si="65"/>
        <v>9768</v>
      </c>
      <c r="R116" s="75">
        <f>IFERROR(Q116/M116,"N/A")</f>
        <v>0.92064090480678606</v>
      </c>
      <c r="S116" s="76">
        <f>SUM(S105:S115)</f>
        <v>97439</v>
      </c>
    </row>
    <row r="117" spans="1:19" ht="13.5" thickBot="1" x14ac:dyDescent="0.25">
      <c r="F117" s="43"/>
      <c r="G117" s="43"/>
      <c r="H117" s="43"/>
      <c r="I117" s="43"/>
      <c r="J117" s="43"/>
      <c r="K117" s="43"/>
    </row>
    <row r="118" spans="1:19" s="82" customFormat="1" x14ac:dyDescent="0.2">
      <c r="A118" s="77"/>
      <c r="B118" s="77"/>
      <c r="C118" s="77"/>
      <c r="D118" s="77"/>
      <c r="E118" s="86"/>
      <c r="F118" s="19" t="s">
        <v>63</v>
      </c>
      <c r="G118" s="18"/>
      <c r="H118" s="18"/>
      <c r="I118" s="18"/>
      <c r="J118" s="18"/>
      <c r="K118" s="17"/>
      <c r="L118" s="16"/>
      <c r="M118" s="16"/>
      <c r="N118" s="16"/>
      <c r="O118" s="16"/>
      <c r="P118" s="16"/>
      <c r="Q118" s="16"/>
      <c r="R118" s="15"/>
      <c r="S118" s="14"/>
    </row>
    <row r="119" spans="1:19" x14ac:dyDescent="0.2">
      <c r="F119" s="87" t="s">
        <v>182</v>
      </c>
      <c r="G119" s="88"/>
      <c r="H119" s="88"/>
      <c r="I119" s="88"/>
      <c r="J119" s="88"/>
      <c r="K119" s="80"/>
      <c r="L119" s="22"/>
      <c r="M119" s="22"/>
      <c r="N119" s="22"/>
      <c r="O119" s="22"/>
      <c r="P119" s="22"/>
      <c r="Q119" s="22"/>
      <c r="R119" s="21"/>
      <c r="S119" s="20"/>
    </row>
    <row r="120" spans="1:19" ht="33.75" x14ac:dyDescent="0.2">
      <c r="F120" s="67" t="s">
        <v>161</v>
      </c>
      <c r="G120" s="68"/>
      <c r="H120" s="69"/>
      <c r="I120" s="69"/>
      <c r="J120" s="69"/>
      <c r="K120" s="69"/>
      <c r="L120" s="51" t="s">
        <v>21</v>
      </c>
      <c r="M120" s="51" t="s">
        <v>22</v>
      </c>
      <c r="N120" s="51" t="s">
        <v>23</v>
      </c>
      <c r="O120" s="51" t="s">
        <v>24</v>
      </c>
      <c r="P120" s="51" t="s">
        <v>25</v>
      </c>
      <c r="Q120" s="51" t="s">
        <v>26</v>
      </c>
      <c r="R120" s="64" t="s">
        <v>27</v>
      </c>
      <c r="S120" s="65" t="s">
        <v>28</v>
      </c>
    </row>
    <row r="121" spans="1:19" x14ac:dyDescent="0.2">
      <c r="A121" s="59" t="str">
        <f t="shared" ref="A121:A122" si="66">$G$7</f>
        <v>Disability Community Resource Center</v>
      </c>
      <c r="B121" s="59" t="str">
        <f t="shared" ref="B121:B122" si="67">$G$8</f>
        <v>Independent Living Services/Home Access Program</v>
      </c>
      <c r="D121" s="59" t="s">
        <v>41</v>
      </c>
      <c r="E121" s="29" t="s">
        <v>63</v>
      </c>
      <c r="F121" s="228"/>
      <c r="G121" s="224"/>
      <c r="H121" s="46"/>
      <c r="I121" s="47"/>
      <c r="J121" s="47"/>
      <c r="K121" s="47"/>
      <c r="L121" s="222">
        <v>0</v>
      </c>
      <c r="M121" s="222">
        <v>0</v>
      </c>
      <c r="N121" s="222">
        <f t="shared" ref="N121:N122" si="68">L121-M121</f>
        <v>0</v>
      </c>
      <c r="O121" s="275">
        <v>0</v>
      </c>
      <c r="P121" s="275">
        <v>0</v>
      </c>
      <c r="Q121" s="49">
        <f>SUM(O121:P121)</f>
        <v>0</v>
      </c>
      <c r="R121" s="48" t="str">
        <f>IFERROR(Q121/M121,"N/A")</f>
        <v>N/A</v>
      </c>
      <c r="S121" s="280">
        <v>0</v>
      </c>
    </row>
    <row r="122" spans="1:19" x14ac:dyDescent="0.2">
      <c r="A122" s="59" t="str">
        <f t="shared" si="66"/>
        <v>Disability Community Resource Center</v>
      </c>
      <c r="B122" s="59" t="str">
        <f t="shared" si="67"/>
        <v>Independent Living Services/Home Access Program</v>
      </c>
      <c r="D122" s="59" t="s">
        <v>41</v>
      </c>
      <c r="E122" s="29" t="s">
        <v>63</v>
      </c>
      <c r="F122" s="229"/>
      <c r="G122" s="224"/>
      <c r="H122" s="46"/>
      <c r="I122" s="47"/>
      <c r="J122" s="47"/>
      <c r="K122" s="47"/>
      <c r="L122" s="222">
        <v>0</v>
      </c>
      <c r="M122" s="222">
        <v>0</v>
      </c>
      <c r="N122" s="222">
        <f t="shared" si="68"/>
        <v>0</v>
      </c>
      <c r="O122" s="275">
        <v>0</v>
      </c>
      <c r="P122" s="275">
        <v>0</v>
      </c>
      <c r="Q122" s="49">
        <f t="shared" ref="Q122" si="69">SUM(O122:P122)</f>
        <v>0</v>
      </c>
      <c r="R122" s="48" t="str">
        <f t="shared" ref="R122" si="70">IFERROR(Q122/M122,"N/A")</f>
        <v>N/A</v>
      </c>
      <c r="S122" s="280">
        <v>0</v>
      </c>
    </row>
    <row r="123" spans="1:19" ht="13.5" thickBot="1" x14ac:dyDescent="0.25">
      <c r="F123" s="70"/>
      <c r="G123" s="66"/>
      <c r="H123" s="71" t="s">
        <v>64</v>
      </c>
      <c r="I123" s="72"/>
      <c r="J123" s="72"/>
      <c r="K123" s="73"/>
      <c r="L123" s="74">
        <f t="shared" ref="L123:Q123" si="71">SUM(L121:L122)</f>
        <v>0</v>
      </c>
      <c r="M123" s="74">
        <f t="shared" si="71"/>
        <v>0</v>
      </c>
      <c r="N123" s="74">
        <f t="shared" si="71"/>
        <v>0</v>
      </c>
      <c r="O123" s="74">
        <f t="shared" si="71"/>
        <v>0</v>
      </c>
      <c r="P123" s="74">
        <f t="shared" si="71"/>
        <v>0</v>
      </c>
      <c r="Q123" s="74">
        <f t="shared" si="71"/>
        <v>0</v>
      </c>
      <c r="R123" s="75" t="str">
        <f>IFERROR(Q123/M123,"N/A")</f>
        <v>N/A</v>
      </c>
      <c r="S123" s="76">
        <f>SUM(S121:S122)</f>
        <v>0</v>
      </c>
    </row>
    <row r="124" spans="1:19" ht="13.5" thickBot="1" x14ac:dyDescent="0.25">
      <c r="F124" s="43"/>
      <c r="G124" s="43"/>
      <c r="H124" s="43"/>
      <c r="I124" s="43"/>
      <c r="J124" s="43"/>
      <c r="K124" s="43"/>
    </row>
    <row r="125" spans="1:19" s="82" customFormat="1" x14ac:dyDescent="0.2">
      <c r="F125" s="19" t="s">
        <v>65</v>
      </c>
      <c r="G125" s="18"/>
      <c r="H125" s="18"/>
      <c r="I125" s="18"/>
      <c r="J125" s="18"/>
      <c r="K125" s="17"/>
      <c r="L125" s="16"/>
      <c r="M125" s="16"/>
      <c r="N125" s="16"/>
      <c r="O125" s="16"/>
      <c r="P125" s="16"/>
      <c r="Q125" s="16"/>
      <c r="R125" s="15"/>
      <c r="S125" s="14"/>
    </row>
    <row r="126" spans="1:19" x14ac:dyDescent="0.2">
      <c r="F126" s="87" t="s">
        <v>66</v>
      </c>
      <c r="G126" s="88"/>
      <c r="H126" s="88"/>
      <c r="I126" s="88"/>
      <c r="J126" s="88"/>
      <c r="K126" s="80"/>
      <c r="L126" s="22"/>
      <c r="M126" s="22"/>
      <c r="N126" s="22"/>
      <c r="O126" s="22"/>
      <c r="P126" s="22"/>
      <c r="Q126" s="22"/>
      <c r="R126" s="21"/>
      <c r="S126" s="20"/>
    </row>
    <row r="127" spans="1:19" ht="33.75" x14ac:dyDescent="0.2">
      <c r="F127" s="67" t="s">
        <v>161</v>
      </c>
      <c r="G127" s="68"/>
      <c r="H127" s="69"/>
      <c r="I127" s="69"/>
      <c r="J127" s="69"/>
      <c r="K127" s="69"/>
      <c r="L127" s="51" t="s">
        <v>21</v>
      </c>
      <c r="M127" s="51" t="s">
        <v>22</v>
      </c>
      <c r="N127" s="51" t="s">
        <v>23</v>
      </c>
      <c r="O127" s="51" t="s">
        <v>24</v>
      </c>
      <c r="P127" s="51" t="s">
        <v>25</v>
      </c>
      <c r="Q127" s="51" t="s">
        <v>26</v>
      </c>
      <c r="R127" s="64" t="s">
        <v>27</v>
      </c>
      <c r="S127" s="65" t="s">
        <v>28</v>
      </c>
    </row>
    <row r="128" spans="1:19" x14ac:dyDescent="0.2">
      <c r="A128" s="59" t="str">
        <f t="shared" ref="A128:A131" si="72">$G$7</f>
        <v>Disability Community Resource Center</v>
      </c>
      <c r="B128" s="59" t="str">
        <f t="shared" ref="B128:B131" si="73">$G$8</f>
        <v>Independent Living Services/Home Access Program</v>
      </c>
      <c r="D128" s="59" t="s">
        <v>41</v>
      </c>
      <c r="E128" s="29" t="s">
        <v>65</v>
      </c>
      <c r="F128" s="228" t="s">
        <v>183</v>
      </c>
      <c r="G128" s="224"/>
      <c r="H128" s="46"/>
      <c r="I128" s="47"/>
      <c r="J128" s="47"/>
      <c r="K128" s="303"/>
      <c r="L128" s="222">
        <v>55627</v>
      </c>
      <c r="M128" s="222">
        <v>55627</v>
      </c>
      <c r="N128" s="222">
        <f t="shared" ref="N128:N131" si="74">L128-M128</f>
        <v>0</v>
      </c>
      <c r="O128" s="275">
        <v>943</v>
      </c>
      <c r="P128" s="275">
        <v>9609</v>
      </c>
      <c r="Q128" s="49">
        <f>SUM(O128:P128)</f>
        <v>10552</v>
      </c>
      <c r="R128" s="48">
        <f>IFERROR(Q128/M128,"N/A")</f>
        <v>0.18969205601596348</v>
      </c>
      <c r="S128" s="284">
        <v>12027</v>
      </c>
    </row>
    <row r="129" spans="1:19" x14ac:dyDescent="0.2">
      <c r="A129" s="59" t="str">
        <f t="shared" si="72"/>
        <v>Disability Community Resource Center</v>
      </c>
      <c r="B129" s="59" t="str">
        <f t="shared" si="73"/>
        <v>Independent Living Services/Home Access Program</v>
      </c>
      <c r="D129" s="59" t="s">
        <v>41</v>
      </c>
      <c r="E129" s="29" t="s">
        <v>65</v>
      </c>
      <c r="F129" s="229" t="s">
        <v>184</v>
      </c>
      <c r="G129" s="224"/>
      <c r="H129" s="46"/>
      <c r="I129" s="47"/>
      <c r="J129" s="47"/>
      <c r="K129" s="47"/>
      <c r="L129" s="222">
        <v>6000</v>
      </c>
      <c r="M129" s="222">
        <v>3000</v>
      </c>
      <c r="N129" s="222">
        <f t="shared" si="74"/>
        <v>3000</v>
      </c>
      <c r="O129" s="275">
        <v>480</v>
      </c>
      <c r="P129" s="275">
        <v>1200</v>
      </c>
      <c r="Q129" s="49">
        <f t="shared" ref="Q129:Q131" si="75">SUM(O129:P129)</f>
        <v>1680</v>
      </c>
      <c r="R129" s="48">
        <f t="shared" ref="R129:R131" si="76">IFERROR(Q129/M129,"N/A")</f>
        <v>0.56000000000000005</v>
      </c>
      <c r="S129" s="284">
        <v>2640</v>
      </c>
    </row>
    <row r="130" spans="1:19" x14ac:dyDescent="0.2">
      <c r="A130" s="59" t="str">
        <f t="shared" si="72"/>
        <v>Disability Community Resource Center</v>
      </c>
      <c r="B130" s="59" t="str">
        <f t="shared" si="73"/>
        <v>Independent Living Services/Home Access Program</v>
      </c>
      <c r="D130" s="59" t="s">
        <v>41</v>
      </c>
      <c r="E130" s="29" t="s">
        <v>65</v>
      </c>
      <c r="F130" s="229" t="s">
        <v>185</v>
      </c>
      <c r="G130" s="224"/>
      <c r="H130" s="46"/>
      <c r="I130" s="47"/>
      <c r="J130" s="47"/>
      <c r="K130" s="47"/>
      <c r="L130" s="222">
        <v>80000</v>
      </c>
      <c r="M130" s="222">
        <v>40636</v>
      </c>
      <c r="N130" s="222">
        <f t="shared" si="74"/>
        <v>39364</v>
      </c>
      <c r="O130" s="275">
        <v>3212</v>
      </c>
      <c r="P130" s="275">
        <v>38745</v>
      </c>
      <c r="Q130" s="49">
        <f t="shared" si="75"/>
        <v>41957</v>
      </c>
      <c r="R130" s="48">
        <f t="shared" si="76"/>
        <v>1.0325081208780391</v>
      </c>
      <c r="S130" s="284">
        <v>42066</v>
      </c>
    </row>
    <row r="131" spans="1:19" x14ac:dyDescent="0.2">
      <c r="A131" s="59" t="str">
        <f t="shared" si="72"/>
        <v>Disability Community Resource Center</v>
      </c>
      <c r="B131" s="59" t="str">
        <f t="shared" si="73"/>
        <v>Independent Living Services/Home Access Program</v>
      </c>
      <c r="D131" s="59" t="s">
        <v>41</v>
      </c>
      <c r="E131" s="29" t="s">
        <v>65</v>
      </c>
      <c r="F131" s="229"/>
      <c r="G131" s="224"/>
      <c r="H131" s="46"/>
      <c r="I131" s="47"/>
      <c r="J131" s="47"/>
      <c r="K131" s="47"/>
      <c r="L131" s="222">
        <v>0</v>
      </c>
      <c r="M131" s="222">
        <v>0</v>
      </c>
      <c r="N131" s="222">
        <f t="shared" si="74"/>
        <v>0</v>
      </c>
      <c r="O131" s="275">
        <v>0</v>
      </c>
      <c r="P131" s="275">
        <v>0</v>
      </c>
      <c r="Q131" s="49">
        <f t="shared" si="75"/>
        <v>0</v>
      </c>
      <c r="R131" s="48" t="str">
        <f t="shared" si="76"/>
        <v>N/A</v>
      </c>
      <c r="S131" s="280">
        <v>0</v>
      </c>
    </row>
    <row r="132" spans="1:19" ht="24.75" customHeight="1" thickBot="1" x14ac:dyDescent="0.25">
      <c r="F132" s="70"/>
      <c r="G132" s="66"/>
      <c r="H132" s="71" t="s">
        <v>67</v>
      </c>
      <c r="I132" s="72"/>
      <c r="J132" s="72"/>
      <c r="K132" s="73"/>
      <c r="L132" s="74">
        <f t="shared" ref="L132:Q132" si="77">SUM(L128:L131)</f>
        <v>141627</v>
      </c>
      <c r="M132" s="74">
        <f t="shared" si="77"/>
        <v>99263</v>
      </c>
      <c r="N132" s="74">
        <f t="shared" si="77"/>
        <v>42364</v>
      </c>
      <c r="O132" s="74">
        <f t="shared" si="77"/>
        <v>4635</v>
      </c>
      <c r="P132" s="74">
        <f t="shared" si="77"/>
        <v>49554</v>
      </c>
      <c r="Q132" s="74">
        <f t="shared" si="77"/>
        <v>54189</v>
      </c>
      <c r="R132" s="75">
        <f>IFERROR(Q132/M132,"N/A")</f>
        <v>0.5459133816225582</v>
      </c>
      <c r="S132" s="76">
        <f>SUM(S128:S131)</f>
        <v>56733</v>
      </c>
    </row>
    <row r="133" spans="1:19" ht="13.5" thickBot="1" x14ac:dyDescent="0.25">
      <c r="F133" s="43"/>
      <c r="G133" s="43"/>
      <c r="H133" s="43"/>
      <c r="I133" s="43"/>
      <c r="J133" s="43"/>
      <c r="K133" s="43"/>
    </row>
    <row r="134" spans="1:19" s="82" customFormat="1" x14ac:dyDescent="0.2">
      <c r="A134" s="77"/>
      <c r="B134" s="77"/>
      <c r="C134" s="77"/>
      <c r="D134" s="77"/>
      <c r="E134" s="86"/>
      <c r="F134" s="19" t="s">
        <v>68</v>
      </c>
      <c r="G134" s="18"/>
      <c r="H134" s="18"/>
      <c r="I134" s="18"/>
      <c r="J134" s="18"/>
      <c r="K134" s="17"/>
      <c r="L134" s="16"/>
      <c r="M134" s="16"/>
      <c r="N134" s="16"/>
      <c r="O134" s="16"/>
      <c r="P134" s="16"/>
      <c r="Q134" s="16"/>
      <c r="R134" s="15"/>
      <c r="S134" s="14"/>
    </row>
    <row r="135" spans="1:19" s="82" customFormat="1" ht="11.25" x14ac:dyDescent="0.2">
      <c r="A135" s="77"/>
      <c r="B135" s="77"/>
      <c r="C135" s="77"/>
      <c r="D135" s="77"/>
      <c r="E135" s="86"/>
      <c r="F135" s="87" t="s">
        <v>186</v>
      </c>
      <c r="G135" s="79"/>
      <c r="H135" s="79"/>
      <c r="I135" s="79"/>
      <c r="J135" s="79"/>
      <c r="K135" s="80"/>
      <c r="L135" s="80"/>
      <c r="M135" s="80"/>
      <c r="N135" s="80"/>
      <c r="O135" s="80"/>
      <c r="P135" s="80"/>
      <c r="Q135" s="80"/>
      <c r="R135" s="209"/>
      <c r="S135" s="81"/>
    </row>
    <row r="136" spans="1:19" s="82" customFormat="1" ht="11.25" x14ac:dyDescent="0.2">
      <c r="A136" s="77"/>
      <c r="B136" s="77"/>
      <c r="C136" s="77"/>
      <c r="D136" s="77"/>
      <c r="E136" s="86"/>
      <c r="F136" s="97" t="s">
        <v>187</v>
      </c>
      <c r="G136" s="79"/>
      <c r="H136" s="79"/>
      <c r="I136" s="79"/>
      <c r="J136" s="79"/>
      <c r="K136" s="80"/>
      <c r="L136" s="80"/>
      <c r="M136" s="80"/>
      <c r="N136" s="80"/>
      <c r="O136" s="80"/>
      <c r="P136" s="80"/>
      <c r="Q136" s="80"/>
      <c r="R136" s="209"/>
      <c r="S136" s="81"/>
    </row>
    <row r="137" spans="1:19" s="82" customFormat="1" ht="11.25" x14ac:dyDescent="0.2">
      <c r="A137" s="77"/>
      <c r="B137" s="77"/>
      <c r="C137" s="77"/>
      <c r="D137" s="77"/>
      <c r="E137" s="86"/>
      <c r="F137" s="97" t="s">
        <v>188</v>
      </c>
      <c r="G137" s="79"/>
      <c r="H137" s="79"/>
      <c r="I137" s="79"/>
      <c r="J137" s="79"/>
      <c r="K137" s="79"/>
      <c r="L137" s="83"/>
      <c r="M137" s="83"/>
      <c r="N137" s="83"/>
      <c r="O137" s="83"/>
      <c r="P137" s="83"/>
      <c r="Q137" s="83"/>
      <c r="R137" s="84"/>
      <c r="S137" s="85"/>
    </row>
    <row r="138" spans="1:19" ht="33.75" x14ac:dyDescent="0.2">
      <c r="F138" s="67" t="s">
        <v>161</v>
      </c>
      <c r="G138" s="68"/>
      <c r="H138" s="69"/>
      <c r="I138" s="69"/>
      <c r="J138" s="69"/>
      <c r="K138" s="69"/>
      <c r="L138" s="51" t="s">
        <v>21</v>
      </c>
      <c r="M138" s="51" t="s">
        <v>22</v>
      </c>
      <c r="N138" s="51" t="s">
        <v>23</v>
      </c>
      <c r="O138" s="51" t="s">
        <v>24</v>
      </c>
      <c r="P138" s="51" t="s">
        <v>25</v>
      </c>
      <c r="Q138" s="51" t="s">
        <v>26</v>
      </c>
      <c r="R138" s="64" t="s">
        <v>27</v>
      </c>
      <c r="S138" s="65" t="s">
        <v>28</v>
      </c>
    </row>
    <row r="139" spans="1:19" x14ac:dyDescent="0.2">
      <c r="A139" s="59" t="str">
        <f>$G$7</f>
        <v>Disability Community Resource Center</v>
      </c>
      <c r="B139" s="59" t="str">
        <f>$G$8</f>
        <v>Independent Living Services/Home Access Program</v>
      </c>
      <c r="D139" s="59" t="s">
        <v>41</v>
      </c>
      <c r="E139" s="29" t="s">
        <v>68</v>
      </c>
      <c r="F139" s="224" t="s">
        <v>189</v>
      </c>
      <c r="G139" s="224"/>
      <c r="H139" s="46"/>
      <c r="I139" s="47"/>
      <c r="J139" s="151"/>
      <c r="K139" s="152"/>
      <c r="L139" s="225">
        <v>0</v>
      </c>
      <c r="M139" s="225">
        <v>0</v>
      </c>
      <c r="N139" s="223">
        <f>L139-M139</f>
        <v>0</v>
      </c>
      <c r="O139" s="283">
        <v>0</v>
      </c>
      <c r="P139" s="283">
        <v>0</v>
      </c>
      <c r="Q139" s="49">
        <f>SUM(O139:P139)</f>
        <v>0</v>
      </c>
      <c r="R139" s="48" t="str">
        <f>IFERROR(Q139/M139,"N/A")</f>
        <v>N/A</v>
      </c>
      <c r="S139" s="280">
        <v>0</v>
      </c>
    </row>
    <row r="140" spans="1:19" ht="13.5" thickBot="1" x14ac:dyDescent="0.25">
      <c r="A140" s="59" t="str">
        <f t="shared" ref="A140" si="78">$G$7</f>
        <v>Disability Community Resource Center</v>
      </c>
      <c r="B140" s="59" t="str">
        <f t="shared" ref="B140" si="79">$G$8</f>
        <v>Independent Living Services/Home Access Program</v>
      </c>
      <c r="D140" s="59" t="s">
        <v>41</v>
      </c>
      <c r="E140" s="29" t="s">
        <v>65</v>
      </c>
      <c r="F140" s="226"/>
      <c r="G140" s="227"/>
      <c r="H140" s="46"/>
      <c r="I140" s="47"/>
      <c r="J140" s="151" t="s">
        <v>190</v>
      </c>
      <c r="K140" s="152">
        <f>IFERROR(M141/M143,"N/A")</f>
        <v>0</v>
      </c>
      <c r="L140" s="223">
        <v>0</v>
      </c>
      <c r="M140" s="223">
        <v>0</v>
      </c>
      <c r="N140" s="223">
        <f t="shared" ref="N140" si="80">L140-M140</f>
        <v>0</v>
      </c>
      <c r="O140" s="283">
        <v>0</v>
      </c>
      <c r="P140" s="283">
        <v>0</v>
      </c>
      <c r="Q140" s="61">
        <f>SUM(O140:P140)</f>
        <v>0</v>
      </c>
      <c r="R140" s="62" t="str">
        <f>IFERROR(Q140/M140,"N/A")</f>
        <v>N/A</v>
      </c>
      <c r="S140" s="285">
        <v>0</v>
      </c>
    </row>
    <row r="141" spans="1:19" ht="13.5" thickBot="1" x14ac:dyDescent="0.25">
      <c r="F141" s="202"/>
      <c r="G141" s="203"/>
      <c r="H141" s="204" t="s">
        <v>69</v>
      </c>
      <c r="I141" s="13"/>
      <c r="J141" s="13"/>
      <c r="K141" s="12"/>
      <c r="L141" s="11">
        <f>SUM(L139:L140)</f>
        <v>0</v>
      </c>
      <c r="M141" s="11">
        <f>SUM(M139:M140)</f>
        <v>0</v>
      </c>
      <c r="N141" s="11">
        <f>SUM(N139:N140)</f>
        <v>0</v>
      </c>
      <c r="O141" s="11">
        <f t="shared" ref="O141:Q141" si="81">SUM(O139:O140)</f>
        <v>0</v>
      </c>
      <c r="P141" s="11">
        <f t="shared" si="81"/>
        <v>0</v>
      </c>
      <c r="Q141" s="11">
        <f t="shared" si="81"/>
        <v>0</v>
      </c>
      <c r="R141" s="10" t="str">
        <f>IFERROR(Q141/M141,"N/A")</f>
        <v>N/A</v>
      </c>
      <c r="S141" s="9">
        <f>SUM(S139:S140)</f>
        <v>0</v>
      </c>
    </row>
    <row r="142" spans="1:19" ht="13.5" thickBot="1" x14ac:dyDescent="0.25">
      <c r="F142" s="43"/>
      <c r="G142" s="43"/>
      <c r="H142" s="43"/>
      <c r="I142" s="43"/>
      <c r="J142" s="43"/>
      <c r="K142" s="43"/>
    </row>
    <row r="143" spans="1:19" ht="15.75" thickBot="1" x14ac:dyDescent="0.3">
      <c r="F143" s="8"/>
      <c r="G143" s="6"/>
      <c r="H143" s="7" t="s">
        <v>40</v>
      </c>
      <c r="I143" s="6"/>
      <c r="J143" s="6"/>
      <c r="K143" s="5"/>
      <c r="L143" s="4">
        <f t="shared" ref="L143:Q143" si="82">SUM(L141,L132,L123,L116,L100,L93,L86,L79,L70,L62,L53)</f>
        <v>1702810.5999999999</v>
      </c>
      <c r="M143" s="4">
        <f t="shared" si="82"/>
        <v>235843</v>
      </c>
      <c r="N143" s="4">
        <f t="shared" si="82"/>
        <v>1466967.6</v>
      </c>
      <c r="O143" s="4">
        <f t="shared" si="82"/>
        <v>69591</v>
      </c>
      <c r="P143" s="4">
        <f t="shared" si="82"/>
        <v>121177</v>
      </c>
      <c r="Q143" s="4">
        <f t="shared" si="82"/>
        <v>190768</v>
      </c>
      <c r="R143" s="3">
        <f>IFERROR(Q143/M143,"N/A")</f>
        <v>0.8088770919637216</v>
      </c>
      <c r="S143" s="2">
        <f>SUM(S141,S132,S123,S116,S100,S93,S86,S79,S70,S62,S53)</f>
        <v>1567493</v>
      </c>
    </row>
    <row r="144" spans="1:19" ht="15" customHeight="1" thickBot="1" x14ac:dyDescent="0.25">
      <c r="F144" s="43"/>
      <c r="G144" s="43"/>
      <c r="H144" s="43"/>
      <c r="I144" s="43"/>
      <c r="J144" s="43"/>
      <c r="K144" s="43"/>
    </row>
    <row r="145" spans="1:19" ht="39" customHeight="1" thickBot="1" x14ac:dyDescent="0.3">
      <c r="F145" s="101" t="s">
        <v>97</v>
      </c>
      <c r="G145" s="94"/>
      <c r="H145" s="94"/>
      <c r="I145" s="94"/>
      <c r="J145" s="94"/>
      <c r="K145" s="94"/>
      <c r="L145" s="94"/>
      <c r="M145" s="94"/>
      <c r="N145" s="94"/>
      <c r="O145" s="94"/>
      <c r="P145" s="94"/>
      <c r="Q145" s="94"/>
      <c r="R145" s="94"/>
      <c r="S145" s="100"/>
    </row>
    <row r="146" spans="1:19" ht="33.75" x14ac:dyDescent="0.2">
      <c r="F146" s="107" t="s">
        <v>191</v>
      </c>
      <c r="G146" s="99" t="s">
        <v>161</v>
      </c>
      <c r="H146" s="98"/>
      <c r="I146" s="98"/>
      <c r="J146" s="98"/>
      <c r="K146" s="126"/>
      <c r="L146" s="98"/>
      <c r="M146" s="98"/>
      <c r="N146" s="108" t="s">
        <v>192</v>
      </c>
      <c r="O146" s="108" t="s">
        <v>193</v>
      </c>
      <c r="P146" s="108" t="s">
        <v>194</v>
      </c>
      <c r="Q146" s="108" t="s">
        <v>195</v>
      </c>
      <c r="R146" s="123" t="s">
        <v>196</v>
      </c>
      <c r="S146" s="109" t="s">
        <v>197</v>
      </c>
    </row>
    <row r="147" spans="1:19" x14ac:dyDescent="0.2">
      <c r="A147" s="59" t="str">
        <f t="shared" ref="A147:A152" si="83">$G$7</f>
        <v>Disability Community Resource Center</v>
      </c>
      <c r="B147" s="59" t="str">
        <f t="shared" ref="B147:B152" si="84">$G$8</f>
        <v>Independent Living Services/Home Access Program</v>
      </c>
      <c r="D147" s="59" t="s">
        <v>97</v>
      </c>
      <c r="E147" s="29" t="str">
        <f t="shared" ref="E147:E152" si="85">F147</f>
        <v>1.  Government Grants</v>
      </c>
      <c r="F147" s="125" t="s">
        <v>198</v>
      </c>
      <c r="G147" s="286" t="s">
        <v>199</v>
      </c>
      <c r="H147" s="43"/>
      <c r="I147" s="43"/>
      <c r="J147" s="43"/>
      <c r="K147" s="127"/>
      <c r="L147" s="43"/>
      <c r="M147" s="43"/>
      <c r="N147" s="222">
        <v>243192.66</v>
      </c>
      <c r="O147" s="281">
        <v>67832</v>
      </c>
      <c r="P147" s="281">
        <f>168011-105443</f>
        <v>62568</v>
      </c>
      <c r="Q147" s="110">
        <f t="shared" ref="Q147:Q152" si="86">SUM(O147:P147)</f>
        <v>130400</v>
      </c>
      <c r="R147" s="35"/>
      <c r="S147" s="205"/>
    </row>
    <row r="148" spans="1:19" x14ac:dyDescent="0.2">
      <c r="A148" s="59" t="str">
        <f t="shared" si="83"/>
        <v>Disability Community Resource Center</v>
      </c>
      <c r="B148" s="59" t="str">
        <f t="shared" si="84"/>
        <v>Independent Living Services/Home Access Program</v>
      </c>
      <c r="D148" s="59" t="s">
        <v>97</v>
      </c>
      <c r="E148" s="29" t="str">
        <f t="shared" si="85"/>
        <v>2.  Private/Corporate Grants</v>
      </c>
      <c r="F148" s="125" t="s">
        <v>200</v>
      </c>
      <c r="G148" s="286"/>
      <c r="H148" s="43"/>
      <c r="I148" s="43"/>
      <c r="J148" s="43"/>
      <c r="K148" s="127"/>
      <c r="L148" s="43"/>
      <c r="M148" s="43"/>
      <c r="N148" s="222">
        <v>50000</v>
      </c>
      <c r="O148" s="281">
        <v>0</v>
      </c>
      <c r="P148" s="281">
        <v>0</v>
      </c>
      <c r="Q148" s="110">
        <f t="shared" si="86"/>
        <v>0</v>
      </c>
      <c r="R148" s="35"/>
      <c r="S148" s="205"/>
    </row>
    <row r="149" spans="1:19" x14ac:dyDescent="0.2">
      <c r="A149" s="59" t="str">
        <f t="shared" si="83"/>
        <v>Disability Community Resource Center</v>
      </c>
      <c r="B149" s="59" t="str">
        <f t="shared" si="84"/>
        <v>Independent Living Services/Home Access Program</v>
      </c>
      <c r="D149" s="59" t="s">
        <v>97</v>
      </c>
      <c r="E149" s="29" t="str">
        <f t="shared" si="85"/>
        <v>3.  Individual Donations</v>
      </c>
      <c r="F149" s="125" t="s">
        <v>201</v>
      </c>
      <c r="G149" s="286"/>
      <c r="H149" s="43"/>
      <c r="I149" s="43"/>
      <c r="J149" s="43"/>
      <c r="K149" s="127"/>
      <c r="L149" s="43"/>
      <c r="M149" s="43"/>
      <c r="N149" s="222">
        <v>0</v>
      </c>
      <c r="O149" s="281">
        <v>0</v>
      </c>
      <c r="P149" s="281">
        <v>0</v>
      </c>
      <c r="Q149" s="110">
        <f t="shared" si="86"/>
        <v>0</v>
      </c>
      <c r="S149" s="205"/>
    </row>
    <row r="150" spans="1:19" x14ac:dyDescent="0.2">
      <c r="A150" s="59" t="str">
        <f t="shared" si="83"/>
        <v>Disability Community Resource Center</v>
      </c>
      <c r="B150" s="59" t="str">
        <f t="shared" si="84"/>
        <v>Independent Living Services/Home Access Program</v>
      </c>
      <c r="D150" s="59" t="s">
        <v>97</v>
      </c>
      <c r="E150" s="29" t="str">
        <f t="shared" si="85"/>
        <v>4.  Fundraising Events</v>
      </c>
      <c r="F150" s="125" t="s">
        <v>202</v>
      </c>
      <c r="G150" s="286"/>
      <c r="H150" s="43"/>
      <c r="I150" s="43"/>
      <c r="J150" s="43"/>
      <c r="K150" s="127"/>
      <c r="L150" s="43"/>
      <c r="M150" s="43"/>
      <c r="N150" s="222">
        <v>0</v>
      </c>
      <c r="O150" s="281">
        <v>0</v>
      </c>
      <c r="P150" s="281">
        <v>0</v>
      </c>
      <c r="Q150" s="110">
        <f t="shared" si="86"/>
        <v>0</v>
      </c>
      <c r="R150" s="105"/>
      <c r="S150" s="206"/>
    </row>
    <row r="151" spans="1:19" x14ac:dyDescent="0.2">
      <c r="A151" s="59" t="str">
        <f t="shared" si="83"/>
        <v>Disability Community Resource Center</v>
      </c>
      <c r="B151" s="59" t="str">
        <f t="shared" si="84"/>
        <v>Independent Living Services/Home Access Program</v>
      </c>
      <c r="D151" s="59" t="s">
        <v>97</v>
      </c>
      <c r="E151" s="29" t="str">
        <f t="shared" si="85"/>
        <v>5.  Fees for Service</v>
      </c>
      <c r="F151" s="125" t="s">
        <v>203</v>
      </c>
      <c r="G151" s="286"/>
      <c r="H151" s="43"/>
      <c r="I151" s="43"/>
      <c r="J151" s="43"/>
      <c r="K151" s="127"/>
      <c r="L151" s="43"/>
      <c r="M151" s="43"/>
      <c r="N151" s="222">
        <v>0</v>
      </c>
      <c r="O151" s="281">
        <v>0</v>
      </c>
      <c r="P151" s="281">
        <v>0</v>
      </c>
      <c r="Q151" s="110">
        <f t="shared" si="86"/>
        <v>0</v>
      </c>
      <c r="R151" s="105"/>
      <c r="S151" s="206"/>
    </row>
    <row r="152" spans="1:19" x14ac:dyDescent="0.2">
      <c r="A152" s="59" t="str">
        <f t="shared" si="83"/>
        <v>Disability Community Resource Center</v>
      </c>
      <c r="B152" s="59" t="str">
        <f t="shared" si="84"/>
        <v>Independent Living Services/Home Access Program</v>
      </c>
      <c r="D152" s="59" t="s">
        <v>97</v>
      </c>
      <c r="E152" s="29" t="str">
        <f t="shared" si="85"/>
        <v>6.  Other</v>
      </c>
      <c r="F152" s="125" t="s">
        <v>204</v>
      </c>
      <c r="G152" s="286"/>
      <c r="H152" s="43"/>
      <c r="I152" s="43"/>
      <c r="J152" s="43"/>
      <c r="K152" s="127"/>
      <c r="L152" s="43"/>
      <c r="M152" s="43"/>
      <c r="N152" s="223">
        <v>0</v>
      </c>
      <c r="O152" s="287">
        <v>0</v>
      </c>
      <c r="P152" s="287">
        <v>0</v>
      </c>
      <c r="Q152" s="111">
        <f t="shared" si="86"/>
        <v>0</v>
      </c>
      <c r="R152" s="105"/>
      <c r="S152" s="207"/>
    </row>
    <row r="153" spans="1:19" ht="15.75" thickBot="1" x14ac:dyDescent="0.3">
      <c r="F153" s="112" t="s">
        <v>205</v>
      </c>
      <c r="G153" s="66"/>
      <c r="H153" s="102" t="s">
        <v>206</v>
      </c>
      <c r="I153" s="103"/>
      <c r="J153" s="103"/>
      <c r="K153" s="103"/>
      <c r="L153" s="103"/>
      <c r="M153" s="103"/>
      <c r="N153" s="113">
        <f>SUM(N147:N152)</f>
        <v>293192.66000000003</v>
      </c>
      <c r="O153" s="113">
        <f>SUM(O147:O152)</f>
        <v>67832</v>
      </c>
      <c r="P153" s="113">
        <f>SUM(P147:P152)</f>
        <v>62568</v>
      </c>
      <c r="Q153" s="113">
        <f>SUM(Q147:Q152)</f>
        <v>130400</v>
      </c>
      <c r="R153" s="106">
        <f>'CASH MATCH'!E20</f>
        <v>130399.73152709357</v>
      </c>
      <c r="S153" s="114">
        <f>IFERROR(Q153-R153,"N/A")</f>
        <v>0.26847290643490851</v>
      </c>
    </row>
    <row r="154" spans="1:19" s="93" customFormat="1" ht="13.5" thickBot="1" x14ac:dyDescent="0.25">
      <c r="A154" s="59"/>
      <c r="B154" s="59"/>
      <c r="C154" s="59"/>
      <c r="D154" s="59"/>
      <c r="E154" s="92"/>
      <c r="F154" s="115"/>
      <c r="G154" s="127"/>
      <c r="H154" s="127"/>
      <c r="I154" s="127"/>
      <c r="J154" s="127"/>
      <c r="K154" s="128"/>
      <c r="L154" s="29"/>
      <c r="M154" s="29"/>
      <c r="N154" s="29"/>
      <c r="O154" s="29"/>
      <c r="P154" s="29"/>
      <c r="Q154" s="29"/>
      <c r="R154" s="28"/>
      <c r="S154" s="27"/>
    </row>
    <row r="155" spans="1:19" s="93" customFormat="1" x14ac:dyDescent="0.2">
      <c r="A155" s="59"/>
      <c r="B155" s="59"/>
      <c r="C155" s="59"/>
      <c r="D155" s="59"/>
      <c r="E155" s="92"/>
      <c r="F155" s="42" t="s">
        <v>207</v>
      </c>
      <c r="G155" s="41"/>
      <c r="H155" s="41"/>
      <c r="I155" s="41"/>
      <c r="J155" s="41"/>
      <c r="K155" s="40"/>
      <c r="L155" s="40"/>
      <c r="M155" s="40"/>
      <c r="N155" s="40"/>
      <c r="O155" s="40"/>
      <c r="P155" s="40"/>
      <c r="Q155" s="40"/>
      <c r="R155" s="39"/>
      <c r="S155" s="38"/>
    </row>
    <row r="156" spans="1:19" ht="13.5" thickBot="1" x14ac:dyDescent="0.25">
      <c r="F156" s="34" t="s">
        <v>208</v>
      </c>
      <c r="G156" s="33"/>
      <c r="H156" s="33"/>
      <c r="I156" s="33"/>
      <c r="J156" s="33"/>
      <c r="K156" s="32"/>
      <c r="L156" s="32"/>
      <c r="M156" s="32"/>
      <c r="N156" s="32"/>
      <c r="O156" s="32"/>
      <c r="P156" s="32"/>
      <c r="Q156" s="32"/>
      <c r="R156" s="31"/>
      <c r="S156" s="30"/>
    </row>
  </sheetData>
  <sheetProtection algorithmName="SHA-512" hashValue="e6QWr9zx6c/H/I2E3be9FP83UheTm2Vv2Kp6RAfSb6tc8MY7zLVNb2wy2NLhm7y0Y9Zboi4N8jsZ69HAawGgXQ==" saltValue="VngIwf8jSySa/28C3y0MmQ==" spinCount="100000" sheet="1" objects="1" scenarios="1"/>
  <sortState xmlns:xlrd2="http://schemas.microsoft.com/office/spreadsheetml/2017/richdata2" ref="A28:T50">
    <sortCondition descending="1" ref="T28:T50"/>
  </sortState>
  <conditionalFormatting sqref="G147:G152">
    <cfRule type="containsText" dxfId="0" priority="47" operator="containsText" text="VARIANCE">
      <formula>NOT(ISERROR(SEARCH("VARIANCE",G147)))</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39:K140"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52"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orientation="portrait"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50"/>
  <sheetViews>
    <sheetView topLeftCell="F2" zoomScale="80" zoomScaleNormal="80" workbookViewId="0">
      <selection activeCell="J2" sqref="J2"/>
    </sheetView>
  </sheetViews>
  <sheetFormatPr defaultColWidth="8.85546875" defaultRowHeight="12.75" outlineLevelRow="1" outlineLevelCol="1" x14ac:dyDescent="0.2"/>
  <cols>
    <col min="1" max="1" width="25.85546875" style="140" hidden="1" customWidth="1" outlineLevel="1"/>
    <col min="2" max="2" width="33.7109375" style="140" hidden="1" customWidth="1" outlineLevel="1"/>
    <col min="3" max="3" width="23.28515625" style="140" hidden="1" customWidth="1" outlineLevel="1"/>
    <col min="4" max="4" width="35" style="140" hidden="1" customWidth="1" outlineLevel="1"/>
    <col min="5" max="5" width="44" style="141" hidden="1" customWidth="1" outlineLevel="1"/>
    <col min="6" max="6" width="59.85546875" style="135" customWidth="1" collapsed="1"/>
    <col min="7" max="10" width="17.28515625" style="134" customWidth="1"/>
    <col min="11" max="13" width="17.28515625" style="60" customWidth="1"/>
    <col min="14" max="16384" width="8.85546875" style="136"/>
  </cols>
  <sheetData>
    <row r="1" spans="1:13" hidden="1" outlineLevel="1" x14ac:dyDescent="0.2">
      <c r="A1" s="131" t="s">
        <v>0</v>
      </c>
      <c r="B1" s="131" t="s">
        <v>1</v>
      </c>
      <c r="C1" s="131" t="s">
        <v>2</v>
      </c>
      <c r="D1" s="131" t="s">
        <v>3</v>
      </c>
      <c r="E1" s="132" t="s">
        <v>4</v>
      </c>
      <c r="F1" s="133" t="s">
        <v>5</v>
      </c>
      <c r="G1" s="134" t="s">
        <v>209</v>
      </c>
      <c r="H1" s="134" t="s">
        <v>210</v>
      </c>
      <c r="I1" s="134" t="s">
        <v>211</v>
      </c>
    </row>
    <row r="2" spans="1:13" ht="18" collapsed="1" x14ac:dyDescent="0.2">
      <c r="A2" s="131"/>
      <c r="B2" s="131"/>
      <c r="C2" s="131"/>
      <c r="D2" s="131"/>
      <c r="E2" s="132"/>
      <c r="F2" s="137" t="s">
        <v>20</v>
      </c>
      <c r="G2" s="215"/>
      <c r="H2" s="139"/>
      <c r="I2" s="139"/>
      <c r="J2" s="139"/>
      <c r="K2" s="216"/>
    </row>
    <row r="3" spans="1:13" ht="18" x14ac:dyDescent="0.2">
      <c r="A3" s="131"/>
      <c r="B3" s="131"/>
      <c r="C3" s="131"/>
      <c r="D3" s="131"/>
      <c r="E3" s="132"/>
      <c r="F3" s="137" t="s">
        <v>212</v>
      </c>
      <c r="G3" s="217"/>
      <c r="H3" s="217"/>
      <c r="I3" s="218"/>
      <c r="J3" s="218"/>
      <c r="K3" s="217"/>
      <c r="L3" s="217"/>
      <c r="M3" s="217"/>
    </row>
    <row r="4" spans="1:13" x14ac:dyDescent="0.2">
      <c r="A4" s="131"/>
      <c r="B4" s="131"/>
      <c r="C4" s="131"/>
      <c r="D4" s="131"/>
      <c r="E4" s="132"/>
      <c r="F4" s="138"/>
      <c r="G4" s="215"/>
      <c r="H4" s="139"/>
      <c r="I4" s="139"/>
      <c r="J4" s="139"/>
      <c r="K4" s="216"/>
    </row>
    <row r="5" spans="1:13" s="149" customFormat="1" ht="30" x14ac:dyDescent="0.2">
      <c r="A5" s="146"/>
      <c r="B5" s="146"/>
      <c r="C5" s="146"/>
      <c r="D5" s="147"/>
      <c r="E5" s="148"/>
      <c r="F5" s="288" t="s">
        <v>213</v>
      </c>
      <c r="G5" s="219" t="s">
        <v>214</v>
      </c>
      <c r="H5" s="219" t="s">
        <v>215</v>
      </c>
      <c r="I5" s="219" t="s">
        <v>216</v>
      </c>
      <c r="J5" s="150"/>
      <c r="L5" s="150"/>
      <c r="M5" s="150"/>
    </row>
    <row r="6" spans="1:13" s="149" customFormat="1" ht="14.25" x14ac:dyDescent="0.2">
      <c r="A6" s="146" t="str">
        <f>'PROGRAM BUDGET &amp; FISCAL REPORT'!$G$7</f>
        <v>Disability Community Resource Center</v>
      </c>
      <c r="B6" s="146" t="str">
        <f>'PROGRAM BUDGET &amp; FISCAL REPORT'!$G$8</f>
        <v>Independent Living Services/Home Access Program</v>
      </c>
      <c r="C6" s="146"/>
      <c r="D6" s="146" t="s">
        <v>217</v>
      </c>
      <c r="E6" s="149" t="s">
        <v>218</v>
      </c>
      <c r="F6" s="289" t="s">
        <v>219</v>
      </c>
      <c r="G6" s="252">
        <v>760</v>
      </c>
      <c r="H6" s="290">
        <v>568</v>
      </c>
      <c r="I6" s="290">
        <v>812</v>
      </c>
      <c r="J6" s="253"/>
      <c r="K6" s="254"/>
      <c r="L6" s="253"/>
      <c r="M6" s="150"/>
    </row>
    <row r="7" spans="1:13" s="149" customFormat="1" ht="14.25" x14ac:dyDescent="0.2">
      <c r="A7" s="146" t="str">
        <f>'PROGRAM BUDGET &amp; FISCAL REPORT'!$G$7</f>
        <v>Disability Community Resource Center</v>
      </c>
      <c r="B7" s="146" t="str">
        <f>'PROGRAM BUDGET &amp; FISCAL REPORT'!$G$8</f>
        <v>Independent Living Services/Home Access Program</v>
      </c>
      <c r="C7" s="146"/>
      <c r="D7" s="146" t="s">
        <v>217</v>
      </c>
      <c r="E7" s="149" t="s">
        <v>218</v>
      </c>
      <c r="F7" s="289" t="s">
        <v>220</v>
      </c>
      <c r="G7" s="252">
        <v>225</v>
      </c>
      <c r="H7" s="290">
        <v>107</v>
      </c>
      <c r="I7" s="290">
        <v>151</v>
      </c>
      <c r="J7" s="253"/>
      <c r="K7" s="254"/>
      <c r="L7" s="253"/>
      <c r="M7" s="150"/>
    </row>
    <row r="8" spans="1:13" s="149" customFormat="1" ht="14.25" x14ac:dyDescent="0.2">
      <c r="A8" s="146" t="str">
        <f>'PROGRAM BUDGET &amp; FISCAL REPORT'!$G$7</f>
        <v>Disability Community Resource Center</v>
      </c>
      <c r="B8" s="146" t="str">
        <f>'PROGRAM BUDGET &amp; FISCAL REPORT'!$G$8</f>
        <v>Independent Living Services/Home Access Program</v>
      </c>
      <c r="C8" s="146"/>
      <c r="D8" s="146" t="s">
        <v>217</v>
      </c>
      <c r="E8" s="149" t="s">
        <v>218</v>
      </c>
      <c r="F8" s="289" t="s">
        <v>221</v>
      </c>
      <c r="G8" s="252">
        <v>225</v>
      </c>
      <c r="H8" s="290">
        <v>106</v>
      </c>
      <c r="I8" s="290">
        <v>149</v>
      </c>
      <c r="J8" s="291"/>
      <c r="K8" s="254"/>
      <c r="L8" s="253"/>
      <c r="M8" s="150"/>
    </row>
    <row r="9" spans="1:13" s="149" customFormat="1" ht="14.25" x14ac:dyDescent="0.2">
      <c r="A9" s="146" t="str">
        <f>'PROGRAM BUDGET &amp; FISCAL REPORT'!$G$7</f>
        <v>Disability Community Resource Center</v>
      </c>
      <c r="B9" s="146" t="str">
        <f>'PROGRAM BUDGET &amp; FISCAL REPORT'!$G$8</f>
        <v>Independent Living Services/Home Access Program</v>
      </c>
      <c r="C9" s="146"/>
      <c r="D9" s="146" t="s">
        <v>217</v>
      </c>
      <c r="E9" s="149" t="s">
        <v>218</v>
      </c>
      <c r="F9" s="289" t="s">
        <v>222</v>
      </c>
      <c r="G9" s="252">
        <v>0</v>
      </c>
      <c r="H9" s="290">
        <v>6</v>
      </c>
      <c r="I9" s="290">
        <v>13</v>
      </c>
      <c r="J9" s="291"/>
      <c r="K9" s="254"/>
      <c r="L9" s="253"/>
      <c r="M9" s="150"/>
    </row>
    <row r="10" spans="1:13" s="149" customFormat="1" ht="14.25" x14ac:dyDescent="0.2">
      <c r="A10" s="146" t="str">
        <f>'PROGRAM BUDGET &amp; FISCAL REPORT'!$G$7</f>
        <v>Disability Community Resource Center</v>
      </c>
      <c r="B10" s="146" t="str">
        <f>'PROGRAM BUDGET &amp; FISCAL REPORT'!$G$8</f>
        <v>Independent Living Services/Home Access Program</v>
      </c>
      <c r="C10" s="146"/>
      <c r="D10" s="146" t="s">
        <v>217</v>
      </c>
      <c r="E10" s="149" t="s">
        <v>218</v>
      </c>
      <c r="F10" s="289" t="s">
        <v>223</v>
      </c>
      <c r="G10" s="252">
        <v>225</v>
      </c>
      <c r="H10" s="290">
        <v>107</v>
      </c>
      <c r="I10" s="290">
        <v>151</v>
      </c>
      <c r="J10" s="291"/>
      <c r="K10" s="254"/>
      <c r="L10" s="253"/>
      <c r="M10" s="150"/>
    </row>
    <row r="11" spans="1:13" s="149" customFormat="1" ht="14.25" x14ac:dyDescent="0.2">
      <c r="A11" s="146" t="str">
        <f>'PROGRAM BUDGET &amp; FISCAL REPORT'!$G$7</f>
        <v>Disability Community Resource Center</v>
      </c>
      <c r="B11" s="146" t="str">
        <f>'PROGRAM BUDGET &amp; FISCAL REPORT'!$G$8</f>
        <v>Independent Living Services/Home Access Program</v>
      </c>
      <c r="C11" s="146"/>
      <c r="D11" s="146" t="s">
        <v>217</v>
      </c>
      <c r="E11" s="149" t="s">
        <v>218</v>
      </c>
      <c r="F11" s="289" t="s">
        <v>224</v>
      </c>
      <c r="G11" s="252" t="s">
        <v>120</v>
      </c>
      <c r="H11" s="290">
        <v>2</v>
      </c>
      <c r="I11" s="290">
        <v>2</v>
      </c>
      <c r="J11" s="291"/>
      <c r="K11" s="254"/>
      <c r="L11" s="253"/>
      <c r="M11" s="150"/>
    </row>
    <row r="12" spans="1:13" s="149" customFormat="1" ht="14.25" x14ac:dyDescent="0.2">
      <c r="A12" s="146" t="str">
        <f>'PROGRAM BUDGET &amp; FISCAL REPORT'!$G$7</f>
        <v>Disability Community Resource Center</v>
      </c>
      <c r="B12" s="146" t="str">
        <f>'PROGRAM BUDGET &amp; FISCAL REPORT'!$G$8</f>
        <v>Independent Living Services/Home Access Program</v>
      </c>
      <c r="C12" s="146"/>
      <c r="D12" s="146" t="s">
        <v>217</v>
      </c>
      <c r="E12" s="149" t="s">
        <v>218</v>
      </c>
      <c r="F12" s="289" t="s">
        <v>225</v>
      </c>
      <c r="G12" s="252">
        <v>68</v>
      </c>
      <c r="H12" s="290">
        <v>31</v>
      </c>
      <c r="I12" s="290">
        <v>47</v>
      </c>
      <c r="J12" s="291"/>
      <c r="K12" s="254"/>
      <c r="L12" s="253"/>
      <c r="M12" s="150"/>
    </row>
    <row r="13" spans="1:13" s="149" customFormat="1" ht="14.25" x14ac:dyDescent="0.2">
      <c r="A13" s="146" t="str">
        <f>'PROGRAM BUDGET &amp; FISCAL REPORT'!$G$7</f>
        <v>Disability Community Resource Center</v>
      </c>
      <c r="B13" s="146" t="str">
        <f>'PROGRAM BUDGET &amp; FISCAL REPORT'!$G$8</f>
        <v>Independent Living Services/Home Access Program</v>
      </c>
      <c r="C13" s="146"/>
      <c r="D13" s="146" t="s">
        <v>217</v>
      </c>
      <c r="E13" s="149" t="s">
        <v>218</v>
      </c>
      <c r="F13" s="289" t="s">
        <v>226</v>
      </c>
      <c r="G13" s="252">
        <v>34</v>
      </c>
      <c r="H13" s="290">
        <v>1</v>
      </c>
      <c r="I13" s="290">
        <v>6</v>
      </c>
      <c r="J13" s="291"/>
      <c r="K13" s="254"/>
      <c r="L13" s="253"/>
      <c r="M13" s="150"/>
    </row>
    <row r="14" spans="1:13" s="149" customFormat="1" ht="14.25" x14ac:dyDescent="0.2">
      <c r="A14" s="146"/>
      <c r="B14" s="146"/>
      <c r="C14" s="146"/>
      <c r="D14" s="146"/>
      <c r="F14" s="292"/>
      <c r="G14" s="255"/>
      <c r="H14" s="255"/>
      <c r="I14" s="255"/>
      <c r="J14" s="253"/>
      <c r="K14" s="254"/>
      <c r="L14" s="253"/>
      <c r="M14" s="150"/>
    </row>
    <row r="15" spans="1:13" s="149" customFormat="1" ht="30" x14ac:dyDescent="0.2">
      <c r="A15" s="146"/>
      <c r="B15" s="146"/>
      <c r="C15" s="146"/>
      <c r="D15" s="146"/>
      <c r="F15" s="288" t="s">
        <v>227</v>
      </c>
      <c r="G15" s="256" t="s">
        <v>214</v>
      </c>
      <c r="H15" s="256" t="s">
        <v>215</v>
      </c>
      <c r="I15" s="256" t="s">
        <v>216</v>
      </c>
      <c r="J15" s="253"/>
      <c r="K15" s="254"/>
      <c r="L15" s="253"/>
      <c r="M15" s="150"/>
    </row>
    <row r="16" spans="1:13" s="149" customFormat="1" ht="14.25" x14ac:dyDescent="0.2">
      <c r="A16" s="146" t="str">
        <f>'PROGRAM BUDGET &amp; FISCAL REPORT'!$G$7</f>
        <v>Disability Community Resource Center</v>
      </c>
      <c r="B16" s="146" t="str">
        <f>'PROGRAM BUDGET &amp; FISCAL REPORT'!$G$8</f>
        <v>Independent Living Services/Home Access Program</v>
      </c>
      <c r="C16" s="146"/>
      <c r="D16" s="146" t="s">
        <v>217</v>
      </c>
      <c r="E16" s="149" t="s">
        <v>228</v>
      </c>
      <c r="F16" s="289" t="s">
        <v>229</v>
      </c>
      <c r="G16" s="252">
        <v>36</v>
      </c>
      <c r="H16" s="290">
        <v>11</v>
      </c>
      <c r="I16" s="290">
        <v>28</v>
      </c>
      <c r="J16" s="291"/>
      <c r="K16" s="254"/>
      <c r="L16" s="253"/>
      <c r="M16" s="150"/>
    </row>
    <row r="17" spans="1:13" s="149" customFormat="1" ht="14.25" x14ac:dyDescent="0.2">
      <c r="A17" s="146" t="str">
        <f>'PROGRAM BUDGET &amp; FISCAL REPORT'!$G$7</f>
        <v>Disability Community Resource Center</v>
      </c>
      <c r="B17" s="146" t="str">
        <f>'PROGRAM BUDGET &amp; FISCAL REPORT'!$G$8</f>
        <v>Independent Living Services/Home Access Program</v>
      </c>
      <c r="C17" s="146"/>
      <c r="D17" s="146" t="s">
        <v>217</v>
      </c>
      <c r="E17" s="149" t="s">
        <v>228</v>
      </c>
      <c r="F17" s="289" t="s">
        <v>230</v>
      </c>
      <c r="G17" s="252">
        <v>14</v>
      </c>
      <c r="H17" s="290">
        <v>5</v>
      </c>
      <c r="I17" s="290">
        <v>7</v>
      </c>
      <c r="J17" s="291"/>
      <c r="K17" s="254"/>
      <c r="L17" s="253"/>
      <c r="M17" s="150"/>
    </row>
    <row r="18" spans="1:13" s="149" customFormat="1" ht="14.25" x14ac:dyDescent="0.2">
      <c r="A18" s="146" t="str">
        <f>'PROGRAM BUDGET &amp; FISCAL REPORT'!$G$7</f>
        <v>Disability Community Resource Center</v>
      </c>
      <c r="B18" s="146" t="str">
        <f>'PROGRAM BUDGET &amp; FISCAL REPORT'!$G$8</f>
        <v>Independent Living Services/Home Access Program</v>
      </c>
      <c r="C18" s="146"/>
      <c r="D18" s="146" t="s">
        <v>217</v>
      </c>
      <c r="E18" s="149" t="s">
        <v>228</v>
      </c>
      <c r="F18" s="289" t="s">
        <v>231</v>
      </c>
      <c r="G18" s="252">
        <v>32</v>
      </c>
      <c r="H18" s="290">
        <v>7</v>
      </c>
      <c r="I18" s="290">
        <v>11</v>
      </c>
      <c r="J18" s="291"/>
      <c r="K18" s="254"/>
      <c r="L18" s="253"/>
      <c r="M18" s="150"/>
    </row>
    <row r="19" spans="1:13" s="149" customFormat="1" ht="14.25" x14ac:dyDescent="0.2">
      <c r="A19" s="146" t="str">
        <f>'PROGRAM BUDGET &amp; FISCAL REPORT'!$G$7</f>
        <v>Disability Community Resource Center</v>
      </c>
      <c r="B19" s="146" t="str">
        <f>'PROGRAM BUDGET &amp; FISCAL REPORT'!$G$8</f>
        <v>Independent Living Services/Home Access Program</v>
      </c>
      <c r="C19" s="146"/>
      <c r="D19" s="146" t="s">
        <v>217</v>
      </c>
      <c r="E19" s="149" t="s">
        <v>228</v>
      </c>
      <c r="F19" s="289" t="s">
        <v>232</v>
      </c>
      <c r="G19" s="252">
        <v>129</v>
      </c>
      <c r="H19" s="290">
        <v>66</v>
      </c>
      <c r="I19" s="290">
        <v>79</v>
      </c>
      <c r="J19" s="291"/>
      <c r="K19" s="254"/>
      <c r="L19" s="253"/>
      <c r="M19" s="150"/>
    </row>
    <row r="20" spans="1:13" s="149" customFormat="1" ht="14.25" x14ac:dyDescent="0.2">
      <c r="A20" s="146" t="str">
        <f>'PROGRAM BUDGET &amp; FISCAL REPORT'!$G$7</f>
        <v>Disability Community Resource Center</v>
      </c>
      <c r="B20" s="146" t="str">
        <f>'PROGRAM BUDGET &amp; FISCAL REPORT'!$G$8</f>
        <v>Independent Living Services/Home Access Program</v>
      </c>
      <c r="C20" s="146"/>
      <c r="D20" s="146" t="s">
        <v>217</v>
      </c>
      <c r="E20" s="149" t="s">
        <v>228</v>
      </c>
      <c r="F20" s="289" t="s">
        <v>233</v>
      </c>
      <c r="G20" s="252">
        <v>5</v>
      </c>
      <c r="H20" s="290">
        <v>1</v>
      </c>
      <c r="I20" s="290">
        <v>1</v>
      </c>
      <c r="J20" s="291"/>
      <c r="K20" s="254"/>
      <c r="L20" s="253"/>
      <c r="M20" s="150"/>
    </row>
    <row r="21" spans="1:13" s="149" customFormat="1" ht="14.25" x14ac:dyDescent="0.2">
      <c r="A21" s="146" t="str">
        <f>'PROGRAM BUDGET &amp; FISCAL REPORT'!$G$7</f>
        <v>Disability Community Resource Center</v>
      </c>
      <c r="B21" s="146" t="str">
        <f>'PROGRAM BUDGET &amp; FISCAL REPORT'!$G$8</f>
        <v>Independent Living Services/Home Access Program</v>
      </c>
      <c r="C21" s="146"/>
      <c r="D21" s="146" t="s">
        <v>217</v>
      </c>
      <c r="E21" s="149" t="s">
        <v>228</v>
      </c>
      <c r="F21" s="289" t="s">
        <v>234</v>
      </c>
      <c r="G21" s="252">
        <v>9</v>
      </c>
      <c r="H21" s="290">
        <v>2</v>
      </c>
      <c r="I21" s="290">
        <v>2</v>
      </c>
      <c r="J21" s="291"/>
      <c r="K21" s="254"/>
      <c r="L21" s="253"/>
      <c r="M21" s="150"/>
    </row>
    <row r="22" spans="1:13" s="149" customFormat="1" ht="14.25" x14ac:dyDescent="0.2">
      <c r="A22" s="146" t="str">
        <f>'PROGRAM BUDGET &amp; FISCAL REPORT'!$G$7</f>
        <v>Disability Community Resource Center</v>
      </c>
      <c r="B22" s="146" t="str">
        <f>'PROGRAM BUDGET &amp; FISCAL REPORT'!$G$8</f>
        <v>Independent Living Services/Home Access Program</v>
      </c>
      <c r="C22" s="146"/>
      <c r="D22" s="146" t="s">
        <v>217</v>
      </c>
      <c r="E22" s="149" t="s">
        <v>228</v>
      </c>
      <c r="F22" s="289" t="s">
        <v>235</v>
      </c>
      <c r="G22" s="252">
        <v>0</v>
      </c>
      <c r="H22" s="290">
        <v>15</v>
      </c>
      <c r="I22" s="290">
        <v>23</v>
      </c>
      <c r="J22" s="291"/>
      <c r="K22" s="254"/>
      <c r="L22" s="253"/>
      <c r="M22" s="150"/>
    </row>
    <row r="23" spans="1:13" s="149" customFormat="1" ht="15" x14ac:dyDescent="0.2">
      <c r="A23" s="146"/>
      <c r="B23" s="146"/>
      <c r="C23" s="146"/>
      <c r="D23" s="146"/>
      <c r="F23" s="293" t="s">
        <v>236</v>
      </c>
      <c r="G23" s="211">
        <f>SUM(G16:G22)</f>
        <v>225</v>
      </c>
      <c r="H23" s="211">
        <f>SUM(H16:H22)</f>
        <v>107</v>
      </c>
      <c r="I23" s="211">
        <f>SUM(I16:I22)</f>
        <v>151</v>
      </c>
      <c r="J23" s="253"/>
      <c r="K23" s="254"/>
      <c r="L23" s="253"/>
      <c r="M23" s="150"/>
    </row>
    <row r="24" spans="1:13" s="149" customFormat="1" ht="14.25" x14ac:dyDescent="0.2">
      <c r="A24" s="146"/>
      <c r="B24" s="146"/>
      <c r="C24" s="146"/>
      <c r="D24" s="146"/>
      <c r="F24" s="294"/>
      <c r="G24" s="255"/>
      <c r="H24" s="255"/>
      <c r="I24" s="255"/>
      <c r="J24" s="253"/>
      <c r="K24" s="254"/>
      <c r="L24" s="253"/>
      <c r="M24" s="150"/>
    </row>
    <row r="25" spans="1:13" s="149" customFormat="1" ht="30" x14ac:dyDescent="0.2">
      <c r="A25" s="146"/>
      <c r="B25" s="146"/>
      <c r="C25" s="146"/>
      <c r="D25" s="146"/>
      <c r="F25" s="288" t="s">
        <v>237</v>
      </c>
      <c r="G25" s="256" t="s">
        <v>214</v>
      </c>
      <c r="H25" s="256" t="s">
        <v>215</v>
      </c>
      <c r="I25" s="256" t="s">
        <v>216</v>
      </c>
      <c r="J25" s="253"/>
      <c r="K25" s="254"/>
      <c r="L25" s="253"/>
      <c r="M25" s="150"/>
    </row>
    <row r="26" spans="1:13" s="149" customFormat="1" ht="14.25" x14ac:dyDescent="0.2">
      <c r="A26" s="146" t="str">
        <f>'PROGRAM BUDGET &amp; FISCAL REPORT'!$G$7</f>
        <v>Disability Community Resource Center</v>
      </c>
      <c r="B26" s="146" t="str">
        <f>'PROGRAM BUDGET &amp; FISCAL REPORT'!$G$8</f>
        <v>Independent Living Services/Home Access Program</v>
      </c>
      <c r="C26" s="146"/>
      <c r="D26" s="146" t="s">
        <v>217</v>
      </c>
      <c r="E26" s="149" t="s">
        <v>238</v>
      </c>
      <c r="F26" s="289">
        <v>90401</v>
      </c>
      <c r="G26" s="252" t="s">
        <v>120</v>
      </c>
      <c r="H26" s="290">
        <v>22</v>
      </c>
      <c r="I26" s="290">
        <v>30</v>
      </c>
      <c r="J26" s="253"/>
      <c r="K26" s="254"/>
      <c r="L26" s="253"/>
      <c r="M26" s="150"/>
    </row>
    <row r="27" spans="1:13" s="149" customFormat="1" ht="14.25" x14ac:dyDescent="0.2">
      <c r="A27" s="146" t="str">
        <f>'PROGRAM BUDGET &amp; FISCAL REPORT'!$G$7</f>
        <v>Disability Community Resource Center</v>
      </c>
      <c r="B27" s="146" t="str">
        <f>'PROGRAM BUDGET &amp; FISCAL REPORT'!$G$8</f>
        <v>Independent Living Services/Home Access Program</v>
      </c>
      <c r="C27" s="146"/>
      <c r="D27" s="146" t="s">
        <v>217</v>
      </c>
      <c r="E27" s="149" t="s">
        <v>238</v>
      </c>
      <c r="F27" s="289">
        <v>90402</v>
      </c>
      <c r="G27" s="252" t="s">
        <v>120</v>
      </c>
      <c r="H27" s="290">
        <v>7</v>
      </c>
      <c r="I27" s="290">
        <v>9</v>
      </c>
      <c r="J27" s="253"/>
      <c r="K27" s="254"/>
      <c r="L27" s="253"/>
      <c r="M27" s="150"/>
    </row>
    <row r="28" spans="1:13" s="149" customFormat="1" ht="14.25" x14ac:dyDescent="0.2">
      <c r="A28" s="146" t="str">
        <f>'PROGRAM BUDGET &amp; FISCAL REPORT'!$G$7</f>
        <v>Disability Community Resource Center</v>
      </c>
      <c r="B28" s="146" t="str">
        <f>'PROGRAM BUDGET &amp; FISCAL REPORT'!$G$8</f>
        <v>Independent Living Services/Home Access Program</v>
      </c>
      <c r="C28" s="146"/>
      <c r="D28" s="146" t="s">
        <v>217</v>
      </c>
      <c r="E28" s="149" t="s">
        <v>238</v>
      </c>
      <c r="F28" s="289">
        <v>90403</v>
      </c>
      <c r="G28" s="252" t="s">
        <v>120</v>
      </c>
      <c r="H28" s="290">
        <v>15</v>
      </c>
      <c r="I28" s="290">
        <v>18</v>
      </c>
      <c r="J28" s="253"/>
      <c r="K28" s="254"/>
      <c r="L28" s="253"/>
      <c r="M28" s="150"/>
    </row>
    <row r="29" spans="1:13" s="149" customFormat="1" ht="14.25" x14ac:dyDescent="0.2">
      <c r="A29" s="146" t="str">
        <f>'PROGRAM BUDGET &amp; FISCAL REPORT'!$G$7</f>
        <v>Disability Community Resource Center</v>
      </c>
      <c r="B29" s="146" t="str">
        <f>'PROGRAM BUDGET &amp; FISCAL REPORT'!$G$8</f>
        <v>Independent Living Services/Home Access Program</v>
      </c>
      <c r="C29" s="146"/>
      <c r="D29" s="146" t="s">
        <v>217</v>
      </c>
      <c r="E29" s="149" t="s">
        <v>238</v>
      </c>
      <c r="F29" s="289">
        <v>90404</v>
      </c>
      <c r="G29" s="252" t="s">
        <v>120</v>
      </c>
      <c r="H29" s="290">
        <v>31</v>
      </c>
      <c r="I29" s="290">
        <v>47</v>
      </c>
      <c r="J29" s="253"/>
      <c r="K29" s="254"/>
      <c r="L29" s="253"/>
      <c r="M29" s="150"/>
    </row>
    <row r="30" spans="1:13" s="149" customFormat="1" ht="14.25" x14ac:dyDescent="0.2">
      <c r="A30" s="146" t="str">
        <f>'PROGRAM BUDGET &amp; FISCAL REPORT'!$G$7</f>
        <v>Disability Community Resource Center</v>
      </c>
      <c r="B30" s="146" t="str">
        <f>'PROGRAM BUDGET &amp; FISCAL REPORT'!$G$8</f>
        <v>Independent Living Services/Home Access Program</v>
      </c>
      <c r="C30" s="146"/>
      <c r="D30" s="146" t="s">
        <v>217</v>
      </c>
      <c r="E30" s="149" t="s">
        <v>238</v>
      </c>
      <c r="F30" s="289">
        <v>90405</v>
      </c>
      <c r="G30" s="252" t="s">
        <v>120</v>
      </c>
      <c r="H30" s="290">
        <v>31</v>
      </c>
      <c r="I30" s="290">
        <v>44</v>
      </c>
      <c r="J30" s="253"/>
      <c r="K30" s="254"/>
      <c r="L30" s="253"/>
      <c r="M30" s="150"/>
    </row>
    <row r="31" spans="1:13" s="149" customFormat="1" ht="14.25" x14ac:dyDescent="0.2">
      <c r="A31" s="146" t="str">
        <f>'PROGRAM BUDGET &amp; FISCAL REPORT'!$G$7</f>
        <v>Disability Community Resource Center</v>
      </c>
      <c r="B31" s="146" t="str">
        <f>'PROGRAM BUDGET &amp; FISCAL REPORT'!$G$8</f>
        <v>Independent Living Services/Home Access Program</v>
      </c>
      <c r="C31" s="146"/>
      <c r="D31" s="146" t="s">
        <v>217</v>
      </c>
      <c r="E31" s="149" t="s">
        <v>238</v>
      </c>
      <c r="F31" s="289" t="s">
        <v>239</v>
      </c>
      <c r="G31" s="252" t="s">
        <v>120</v>
      </c>
      <c r="H31" s="290">
        <v>1</v>
      </c>
      <c r="I31" s="290">
        <v>3</v>
      </c>
      <c r="J31" s="253"/>
      <c r="K31" s="254"/>
      <c r="L31" s="253"/>
      <c r="M31" s="150"/>
    </row>
    <row r="32" spans="1:13" s="149" customFormat="1" ht="15" x14ac:dyDescent="0.2">
      <c r="A32" s="146"/>
      <c r="B32" s="146"/>
      <c r="C32" s="146"/>
      <c r="D32" s="146"/>
      <c r="F32" s="293" t="s">
        <v>236</v>
      </c>
      <c r="G32" s="211">
        <f>SUM(G26:G31)</f>
        <v>0</v>
      </c>
      <c r="H32" s="211">
        <f>SUM(H26:H31)</f>
        <v>107</v>
      </c>
      <c r="I32" s="211">
        <f>SUM(I26:I31)</f>
        <v>151</v>
      </c>
      <c r="J32" s="253"/>
      <c r="K32" s="254"/>
      <c r="L32" s="253"/>
      <c r="M32" s="150"/>
    </row>
    <row r="33" spans="1:13" s="149" customFormat="1" ht="15" x14ac:dyDescent="0.2">
      <c r="A33" s="147"/>
      <c r="B33" s="147"/>
      <c r="C33" s="146"/>
      <c r="D33" s="146"/>
      <c r="F33" s="294"/>
      <c r="G33" s="253"/>
      <c r="H33" s="255"/>
      <c r="I33" s="255"/>
      <c r="J33" s="253"/>
      <c r="K33" s="254"/>
      <c r="L33" s="253"/>
      <c r="M33" s="150"/>
    </row>
    <row r="34" spans="1:13" s="149" customFormat="1" ht="30" x14ac:dyDescent="0.2">
      <c r="A34" s="146"/>
      <c r="B34" s="146"/>
      <c r="C34" s="146"/>
      <c r="D34" s="146"/>
      <c r="F34" s="294"/>
      <c r="G34" s="256" t="s">
        <v>215</v>
      </c>
      <c r="H34" s="256" t="s">
        <v>215</v>
      </c>
      <c r="I34" s="256" t="s">
        <v>215</v>
      </c>
      <c r="J34" s="256" t="s">
        <v>216</v>
      </c>
      <c r="K34" s="256" t="s">
        <v>216</v>
      </c>
      <c r="L34" s="256" t="s">
        <v>216</v>
      </c>
    </row>
    <row r="35" spans="1:13" s="149" customFormat="1" ht="30" x14ac:dyDescent="0.2">
      <c r="A35" s="146"/>
      <c r="B35" s="146"/>
      <c r="C35" s="146"/>
      <c r="D35" s="146"/>
      <c r="F35" s="288" t="s">
        <v>240</v>
      </c>
      <c r="G35" s="256" t="s">
        <v>241</v>
      </c>
      <c r="H35" s="256" t="s">
        <v>242</v>
      </c>
      <c r="I35" s="256" t="s">
        <v>243</v>
      </c>
      <c r="J35" s="256" t="s">
        <v>241</v>
      </c>
      <c r="K35" s="256" t="s">
        <v>242</v>
      </c>
      <c r="L35" s="256" t="s">
        <v>243</v>
      </c>
    </row>
    <row r="36" spans="1:13" s="149" customFormat="1" ht="14.25" x14ac:dyDescent="0.2">
      <c r="A36" s="146" t="str">
        <f>'PROGRAM BUDGET &amp; FISCAL REPORT'!$G$7</f>
        <v>Disability Community Resource Center</v>
      </c>
      <c r="B36" s="146" t="str">
        <f>'PROGRAM BUDGET &amp; FISCAL REPORT'!$G$8</f>
        <v>Independent Living Services/Home Access Program</v>
      </c>
      <c r="C36" s="146" t="s">
        <v>210</v>
      </c>
      <c r="D36" s="146" t="s">
        <v>217</v>
      </c>
      <c r="E36" s="149" t="s">
        <v>244</v>
      </c>
      <c r="F36" s="212" t="s">
        <v>245</v>
      </c>
      <c r="G36" s="295">
        <v>0</v>
      </c>
      <c r="H36" s="295">
        <v>0</v>
      </c>
      <c r="I36" s="295"/>
      <c r="J36" s="295">
        <v>0</v>
      </c>
      <c r="K36" s="295">
        <v>0</v>
      </c>
      <c r="L36" s="295"/>
    </row>
    <row r="37" spans="1:13" s="149" customFormat="1" ht="14.25" x14ac:dyDescent="0.2">
      <c r="A37" s="146" t="str">
        <f>'PROGRAM BUDGET &amp; FISCAL REPORT'!$G$7</f>
        <v>Disability Community Resource Center</v>
      </c>
      <c r="B37" s="146" t="str">
        <f>'PROGRAM BUDGET &amp; FISCAL REPORT'!$G$8</f>
        <v>Independent Living Services/Home Access Program</v>
      </c>
      <c r="C37" s="146" t="s">
        <v>210</v>
      </c>
      <c r="D37" s="146" t="s">
        <v>217</v>
      </c>
      <c r="E37" s="149" t="s">
        <v>244</v>
      </c>
      <c r="F37" s="213" t="s">
        <v>246</v>
      </c>
      <c r="G37" s="295">
        <v>0</v>
      </c>
      <c r="H37" s="295">
        <v>0</v>
      </c>
      <c r="I37" s="295"/>
      <c r="J37" s="295">
        <v>0</v>
      </c>
      <c r="K37" s="295">
        <v>0</v>
      </c>
      <c r="L37" s="295"/>
    </row>
    <row r="38" spans="1:13" s="149" customFormat="1" ht="14.25" x14ac:dyDescent="0.2">
      <c r="A38" s="146" t="str">
        <f>'PROGRAM BUDGET &amp; FISCAL REPORT'!$G$7</f>
        <v>Disability Community Resource Center</v>
      </c>
      <c r="B38" s="146" t="str">
        <f>'PROGRAM BUDGET &amp; FISCAL REPORT'!$G$8</f>
        <v>Independent Living Services/Home Access Program</v>
      </c>
      <c r="C38" s="146" t="s">
        <v>210</v>
      </c>
      <c r="D38" s="146" t="s">
        <v>217</v>
      </c>
      <c r="E38" s="149" t="s">
        <v>244</v>
      </c>
      <c r="F38" s="213" t="s">
        <v>247</v>
      </c>
      <c r="G38" s="295">
        <v>0</v>
      </c>
      <c r="H38" s="295">
        <v>0</v>
      </c>
      <c r="I38" s="295"/>
      <c r="J38" s="295">
        <v>0</v>
      </c>
      <c r="K38" s="295">
        <v>0</v>
      </c>
      <c r="L38" s="295"/>
    </row>
    <row r="39" spans="1:13" s="149" customFormat="1" ht="14.25" x14ac:dyDescent="0.2">
      <c r="A39" s="146" t="str">
        <f>'PROGRAM BUDGET &amp; FISCAL REPORT'!$G$7</f>
        <v>Disability Community Resource Center</v>
      </c>
      <c r="B39" s="146" t="str">
        <f>'PROGRAM BUDGET &amp; FISCAL REPORT'!$G$8</f>
        <v>Independent Living Services/Home Access Program</v>
      </c>
      <c r="C39" s="146" t="s">
        <v>210</v>
      </c>
      <c r="D39" s="146" t="s">
        <v>217</v>
      </c>
      <c r="E39" s="149" t="s">
        <v>244</v>
      </c>
      <c r="F39" s="212" t="s">
        <v>248</v>
      </c>
      <c r="G39" s="295">
        <v>0</v>
      </c>
      <c r="H39" s="295">
        <v>0</v>
      </c>
      <c r="I39" s="295"/>
      <c r="J39" s="295">
        <v>3</v>
      </c>
      <c r="K39" s="295">
        <v>0</v>
      </c>
      <c r="L39" s="295"/>
    </row>
    <row r="40" spans="1:13" s="149" customFormat="1" ht="14.25" x14ac:dyDescent="0.2">
      <c r="A40" s="146" t="str">
        <f>'PROGRAM BUDGET &amp; FISCAL REPORT'!$G$7</f>
        <v>Disability Community Resource Center</v>
      </c>
      <c r="B40" s="146" t="str">
        <f>'PROGRAM BUDGET &amp; FISCAL REPORT'!$G$8</f>
        <v>Independent Living Services/Home Access Program</v>
      </c>
      <c r="C40" s="146" t="s">
        <v>210</v>
      </c>
      <c r="D40" s="146" t="s">
        <v>217</v>
      </c>
      <c r="E40" s="149" t="s">
        <v>244</v>
      </c>
      <c r="F40" s="212" t="s">
        <v>249</v>
      </c>
      <c r="G40" s="295">
        <v>6</v>
      </c>
      <c r="H40" s="295">
        <v>3</v>
      </c>
      <c r="I40" s="295"/>
      <c r="J40" s="295">
        <v>7</v>
      </c>
      <c r="K40" s="295">
        <v>4</v>
      </c>
      <c r="L40" s="295"/>
    </row>
    <row r="41" spans="1:13" s="149" customFormat="1" ht="14.25" x14ac:dyDescent="0.2">
      <c r="A41" s="146" t="str">
        <f>'PROGRAM BUDGET &amp; FISCAL REPORT'!$G$7</f>
        <v>Disability Community Resource Center</v>
      </c>
      <c r="B41" s="146" t="str">
        <f>'PROGRAM BUDGET &amp; FISCAL REPORT'!$G$8</f>
        <v>Independent Living Services/Home Access Program</v>
      </c>
      <c r="C41" s="146" t="s">
        <v>210</v>
      </c>
      <c r="D41" s="146" t="s">
        <v>217</v>
      </c>
      <c r="E41" s="149" t="s">
        <v>244</v>
      </c>
      <c r="F41" s="212" t="s">
        <v>250</v>
      </c>
      <c r="G41" s="295">
        <v>2</v>
      </c>
      <c r="H41" s="295">
        <v>0</v>
      </c>
      <c r="I41" s="295"/>
      <c r="J41" s="295">
        <v>4</v>
      </c>
      <c r="K41" s="295">
        <v>2</v>
      </c>
      <c r="L41" s="295"/>
    </row>
    <row r="42" spans="1:13" s="149" customFormat="1" ht="14.25" x14ac:dyDescent="0.2">
      <c r="A42" s="146" t="str">
        <f>'PROGRAM BUDGET &amp; FISCAL REPORT'!$G$7</f>
        <v>Disability Community Resource Center</v>
      </c>
      <c r="B42" s="146" t="str">
        <f>'PROGRAM BUDGET &amp; FISCAL REPORT'!$G$8</f>
        <v>Independent Living Services/Home Access Program</v>
      </c>
      <c r="C42" s="146" t="s">
        <v>210</v>
      </c>
      <c r="D42" s="146" t="s">
        <v>217</v>
      </c>
      <c r="E42" s="149" t="s">
        <v>244</v>
      </c>
      <c r="F42" s="212" t="s">
        <v>251</v>
      </c>
      <c r="G42" s="295">
        <v>2</v>
      </c>
      <c r="H42" s="295">
        <v>10</v>
      </c>
      <c r="I42" s="295"/>
      <c r="J42" s="295">
        <v>3</v>
      </c>
      <c r="K42" s="295">
        <v>12</v>
      </c>
      <c r="L42" s="295"/>
    </row>
    <row r="43" spans="1:13" s="149" customFormat="1" ht="14.25" x14ac:dyDescent="0.2">
      <c r="A43" s="146" t="str">
        <f>'PROGRAM BUDGET &amp; FISCAL REPORT'!$G$7</f>
        <v>Disability Community Resource Center</v>
      </c>
      <c r="B43" s="146" t="str">
        <f>'PROGRAM BUDGET &amp; FISCAL REPORT'!$G$8</f>
        <v>Independent Living Services/Home Access Program</v>
      </c>
      <c r="C43" s="146" t="s">
        <v>210</v>
      </c>
      <c r="D43" s="146" t="s">
        <v>217</v>
      </c>
      <c r="E43" s="149" t="s">
        <v>244</v>
      </c>
      <c r="F43" s="212" t="s">
        <v>252</v>
      </c>
      <c r="G43" s="295">
        <v>6</v>
      </c>
      <c r="H43" s="295">
        <v>13</v>
      </c>
      <c r="I43" s="295"/>
      <c r="J43" s="295">
        <v>8</v>
      </c>
      <c r="K43" s="295">
        <v>26</v>
      </c>
      <c r="L43" s="295"/>
    </row>
    <row r="44" spans="1:13" s="149" customFormat="1" ht="14.25" x14ac:dyDescent="0.2">
      <c r="A44" s="146" t="str">
        <f>'PROGRAM BUDGET &amp; FISCAL REPORT'!$G$7</f>
        <v>Disability Community Resource Center</v>
      </c>
      <c r="B44" s="146" t="str">
        <f>'PROGRAM BUDGET &amp; FISCAL REPORT'!$G$8</f>
        <v>Independent Living Services/Home Access Program</v>
      </c>
      <c r="C44" s="146" t="s">
        <v>210</v>
      </c>
      <c r="D44" s="146" t="s">
        <v>217</v>
      </c>
      <c r="E44" s="149" t="s">
        <v>244</v>
      </c>
      <c r="F44" s="212" t="s">
        <v>253</v>
      </c>
      <c r="G44" s="295">
        <v>11</v>
      </c>
      <c r="H44" s="295">
        <v>16</v>
      </c>
      <c r="I44" s="295"/>
      <c r="J44" s="295">
        <v>18</v>
      </c>
      <c r="K44" s="295">
        <v>21</v>
      </c>
      <c r="L44" s="295"/>
    </row>
    <row r="45" spans="1:13" s="149" customFormat="1" ht="14.25" x14ac:dyDescent="0.2">
      <c r="A45" s="146" t="str">
        <f>'PROGRAM BUDGET &amp; FISCAL REPORT'!$G$7</f>
        <v>Disability Community Resource Center</v>
      </c>
      <c r="B45" s="146" t="str">
        <f>'PROGRAM BUDGET &amp; FISCAL REPORT'!$G$8</f>
        <v>Independent Living Services/Home Access Program</v>
      </c>
      <c r="C45" s="146" t="s">
        <v>210</v>
      </c>
      <c r="D45" s="146" t="s">
        <v>217</v>
      </c>
      <c r="E45" s="149" t="s">
        <v>244</v>
      </c>
      <c r="F45" s="212" t="s">
        <v>254</v>
      </c>
      <c r="G45" s="295">
        <v>4</v>
      </c>
      <c r="H45" s="295">
        <v>12</v>
      </c>
      <c r="I45" s="295"/>
      <c r="J45" s="295">
        <v>7</v>
      </c>
      <c r="K45" s="295">
        <v>14</v>
      </c>
      <c r="L45" s="295"/>
    </row>
    <row r="46" spans="1:13" s="149" customFormat="1" ht="14.25" x14ac:dyDescent="0.2">
      <c r="A46" s="146" t="str">
        <f>'PROGRAM BUDGET &amp; FISCAL REPORT'!$G$7</f>
        <v>Disability Community Resource Center</v>
      </c>
      <c r="B46" s="146" t="str">
        <f>'PROGRAM BUDGET &amp; FISCAL REPORT'!$G$8</f>
        <v>Independent Living Services/Home Access Program</v>
      </c>
      <c r="C46" s="146" t="s">
        <v>210</v>
      </c>
      <c r="D46" s="146" t="s">
        <v>217</v>
      </c>
      <c r="E46" s="149" t="s">
        <v>244</v>
      </c>
      <c r="F46" s="212" t="s">
        <v>255</v>
      </c>
      <c r="G46" s="295">
        <v>5</v>
      </c>
      <c r="H46" s="295">
        <v>17</v>
      </c>
      <c r="I46" s="295"/>
      <c r="J46" s="295">
        <v>5</v>
      </c>
      <c r="K46" s="295">
        <v>17</v>
      </c>
      <c r="L46" s="295"/>
    </row>
    <row r="47" spans="1:13" ht="15" x14ac:dyDescent="0.2">
      <c r="E47" s="136"/>
      <c r="F47" s="214" t="s">
        <v>236</v>
      </c>
      <c r="G47" s="257">
        <f t="shared" ref="G47:L47" si="0">SUM(G36:G46)</f>
        <v>36</v>
      </c>
      <c r="H47" s="257">
        <f t="shared" si="0"/>
        <v>71</v>
      </c>
      <c r="I47" s="257">
        <f t="shared" si="0"/>
        <v>0</v>
      </c>
      <c r="J47" s="257">
        <f t="shared" si="0"/>
        <v>55</v>
      </c>
      <c r="K47" s="257">
        <f t="shared" si="0"/>
        <v>96</v>
      </c>
      <c r="L47" s="257">
        <f t="shared" si="0"/>
        <v>0</v>
      </c>
      <c r="M47" s="136"/>
    </row>
    <row r="48" spans="1:13" x14ac:dyDescent="0.2">
      <c r="E48" s="136"/>
      <c r="F48" s="140"/>
      <c r="G48" s="142"/>
      <c r="H48" s="60"/>
      <c r="I48" s="142"/>
      <c r="J48" s="142"/>
    </row>
    <row r="49" spans="1:8" s="294" customFormat="1" ht="45" x14ac:dyDescent="0.2">
      <c r="A49" s="296"/>
      <c r="B49" s="296"/>
      <c r="C49" s="296"/>
      <c r="D49" s="297"/>
      <c r="E49" s="298"/>
      <c r="F49" s="288" t="s">
        <v>256</v>
      </c>
      <c r="G49" s="299" t="s">
        <v>214</v>
      </c>
      <c r="H49" s="300" t="s">
        <v>257</v>
      </c>
    </row>
    <row r="50" spans="1:8" s="294" customFormat="1" ht="14.25" x14ac:dyDescent="0.2">
      <c r="A50" s="296"/>
      <c r="B50" s="296"/>
      <c r="C50" s="296"/>
      <c r="D50" s="296"/>
      <c r="F50" s="296"/>
      <c r="G50" s="221">
        <f>IFERROR('PROGRAM BUDGET &amp; FISCAL REPORT'!L18/'PARTICIPANTS &amp; DEMOGRAPHICS'!G6,"N/A")</f>
        <v>2240.5402631578945</v>
      </c>
      <c r="H50" s="267">
        <f>IFERROR('PROGRAM BUDGET &amp; FISCAL REPORT'!S18/'PARTICIPANTS &amp; DEMOGRAPHICS'!I6, "N/A")</f>
        <v>1930.4100985221676</v>
      </c>
    </row>
  </sheetData>
  <sheetProtection algorithmName="SHA-512" hashValue="ZCT1qegUz3rnPsdaQSpVsuAolgEss3MI6k+rTo3a6K4R4uFg+6oM/YPB1XjxQq4BZCSGVkQ8vVEfALakUzXFxw==" saltValue="bMRZgFlMHljxd8PMnNsGdQ==" spinCount="100000" sheet="1" objects="1" scenarios="1"/>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3"/>
  <sheetViews>
    <sheetView topLeftCell="B1" zoomScaleNormal="100" zoomScaleSheetLayoutView="100" workbookViewId="0">
      <selection activeCell="F1" sqref="F1"/>
    </sheetView>
  </sheetViews>
  <sheetFormatPr defaultColWidth="11.42578125" defaultRowHeight="12" x14ac:dyDescent="0.2"/>
  <cols>
    <col min="1" max="1" width="9.85546875" style="143" hidden="1" customWidth="1"/>
    <col min="2" max="2" width="48.85546875" style="143" customWidth="1"/>
    <col min="3" max="3" width="15.42578125" style="145" customWidth="1"/>
    <col min="4" max="4" width="19.140625" style="145" customWidth="1"/>
    <col min="5" max="5" width="19.7109375" style="145" customWidth="1"/>
    <col min="6" max="6" width="20.140625" style="145" customWidth="1"/>
    <col min="7" max="7" width="31.42578125" style="145" customWidth="1"/>
    <col min="8" max="16384" width="11.42578125" style="143"/>
  </cols>
  <sheetData>
    <row r="1" spans="1:7" ht="18" x14ac:dyDescent="0.25">
      <c r="A1" s="57"/>
      <c r="B1" s="90" t="s">
        <v>20</v>
      </c>
      <c r="C1" s="153"/>
      <c r="D1" s="153"/>
      <c r="E1" s="153"/>
      <c r="F1" s="153"/>
      <c r="G1" s="143"/>
    </row>
    <row r="2" spans="1:7" ht="18" x14ac:dyDescent="0.25">
      <c r="A2" s="57"/>
      <c r="B2" s="90" t="s">
        <v>258</v>
      </c>
      <c r="C2" s="154"/>
      <c r="D2" s="154"/>
      <c r="E2" s="154"/>
      <c r="F2" s="154"/>
      <c r="G2" s="143"/>
    </row>
    <row r="3" spans="1:7" ht="22.5" customHeight="1" x14ac:dyDescent="0.25">
      <c r="A3" s="57"/>
      <c r="B3" s="104" t="str">
        <f>'PROGRAM BUDGET &amp; FISCAL REPORT'!F7</f>
        <v>AGENCY NAME:</v>
      </c>
      <c r="C3" s="129" t="str">
        <f>'PROGRAM BUDGET &amp; FISCAL REPORT'!G7</f>
        <v>Disability Community Resource Center</v>
      </c>
      <c r="D3" s="155"/>
      <c r="E3" s="155"/>
      <c r="F3" s="154"/>
      <c r="G3" s="143"/>
    </row>
    <row r="4" spans="1:7" ht="22.5" customHeight="1" x14ac:dyDescent="0.25">
      <c r="A4" s="57"/>
      <c r="B4" s="104" t="str">
        <f>'PROGRAM BUDGET &amp; FISCAL REPORT'!F8</f>
        <v>PROGRAM NAME:</v>
      </c>
      <c r="C4" s="129" t="str">
        <f>'PROGRAM BUDGET &amp; FISCAL REPORT'!G8</f>
        <v>Independent Living Services/Home Access Program</v>
      </c>
      <c r="D4" s="155"/>
      <c r="E4" s="155"/>
      <c r="F4" s="154"/>
      <c r="G4" s="143"/>
    </row>
    <row r="5" spans="1:7" ht="8.25" customHeight="1" thickBot="1" x14ac:dyDescent="0.25">
      <c r="A5" s="57"/>
      <c r="B5" s="91"/>
      <c r="C5" s="154"/>
      <c r="D5" s="154"/>
      <c r="E5" s="154"/>
      <c r="F5" s="154"/>
      <c r="G5" s="143"/>
    </row>
    <row r="6" spans="1:7" ht="52.5" customHeight="1" x14ac:dyDescent="0.55000000000000004">
      <c r="B6" s="156" t="s">
        <v>259</v>
      </c>
      <c r="C6" s="157" t="s">
        <v>260</v>
      </c>
      <c r="D6" s="157"/>
      <c r="E6" s="157" t="s">
        <v>261</v>
      </c>
      <c r="F6" s="158"/>
      <c r="G6" s="143"/>
    </row>
    <row r="7" spans="1:7" ht="14.25" x14ac:dyDescent="0.2">
      <c r="B7" s="159" t="s">
        <v>262</v>
      </c>
      <c r="C7" s="160">
        <f>'PARTICIPANTS &amp; DEMOGRAPHICS'!G6</f>
        <v>760</v>
      </c>
      <c r="D7" s="161"/>
      <c r="E7" s="161">
        <f>'PARTICIPANTS &amp; DEMOGRAPHICS'!I6</f>
        <v>812</v>
      </c>
      <c r="F7" s="162"/>
      <c r="G7" s="143"/>
    </row>
    <row r="8" spans="1:7" ht="14.25" x14ac:dyDescent="0.2">
      <c r="B8" s="163" t="s">
        <v>263</v>
      </c>
      <c r="C8" s="160">
        <f>'PARTICIPANTS &amp; DEMOGRAPHICS'!G7</f>
        <v>225</v>
      </c>
      <c r="D8" s="161"/>
      <c r="E8" s="161">
        <f>'PARTICIPANTS &amp; DEMOGRAPHICS'!I7</f>
        <v>151</v>
      </c>
      <c r="F8" s="162"/>
      <c r="G8" s="143"/>
    </row>
    <row r="9" spans="1:7" ht="14.25" x14ac:dyDescent="0.2">
      <c r="B9" s="159" t="s">
        <v>264</v>
      </c>
      <c r="C9" s="210">
        <f>IFERROR(C8/C7, "N/A")</f>
        <v>0.29605263157894735</v>
      </c>
      <c r="D9" s="165"/>
      <c r="E9" s="165">
        <f>IFERROR(E8/E7, "N/A")</f>
        <v>0.18596059113300492</v>
      </c>
      <c r="F9" s="162"/>
      <c r="G9" s="143"/>
    </row>
    <row r="10" spans="1:7" ht="14.25" x14ac:dyDescent="0.2">
      <c r="B10" s="159"/>
      <c r="C10" s="164"/>
      <c r="D10" s="165"/>
      <c r="E10" s="160"/>
      <c r="F10" s="162"/>
      <c r="G10" s="143"/>
    </row>
    <row r="11" spans="1:7" ht="63.75" customHeight="1" x14ac:dyDescent="0.55000000000000004">
      <c r="B11" s="166" t="s">
        <v>265</v>
      </c>
      <c r="C11" s="301" t="s">
        <v>266</v>
      </c>
      <c r="D11" s="301" t="s">
        <v>267</v>
      </c>
      <c r="E11" s="301" t="s">
        <v>268</v>
      </c>
      <c r="F11" s="302" t="s">
        <v>269</v>
      </c>
      <c r="G11" s="143"/>
    </row>
    <row r="12" spans="1:7" ht="16.5" customHeight="1" x14ac:dyDescent="0.2">
      <c r="B12" s="159" t="s">
        <v>270</v>
      </c>
      <c r="C12" s="167">
        <f>'PROGRAM BUDGET &amp; FISCAL REPORT'!L18</f>
        <v>1702810.5999999999</v>
      </c>
      <c r="D12" s="167">
        <f>'PROGRAM BUDGET &amp; FISCAL REPORT'!M18</f>
        <v>235843</v>
      </c>
      <c r="E12" s="167">
        <f>'PROGRAM BUDGET &amp; FISCAL REPORT'!S18</f>
        <v>1567493</v>
      </c>
      <c r="F12" s="168">
        <f>'PROGRAM BUDGET &amp; FISCAL REPORT'!Q18</f>
        <v>190768</v>
      </c>
      <c r="G12" s="143"/>
    </row>
    <row r="13" spans="1:7" ht="16.5" customHeight="1" x14ac:dyDescent="0.35">
      <c r="B13" s="259" t="s">
        <v>271</v>
      </c>
      <c r="C13" s="260">
        <v>-36455</v>
      </c>
      <c r="D13" s="260">
        <v>-36455</v>
      </c>
      <c r="E13" s="260">
        <v>-36455</v>
      </c>
      <c r="F13" s="261">
        <v>-36455</v>
      </c>
      <c r="G13" s="143"/>
    </row>
    <row r="14" spans="1:7" ht="16.5" customHeight="1" x14ac:dyDescent="0.35">
      <c r="B14" s="259" t="s">
        <v>272</v>
      </c>
      <c r="C14" s="260">
        <f>SUM(C12:C13)</f>
        <v>1666355.5999999999</v>
      </c>
      <c r="D14" s="260">
        <f>SUM(D12:D13)</f>
        <v>199388</v>
      </c>
      <c r="E14" s="260">
        <f>SUM(E12:E13)</f>
        <v>1531038</v>
      </c>
      <c r="F14" s="261">
        <f>SUM(F12:F13)</f>
        <v>154313</v>
      </c>
      <c r="G14" s="143"/>
    </row>
    <row r="15" spans="1:7" ht="16.5" customHeight="1" x14ac:dyDescent="0.2">
      <c r="B15" s="159"/>
      <c r="C15" s="167"/>
      <c r="D15" s="167"/>
      <c r="E15" s="167"/>
      <c r="F15" s="168"/>
      <c r="G15" s="143"/>
    </row>
    <row r="16" spans="1:7" ht="19.5" x14ac:dyDescent="0.55000000000000004">
      <c r="B16" s="166" t="s">
        <v>273</v>
      </c>
      <c r="C16" s="309" t="s">
        <v>274</v>
      </c>
      <c r="D16" s="309"/>
      <c r="E16" s="309" t="s">
        <v>275</v>
      </c>
      <c r="F16" s="310"/>
      <c r="G16" s="143"/>
    </row>
    <row r="17" spans="2:8" ht="14.25" x14ac:dyDescent="0.2">
      <c r="B17" s="159" t="s">
        <v>276</v>
      </c>
      <c r="C17" s="95">
        <f>IFERROR(C14*C9,"N/A")</f>
        <v>493328.96052631573</v>
      </c>
      <c r="D17" s="169">
        <f>IFERROR(C17/C14,"N/A")</f>
        <v>0.29605263157894735</v>
      </c>
      <c r="E17" s="170">
        <f>IFERROR(E14*E9,"N/A")</f>
        <v>284712.73152709357</v>
      </c>
      <c r="F17" s="171">
        <f>IFERROR(E17/E14,"N/A")</f>
        <v>0.18596059113300489</v>
      </c>
      <c r="G17" s="143"/>
    </row>
    <row r="18" spans="2:8" ht="14.25" x14ac:dyDescent="0.2">
      <c r="B18" s="159" t="s">
        <v>277</v>
      </c>
      <c r="C18" s="95">
        <f>D14</f>
        <v>199388</v>
      </c>
      <c r="D18" s="169">
        <f>IFERROR(C18/C17, "N/A")</f>
        <v>0.40416844733234347</v>
      </c>
      <c r="E18" s="170">
        <f>F14</f>
        <v>154313</v>
      </c>
      <c r="F18" s="171">
        <f>IFERROR(E18/E17, "N/A")</f>
        <v>0.54199543228124103</v>
      </c>
      <c r="G18" s="143"/>
      <c r="H18" s="144"/>
    </row>
    <row r="19" spans="2:8" ht="15" thickBot="1" x14ac:dyDescent="0.25">
      <c r="B19" s="262"/>
      <c r="C19" s="263"/>
      <c r="D19" s="264"/>
      <c r="E19" s="265"/>
      <c r="F19" s="266"/>
      <c r="G19" s="143"/>
    </row>
    <row r="20" spans="2:8" ht="15.75" thickBot="1" x14ac:dyDescent="0.3">
      <c r="B20" s="172" t="s">
        <v>278</v>
      </c>
      <c r="C20" s="130">
        <f>IFERROR(C17-C18,"N/A")</f>
        <v>293940.96052631573</v>
      </c>
      <c r="D20" s="173">
        <f>IFERROR(C20/C17, "N/A")</f>
        <v>0.59583155266765653</v>
      </c>
      <c r="E20" s="130">
        <f>IFERROR(E17-E18, "N/A")</f>
        <v>130399.73152709357</v>
      </c>
      <c r="F20" s="174">
        <f>IFERROR(E20/E17, "N/A")</f>
        <v>0.45800456771875897</v>
      </c>
      <c r="G20" s="143"/>
    </row>
    <row r="21" spans="2:8" ht="30.75" thickBot="1" x14ac:dyDescent="0.3">
      <c r="B21" s="159"/>
      <c r="C21" s="175"/>
      <c r="D21" s="176" t="s">
        <v>279</v>
      </c>
      <c r="E21" s="161"/>
      <c r="F21" s="176" t="s">
        <v>279</v>
      </c>
    </row>
    <row r="22" spans="2:8" s="116" customFormat="1" ht="12.75" x14ac:dyDescent="0.2">
      <c r="B22" s="177"/>
      <c r="C22" s="128"/>
      <c r="D22" s="128"/>
      <c r="E22" s="128"/>
      <c r="F22" s="128"/>
      <c r="G22" s="145"/>
    </row>
    <row r="23" spans="2:8" ht="52.5" customHeight="1" x14ac:dyDescent="0.2">
      <c r="B23" s="311" t="s">
        <v>280</v>
      </c>
      <c r="C23" s="311"/>
      <c r="D23" s="311"/>
      <c r="E23" s="311"/>
      <c r="F23" s="311"/>
    </row>
  </sheetData>
  <sheetProtection algorithmName="SHA-512" hashValue="K4C9EwSVPu+aEaWj/H0m4sgjOYzv0CCkpiExBMcfbw5kzxNgbkwJ9IxdA+f0mIGAntIyiBshmHu09RI0Kaqn5A==" saltValue="8CnXcPXSQDsVuRm/ELtXnA==" spinCount="100000" sheet="1" objects="1" scenarios="1"/>
  <mergeCells count="3">
    <mergeCell ref="C16:D16"/>
    <mergeCell ref="E16:F16"/>
    <mergeCell ref="B23:F23"/>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BB5ECCA0-C5DA-4024-8536-5D8D06D4B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cp:lastModifiedBy>
  <cp:revision/>
  <dcterms:created xsi:type="dcterms:W3CDTF">1999-10-15T17:33:56Z</dcterms:created>
  <dcterms:modified xsi:type="dcterms:W3CDTF">2023-02-17T17:35:09Z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