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244" documentId="13_ncr:1_{4F783B4F-9727-417E-8D63-FA8098E10CE6}" xr6:coauthVersionLast="46" xr6:coauthVersionMax="47" xr10:uidLastSave="{7E586C29-6AD9-4111-8D13-0E8861DBD953}"/>
  <workbookProtection workbookAlgorithmName="SHA-512" workbookHashValue="l5x0bhW50siyzP/YHCKto+R+mTQUHeq8/I1Ay+C0iH192qJ+zzo7Xb6bv3RJJPsXWl91/It3aX8xjGqY+x4BoQ==" workbookSaltValue="Lhwqu1HqniSZGqMjmfOLJw=="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 name="ESRI_MAPINFO_SHEET" sheetId="29" state="veryHidden" r:id="rId5"/>
  </sheets>
  <definedNames>
    <definedName name="_xlnm.Print_Area" localSheetId="1">'PROGRAM BUDGET &amp; FISCAL REPORT'!$A$1:$S$177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5" i="19" l="1"/>
  <c r="O65" i="19"/>
  <c r="M65" i="19"/>
  <c r="L65" i="19"/>
  <c r="L67" i="19" s="1"/>
  <c r="S61" i="19"/>
  <c r="P61" i="19"/>
  <c r="O61" i="19"/>
  <c r="M61" i="19"/>
  <c r="L61" i="19"/>
  <c r="S42" i="19"/>
  <c r="S67" i="19" s="1"/>
  <c r="P42" i="19"/>
  <c r="O42" i="19"/>
  <c r="O67" i="19" s="1"/>
  <c r="M42" i="19"/>
  <c r="M67" i="19" s="1"/>
  <c r="L42" i="19"/>
  <c r="J64" i="19"/>
  <c r="J63" i="19"/>
  <c r="J62" i="19"/>
  <c r="J60" i="19"/>
  <c r="J59" i="19"/>
  <c r="J58" i="19"/>
  <c r="J57" i="19"/>
  <c r="J56" i="19"/>
  <c r="J55" i="19"/>
  <c r="J54" i="19"/>
  <c r="J53" i="19"/>
  <c r="J52" i="19"/>
  <c r="J51" i="19"/>
  <c r="J50" i="19"/>
  <c r="J49" i="19"/>
  <c r="J48" i="19"/>
  <c r="J47" i="19"/>
  <c r="J46" i="19"/>
  <c r="J45" i="19"/>
  <c r="J44" i="19"/>
  <c r="J43" i="19"/>
  <c r="J29" i="19"/>
  <c r="J30" i="19"/>
  <c r="J31" i="19"/>
  <c r="J32" i="19"/>
  <c r="J33" i="19"/>
  <c r="J34" i="19"/>
  <c r="J35" i="19"/>
  <c r="J36" i="19"/>
  <c r="J37" i="19"/>
  <c r="J38" i="19"/>
  <c r="J39" i="19"/>
  <c r="J40" i="19"/>
  <c r="J41" i="19"/>
  <c r="J28" i="19"/>
  <c r="K61" i="19" l="1"/>
  <c r="K65" i="19"/>
  <c r="K42" i="19"/>
  <c r="S98" i="19"/>
  <c r="P63" i="19"/>
  <c r="P65" i="19" s="1"/>
  <c r="P67" i="19" s="1"/>
  <c r="Q66" i="19"/>
  <c r="R66" i="19" s="1"/>
  <c r="N66" i="19"/>
  <c r="Q47" i="19"/>
  <c r="R47" i="19" s="1"/>
  <c r="Q48" i="19"/>
  <c r="R48" i="19"/>
  <c r="Q49" i="19"/>
  <c r="R49" i="19" s="1"/>
  <c r="Q50" i="19"/>
  <c r="R50" i="19" s="1"/>
  <c r="Q51" i="19"/>
  <c r="R51" i="19" s="1"/>
  <c r="Q52" i="19"/>
  <c r="R52" i="19" s="1"/>
  <c r="Q53" i="19"/>
  <c r="R53" i="19" s="1"/>
  <c r="Q54" i="19"/>
  <c r="R54" i="19" s="1"/>
  <c r="Q55" i="19"/>
  <c r="R55" i="19" s="1"/>
  <c r="Q31" i="19"/>
  <c r="R31" i="19" s="1"/>
  <c r="Q56" i="19"/>
  <c r="R56" i="19" s="1"/>
  <c r="Q57" i="19"/>
  <c r="R57" i="19" s="1"/>
  <c r="Q58" i="19"/>
  <c r="R58" i="19" s="1"/>
  <c r="Q59" i="19"/>
  <c r="R59" i="19" s="1"/>
  <c r="Q60" i="19"/>
  <c r="R60" i="19" s="1"/>
  <c r="Q32" i="19"/>
  <c r="R32" i="19" s="1"/>
  <c r="Q33" i="19"/>
  <c r="R33" i="19" s="1"/>
  <c r="Q34" i="19"/>
  <c r="R34" i="19" s="1"/>
  <c r="Q35" i="19"/>
  <c r="R35" i="19" s="1"/>
  <c r="Q36" i="19"/>
  <c r="R36" i="19" s="1"/>
  <c r="Q37" i="19"/>
  <c r="R37" i="19" s="1"/>
  <c r="Q38" i="19"/>
  <c r="R38" i="19" s="1"/>
  <c r="Q39" i="19"/>
  <c r="R39" i="19" s="1"/>
  <c r="Q40" i="19"/>
  <c r="R40" i="19" s="1"/>
  <c r="Q41" i="19"/>
  <c r="R41" i="19" s="1"/>
  <c r="Q46" i="19"/>
  <c r="R46" i="19" s="1"/>
  <c r="N47" i="19"/>
  <c r="N48" i="19"/>
  <c r="N49" i="19"/>
  <c r="N50" i="19"/>
  <c r="N51" i="19"/>
  <c r="N52" i="19"/>
  <c r="N53" i="19"/>
  <c r="N54" i="19"/>
  <c r="N55" i="19"/>
  <c r="N31" i="19"/>
  <c r="N56" i="19"/>
  <c r="N57" i="19"/>
  <c r="N58" i="19"/>
  <c r="N59" i="19"/>
  <c r="N60" i="19"/>
  <c r="N32" i="19"/>
  <c r="N33" i="19"/>
  <c r="N34" i="19"/>
  <c r="N35" i="19"/>
  <c r="N36" i="19"/>
  <c r="N37" i="19"/>
  <c r="N38" i="19"/>
  <c r="N39" i="19"/>
  <c r="N40" i="19"/>
  <c r="N41" i="19"/>
  <c r="N46" i="19"/>
  <c r="K67" i="19" l="1"/>
  <c r="S138" i="19"/>
  <c r="L47" i="26" l="1"/>
  <c r="K47" i="26"/>
  <c r="J47" i="26"/>
  <c r="C8" i="14"/>
  <c r="C7" i="14"/>
  <c r="S162" i="19"/>
  <c r="S17" i="19" s="1"/>
  <c r="P162" i="19"/>
  <c r="P17" i="19" s="1"/>
  <c r="O162" i="19"/>
  <c r="O17" i="19" s="1"/>
  <c r="M162" i="19"/>
  <c r="M17" i="19" s="1"/>
  <c r="L162" i="19"/>
  <c r="L17" i="19" s="1"/>
  <c r="Q161" i="19"/>
  <c r="R161" i="19" s="1"/>
  <c r="N161" i="19"/>
  <c r="B161" i="19"/>
  <c r="A161" i="19"/>
  <c r="M79" i="19"/>
  <c r="M8" i="19" s="1"/>
  <c r="L79" i="19"/>
  <c r="L8" i="19" s="1"/>
  <c r="M7" i="19"/>
  <c r="L7" i="19"/>
  <c r="B152" i="19"/>
  <c r="A152" i="19"/>
  <c r="B151" i="19"/>
  <c r="A151" i="19"/>
  <c r="B150" i="19"/>
  <c r="A150" i="19"/>
  <c r="B149" i="19"/>
  <c r="A149" i="19"/>
  <c r="B148" i="19"/>
  <c r="A148" i="19"/>
  <c r="B147" i="19"/>
  <c r="A147" i="19"/>
  <c r="B146" i="19"/>
  <c r="A146" i="19"/>
  <c r="B145" i="19"/>
  <c r="A145" i="19"/>
  <c r="B143" i="19"/>
  <c r="A143" i="19"/>
  <c r="B137" i="19"/>
  <c r="A137" i="19"/>
  <c r="B136" i="19"/>
  <c r="A136" i="19"/>
  <c r="B130" i="19"/>
  <c r="A130" i="19"/>
  <c r="B129" i="19"/>
  <c r="A129" i="19"/>
  <c r="B128" i="19"/>
  <c r="A128" i="19"/>
  <c r="B127" i="19"/>
  <c r="A127" i="19"/>
  <c r="B120" i="19"/>
  <c r="A120" i="19"/>
  <c r="B119" i="19"/>
  <c r="A119" i="19"/>
  <c r="B112" i="19"/>
  <c r="A112" i="19"/>
  <c r="B111" i="19"/>
  <c r="A111" i="19"/>
  <c r="B110" i="19"/>
  <c r="A110" i="19"/>
  <c r="B104" i="19"/>
  <c r="A104" i="19"/>
  <c r="B97" i="19"/>
  <c r="A97" i="19"/>
  <c r="B96" i="19"/>
  <c r="A96" i="19"/>
  <c r="B95" i="19"/>
  <c r="A95" i="19"/>
  <c r="B88" i="19"/>
  <c r="A88" i="19"/>
  <c r="B87" i="19"/>
  <c r="A87" i="19"/>
  <c r="B86" i="19"/>
  <c r="A86" i="19"/>
  <c r="B78" i="19"/>
  <c r="A78" i="19"/>
  <c r="B77" i="19"/>
  <c r="A77" i="19"/>
  <c r="B76" i="19"/>
  <c r="A76" i="19"/>
  <c r="B75" i="19"/>
  <c r="A75" i="19"/>
  <c r="B74" i="19"/>
  <c r="A74" i="19"/>
  <c r="B73" i="19"/>
  <c r="A73" i="19"/>
  <c r="B72" i="19"/>
  <c r="A72" i="19"/>
  <c r="P98" i="19"/>
  <c r="P10" i="19" s="1"/>
  <c r="M113" i="19"/>
  <c r="M12" i="19" s="1"/>
  <c r="O113" i="19"/>
  <c r="O12" i="19" s="1"/>
  <c r="P113" i="19"/>
  <c r="P12" i="19" s="1"/>
  <c r="S113" i="19"/>
  <c r="S12" i="19" s="1"/>
  <c r="L113" i="19"/>
  <c r="L12" i="19" s="1"/>
  <c r="E7" i="14"/>
  <c r="N152" i="19"/>
  <c r="N151" i="19"/>
  <c r="N150" i="19"/>
  <c r="N149" i="19"/>
  <c r="N148" i="19"/>
  <c r="N147" i="19"/>
  <c r="N146" i="19"/>
  <c r="N145" i="19"/>
  <c r="N144" i="19"/>
  <c r="N143" i="19"/>
  <c r="N137" i="19"/>
  <c r="N136" i="19"/>
  <c r="N130" i="19"/>
  <c r="N129" i="19"/>
  <c r="N128" i="19"/>
  <c r="N127" i="19"/>
  <c r="N126" i="19"/>
  <c r="N120" i="19"/>
  <c r="N119" i="19"/>
  <c r="N118" i="19"/>
  <c r="N112" i="19"/>
  <c r="N111" i="19"/>
  <c r="N110" i="19"/>
  <c r="N104" i="19"/>
  <c r="N103" i="19"/>
  <c r="N96" i="19"/>
  <c r="N95" i="19"/>
  <c r="N94" i="19"/>
  <c r="Q152" i="19"/>
  <c r="R152" i="19" s="1"/>
  <c r="Q151" i="19"/>
  <c r="R151" i="19" s="1"/>
  <c r="Q150" i="19"/>
  <c r="R150" i="19" s="1"/>
  <c r="Q149" i="19"/>
  <c r="R149" i="19" s="1"/>
  <c r="Q148" i="19"/>
  <c r="R148" i="19" s="1"/>
  <c r="Q147" i="19"/>
  <c r="R147" i="19" s="1"/>
  <c r="Q146" i="19"/>
  <c r="R146" i="19" s="1"/>
  <c r="Q145" i="19"/>
  <c r="R145" i="19" s="1"/>
  <c r="Q144" i="19"/>
  <c r="R144" i="19" s="1"/>
  <c r="Q137" i="19"/>
  <c r="R137" i="19" s="1"/>
  <c r="Q130" i="19"/>
  <c r="R130" i="19" s="1"/>
  <c r="Q129" i="19"/>
  <c r="R129" i="19" s="1"/>
  <c r="Q128" i="19"/>
  <c r="R128" i="19" s="1"/>
  <c r="Q120" i="19"/>
  <c r="R120" i="19" s="1"/>
  <c r="Q119" i="19"/>
  <c r="R119" i="19" s="1"/>
  <c r="Q112" i="19"/>
  <c r="R112" i="19" s="1"/>
  <c r="Q111" i="19"/>
  <c r="R111" i="19" s="1"/>
  <c r="Q110" i="19"/>
  <c r="R110" i="19" s="1"/>
  <c r="Q104" i="19"/>
  <c r="R104" i="19" s="1"/>
  <c r="Q97" i="19"/>
  <c r="R97" i="19" s="1"/>
  <c r="N97" i="19"/>
  <c r="Q96" i="19"/>
  <c r="R96" i="19" s="1"/>
  <c r="N86" i="19"/>
  <c r="Q86" i="19"/>
  <c r="R86" i="19" s="1"/>
  <c r="N87" i="19"/>
  <c r="Q87" i="19"/>
  <c r="R87" i="19" s="1"/>
  <c r="N88" i="19"/>
  <c r="Q88" i="19"/>
  <c r="R88" i="19" s="1"/>
  <c r="N73" i="19"/>
  <c r="Q73" i="19"/>
  <c r="N74" i="19"/>
  <c r="Q74" i="19"/>
  <c r="R74" i="19" s="1"/>
  <c r="N75" i="19"/>
  <c r="Q75" i="19"/>
  <c r="R75" i="19" s="1"/>
  <c r="N76" i="19"/>
  <c r="Q76" i="19"/>
  <c r="R76" i="19" s="1"/>
  <c r="N77" i="19"/>
  <c r="Q77" i="19"/>
  <c r="R77" i="19" s="1"/>
  <c r="N78" i="19"/>
  <c r="Q78" i="19"/>
  <c r="R78" i="19" s="1"/>
  <c r="N62" i="19"/>
  <c r="E8" i="14"/>
  <c r="B46" i="26"/>
  <c r="B45" i="26"/>
  <c r="B44" i="26"/>
  <c r="B43" i="26"/>
  <c r="B42" i="26"/>
  <c r="B41" i="26"/>
  <c r="B40" i="26"/>
  <c r="B39" i="26"/>
  <c r="B38" i="26"/>
  <c r="B37" i="26"/>
  <c r="B36" i="26"/>
  <c r="B31" i="26"/>
  <c r="B30" i="26"/>
  <c r="B29" i="26"/>
  <c r="B28" i="26"/>
  <c r="B27" i="26"/>
  <c r="B26" i="26"/>
  <c r="E169" i="19"/>
  <c r="E170" i="19"/>
  <c r="E171" i="19"/>
  <c r="E172" i="19"/>
  <c r="E173" i="19"/>
  <c r="E168" i="19"/>
  <c r="N30" i="19"/>
  <c r="N29" i="19"/>
  <c r="N28" i="19"/>
  <c r="N45" i="19"/>
  <c r="N44" i="19"/>
  <c r="N64" i="19"/>
  <c r="N43" i="19"/>
  <c r="N63" i="19"/>
  <c r="N72" i="19"/>
  <c r="L131" i="19"/>
  <c r="L14" i="19" s="1"/>
  <c r="Q118" i="19"/>
  <c r="R118" i="19" s="1"/>
  <c r="P105" i="19"/>
  <c r="P11" i="19" s="1"/>
  <c r="Q95" i="19"/>
  <c r="R95" i="19" s="1"/>
  <c r="Q94" i="19"/>
  <c r="R94" i="19" s="1"/>
  <c r="O98" i="19"/>
  <c r="O10" i="19" s="1"/>
  <c r="Q30" i="19"/>
  <c r="R30" i="19" s="1"/>
  <c r="Q29" i="19"/>
  <c r="R29" i="19" s="1"/>
  <c r="Q28" i="19"/>
  <c r="Q45" i="19"/>
  <c r="R45" i="19" s="1"/>
  <c r="L98" i="19"/>
  <c r="L10" i="19" s="1"/>
  <c r="M98" i="19"/>
  <c r="M10" i="19" s="1"/>
  <c r="A45" i="19"/>
  <c r="B45" i="19"/>
  <c r="A28" i="19"/>
  <c r="B28" i="19"/>
  <c r="A29" i="19"/>
  <c r="B29" i="19"/>
  <c r="A30" i="19"/>
  <c r="B30" i="19"/>
  <c r="S7" i="19"/>
  <c r="S79" i="19"/>
  <c r="S8" i="19" s="1"/>
  <c r="S89" i="19"/>
  <c r="S9" i="19" s="1"/>
  <c r="S10" i="19"/>
  <c r="S105" i="19"/>
  <c r="S11" i="19" s="1"/>
  <c r="S121" i="19"/>
  <c r="S13" i="19" s="1"/>
  <c r="S131" i="19"/>
  <c r="S14" i="19" s="1"/>
  <c r="O138" i="19"/>
  <c r="O15" i="19" s="1"/>
  <c r="P138" i="19"/>
  <c r="P15" i="19" s="1"/>
  <c r="S153" i="19"/>
  <c r="S16" i="19" s="1"/>
  <c r="Q62" i="19"/>
  <c r="Q63" i="19"/>
  <c r="R63" i="19" s="1"/>
  <c r="Q43" i="19"/>
  <c r="Q64" i="19"/>
  <c r="R64" i="19" s="1"/>
  <c r="Q44" i="19"/>
  <c r="R44" i="19" s="1"/>
  <c r="Q72" i="19"/>
  <c r="R72"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73" i="19"/>
  <c r="Q172" i="19"/>
  <c r="Q171" i="19"/>
  <c r="Q170" i="19"/>
  <c r="Q169" i="19"/>
  <c r="Q168" i="19"/>
  <c r="M105" i="19"/>
  <c r="M11" i="19" s="1"/>
  <c r="C3" i="14"/>
  <c r="C4" i="14"/>
  <c r="B4" i="14"/>
  <c r="B3" i="14"/>
  <c r="B173" i="19"/>
  <c r="A173" i="19"/>
  <c r="B172" i="19"/>
  <c r="A172" i="19"/>
  <c r="B171" i="19"/>
  <c r="A171" i="19"/>
  <c r="B170" i="19"/>
  <c r="A170" i="19"/>
  <c r="B169" i="19"/>
  <c r="A169" i="19"/>
  <c r="B168" i="19"/>
  <c r="A168" i="19"/>
  <c r="P174" i="19"/>
  <c r="O174" i="19"/>
  <c r="N174" i="19"/>
  <c r="B126" i="19"/>
  <c r="A126" i="19"/>
  <c r="B44" i="19"/>
  <c r="A44" i="19"/>
  <c r="B64" i="19"/>
  <c r="A64" i="19"/>
  <c r="B43" i="19"/>
  <c r="A43" i="19"/>
  <c r="B63" i="19"/>
  <c r="A63" i="19"/>
  <c r="B118" i="19"/>
  <c r="A118" i="19"/>
  <c r="B103" i="19"/>
  <c r="A103" i="19"/>
  <c r="B94" i="19"/>
  <c r="A94" i="19"/>
  <c r="B85" i="19"/>
  <c r="A85" i="19"/>
  <c r="B71" i="19"/>
  <c r="A71" i="19"/>
  <c r="B62" i="19"/>
  <c r="A62" i="19"/>
  <c r="L89" i="19"/>
  <c r="L9" i="19" s="1"/>
  <c r="L121" i="19"/>
  <c r="L13" i="19" s="1"/>
  <c r="L138" i="19"/>
  <c r="L15" i="19" s="1"/>
  <c r="L153" i="19"/>
  <c r="L16" i="19" s="1"/>
  <c r="M89" i="19"/>
  <c r="M9" i="19" s="1"/>
  <c r="M121" i="19"/>
  <c r="M13" i="19" s="1"/>
  <c r="M131" i="19"/>
  <c r="M14" i="19" s="1"/>
  <c r="M138" i="19"/>
  <c r="M15" i="19" s="1"/>
  <c r="M153" i="19"/>
  <c r="M16" i="19" s="1"/>
  <c r="Q85" i="19"/>
  <c r="R85" i="19" s="1"/>
  <c r="N160" i="19"/>
  <c r="N85" i="19"/>
  <c r="Q127" i="19"/>
  <c r="R127" i="19" s="1"/>
  <c r="Q160" i="19"/>
  <c r="R160" i="19" s="1"/>
  <c r="B160" i="19"/>
  <c r="A160" i="19"/>
  <c r="P153" i="19"/>
  <c r="P16" i="19" s="1"/>
  <c r="O153" i="19"/>
  <c r="O16" i="19" s="1"/>
  <c r="Q143" i="19"/>
  <c r="R143" i="19" s="1"/>
  <c r="B144" i="19"/>
  <c r="A144" i="19"/>
  <c r="Q136" i="19"/>
  <c r="R136" i="19" s="1"/>
  <c r="Q126" i="19"/>
  <c r="R126" i="19" s="1"/>
  <c r="P131" i="19"/>
  <c r="P14" i="19" s="1"/>
  <c r="O131" i="19"/>
  <c r="O14" i="19" s="1"/>
  <c r="P121" i="19"/>
  <c r="P13" i="19" s="1"/>
  <c r="O121" i="19"/>
  <c r="O13" i="19" s="1"/>
  <c r="O105" i="19"/>
  <c r="O11" i="19" s="1"/>
  <c r="Q103" i="19"/>
  <c r="R103" i="19" s="1"/>
  <c r="P89" i="19"/>
  <c r="P9" i="19" s="1"/>
  <c r="O89" i="19"/>
  <c r="O9" i="19" s="1"/>
  <c r="P79" i="19"/>
  <c r="P8" i="19" s="1"/>
  <c r="O79"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105" i="19"/>
  <c r="L11" i="19" s="1"/>
  <c r="R62" i="19" l="1"/>
  <c r="Q65" i="19"/>
  <c r="R65" i="19" s="1"/>
  <c r="N65" i="19"/>
  <c r="R43" i="19"/>
  <c r="Q61" i="19"/>
  <c r="R61" i="19" s="1"/>
  <c r="N61" i="19"/>
  <c r="R28" i="19"/>
  <c r="Q42" i="19"/>
  <c r="N42" i="19"/>
  <c r="E9" i="14"/>
  <c r="C9" i="14"/>
  <c r="N162" i="19"/>
  <c r="N10" i="19"/>
  <c r="N12" i="19"/>
  <c r="N9" i="19"/>
  <c r="N105" i="19"/>
  <c r="N17" i="19"/>
  <c r="N15" i="19"/>
  <c r="N113" i="19"/>
  <c r="N121" i="19"/>
  <c r="N131" i="19"/>
  <c r="N138" i="19"/>
  <c r="N11" i="19"/>
  <c r="Q174" i="19"/>
  <c r="N8" i="19"/>
  <c r="N14" i="19"/>
  <c r="N16" i="19"/>
  <c r="Q105" i="19"/>
  <c r="Q11" i="19" s="1"/>
  <c r="R11" i="19" s="1"/>
  <c r="L164" i="19"/>
  <c r="O164" i="19"/>
  <c r="N13" i="19"/>
  <c r="O18" i="19"/>
  <c r="N7" i="19"/>
  <c r="L18" i="19"/>
  <c r="P18" i="19"/>
  <c r="M18" i="19"/>
  <c r="D12" i="14" s="1"/>
  <c r="C16" i="14" s="1"/>
  <c r="N89" i="19"/>
  <c r="N79" i="19"/>
  <c r="Q98" i="19"/>
  <c r="R98" i="19" s="1"/>
  <c r="N98" i="19"/>
  <c r="Q79" i="19"/>
  <c r="R79" i="19" s="1"/>
  <c r="N153" i="19"/>
  <c r="M164" i="19"/>
  <c r="K161" i="19" s="1"/>
  <c r="P164" i="19"/>
  <c r="Q131" i="19"/>
  <c r="R131" i="19" s="1"/>
  <c r="Q162" i="19"/>
  <c r="Q89" i="19"/>
  <c r="R89" i="19" s="1"/>
  <c r="Q113" i="19"/>
  <c r="R113" i="19" s="1"/>
  <c r="Q121" i="19"/>
  <c r="Q13" i="19" s="1"/>
  <c r="R13" i="19" s="1"/>
  <c r="Q138" i="19"/>
  <c r="Q15" i="19" s="1"/>
  <c r="R15" i="19" s="1"/>
  <c r="Q153" i="19"/>
  <c r="R153" i="19" s="1"/>
  <c r="R73" i="19"/>
  <c r="R42" i="19" l="1"/>
  <c r="Q67" i="19"/>
  <c r="Q7" i="19" s="1"/>
  <c r="N67" i="19"/>
  <c r="Q12" i="19"/>
  <c r="R12" i="19" s="1"/>
  <c r="R121" i="19"/>
  <c r="C12" i="14"/>
  <c r="C15" i="14" s="1"/>
  <c r="D15" i="14" s="1"/>
  <c r="G50" i="26"/>
  <c r="Q14" i="19"/>
  <c r="R14" i="19" s="1"/>
  <c r="Q164" i="19"/>
  <c r="R164" i="19" s="1"/>
  <c r="Q8" i="19"/>
  <c r="R8" i="19" s="1"/>
  <c r="R105" i="19"/>
  <c r="R67" i="19"/>
  <c r="R138" i="19"/>
  <c r="Q9" i="19"/>
  <c r="R9" i="19" s="1"/>
  <c r="N164" i="19"/>
  <c r="N18" i="19"/>
  <c r="S15" i="19"/>
  <c r="S18" i="19" s="1"/>
  <c r="S164" i="19"/>
  <c r="Q10" i="19"/>
  <c r="R10" i="19" s="1"/>
  <c r="R162" i="19"/>
  <c r="Q17" i="19"/>
  <c r="R17" i="19" s="1"/>
  <c r="Q16" i="19"/>
  <c r="R16" i="19" s="1"/>
  <c r="R7" i="19"/>
  <c r="D16" i="14" l="1"/>
  <c r="C18" i="14"/>
  <c r="D18" i="14" s="1"/>
  <c r="E12" i="14"/>
  <c r="E15" i="14" s="1"/>
  <c r="F15" i="14" s="1"/>
  <c r="H50" i="26"/>
  <c r="Q18" i="19"/>
  <c r="R18" i="19" s="1"/>
  <c r="G15" i="19" l="1"/>
  <c r="G16" i="19" s="1"/>
  <c r="F12" i="14"/>
  <c r="E16" i="14" s="1"/>
  <c r="F16" i="14" s="1"/>
  <c r="E18" i="14" l="1"/>
  <c r="F18" i="14" s="1"/>
  <c r="R174" i="19" l="1"/>
  <c r="S174" i="19" s="1"/>
</calcChain>
</file>

<file path=xl/sharedStrings.xml><?xml version="1.0" encoding="utf-8"?>
<sst xmlns="http://schemas.openxmlformats.org/spreadsheetml/2006/main" count="658" uniqueCount="307">
  <si>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</si>
  <si>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</si>
  <si>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</si>
  <si>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</si>
  <si>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</si>
  <si>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</si>
  <si>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</si>
  <si>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</si>
  <si>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</si>
  <si>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</si>
  <si>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</si>
  <si>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</si>
  <si>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</si>
  <si>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</si>
  <si>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</si>
  <si>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</si>
  <si>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</si>
  <si>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</si>
  <si>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</si>
  <si>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</si>
  <si>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</si>
  <si>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</si>
  <si>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</si>
  <si>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</si>
  <si>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</si>
  <si>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</si>
  <si>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</si>
  <si>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</si>
  <si>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</si>
  <si>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</si>
  <si>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</si>
  <si>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</si>
  <si>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</si>
  <si>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</si>
  <si>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</si>
  <si>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</si>
  <si>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</si>
  <si>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</si>
  <si>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</si>
  <si>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</si>
  <si>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</si>
  <si>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</si>
  <si>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</si>
  <si>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</si>
  <si>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</si>
  <si>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</si>
  <si>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</si>
  <si>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</si>
  <si>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</si>
  <si>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</si>
  <si>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</si>
  <si>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</si>
  <si>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Utilities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</si>
  <si>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</si>
  <si>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</si>
  <si>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</si>
  <si>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</si>
  <si>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</si>
  <si>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</si>
  <si>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</si>
  <si>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</si>
  <si>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</si>
  <si>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</si>
  <si>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</si>
  <si>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</si>
  <si>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</si>
  <si>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</si>
  <si>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</si>
  <si>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</si>
  <si>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</si>
  <si>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Receptionist</t>
  </si>
  <si>
    <t>FICA/Medicare</t>
  </si>
  <si>
    <t>Property Tax</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</si>
  <si>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</si>
  <si>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</si>
  <si>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</si>
  <si>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</si>
  <si>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</si>
  <si>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</si>
  <si>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</si>
  <si>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</si>
  <si>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</si>
  <si>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</si>
  <si>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</si>
  <si>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</si>
  <si>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</si>
  <si>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</si>
  <si>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</si>
  <si>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</si>
  <si>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</si>
  <si>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</si>
  <si>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</si>
  <si>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</si>
  <si>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</si>
  <si>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</si>
  <si>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</si>
  <si>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</si>
  <si>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</si>
  <si>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</si>
  <si>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</si>
  <si>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</si>
  <si>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</si>
  <si>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</si>
  <si>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</si>
  <si>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</si>
  <si>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</si>
  <si>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Vista Del Mar / Family Services of Santa Monica</t>
  </si>
  <si>
    <t>PROGRAM NAME:</t>
  </si>
  <si>
    <t>Community Mental Health</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</si>
  <si>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</si>
  <si>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</si>
  <si>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</si>
  <si>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</si>
  <si>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</si>
  <si>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</si>
  <si>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</si>
  <si>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</si>
  <si>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Traci Levi</t>
  </si>
  <si>
    <t>Executive &amp; VP (DMH)</t>
  </si>
  <si>
    <t>Senior/Executive Management</t>
  </si>
  <si>
    <t>Angel Towler</t>
  </si>
  <si>
    <t>Director FSSM</t>
  </si>
  <si>
    <t>Elizabeth Cruz</t>
  </si>
  <si>
    <t>Manager of Community Based Services</t>
  </si>
  <si>
    <t xml:space="preserve">Direct Service Provision/Program Staff </t>
  </si>
  <si>
    <t>Kelly Delich</t>
  </si>
  <si>
    <t>Clinical Director</t>
  </si>
  <si>
    <t>Jonathan Gomez</t>
  </si>
  <si>
    <t>Intake Coordinator/Clinician</t>
  </si>
  <si>
    <t>Zenia Rodriquez</t>
  </si>
  <si>
    <t>Field Based Clinician</t>
  </si>
  <si>
    <t>Mariana Guzman</t>
  </si>
  <si>
    <t>Administrative Manager</t>
  </si>
  <si>
    <t>Administrative Support</t>
  </si>
  <si>
    <t>Audrey Fletcher</t>
  </si>
  <si>
    <t>Accountant</t>
  </si>
  <si>
    <t>Nathalie Vorgeack</t>
  </si>
  <si>
    <t>Clinical Records File Clerk/Receptionist</t>
  </si>
  <si>
    <t>List each fringe benefit as a percentage of total staff salaries listed above (FICA, SUI, Workers’ Compensation, Medical Insurance, Retirement, etc.).</t>
  </si>
  <si>
    <t>Description</t>
  </si>
  <si>
    <t>Workers Compensation</t>
  </si>
  <si>
    <t>Medical/Dental Insurance</t>
  </si>
  <si>
    <t>State Unemployment Insurance</t>
  </si>
  <si>
    <t>Pension Benefits - 403b plan at 5%</t>
  </si>
  <si>
    <t>Disability/Life/AD&amp;D</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</si>
  <si>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</si>
  <si>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</si>
  <si>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Consulting &amp; Professional Fees</t>
  </si>
  <si>
    <t>Psychiatric Services</t>
  </si>
  <si>
    <t>Service Bureau Contracts/Fees</t>
  </si>
  <si>
    <t>Janitorial.Gardening/Maintenance</t>
  </si>
  <si>
    <t>Equipment is defined as non-expendable personal property having a useful life of more than one year and a unit cost of $1,000 or more. List each item to be leased, rented or purchased.</t>
  </si>
  <si>
    <t>Computers Hardware/Software</t>
  </si>
  <si>
    <t>List any trainings/seminars/conferences to be attended and include any amounts for travel, per diem, lodging, etc. For mileage, include mileage reimbursement rate in calculation.</t>
  </si>
  <si>
    <t>Mileage</t>
  </si>
  <si>
    <t>Conferences, Workshops, Training</t>
  </si>
  <si>
    <t>Insurance coverage should align with City contract provisions.</t>
  </si>
  <si>
    <t>Property, Directors &amp; Officers, etc.</t>
  </si>
  <si>
    <t>Bonding &amp; Liability</t>
  </si>
  <si>
    <t>Telephone and Postage</t>
  </si>
  <si>
    <t>Office and Program Supplies</t>
  </si>
  <si>
    <t>Printing</t>
  </si>
  <si>
    <t>Membership Dues</t>
  </si>
  <si>
    <t>List any scholarships or stipends, and include: number of recipients, maximum amount per recipient, and basis for computation.</t>
  </si>
  <si>
    <t>Housekeeping</t>
  </si>
  <si>
    <t>Gifts/Flowers/Awards</t>
  </si>
  <si>
    <t>Food &amp; Refreshments</t>
  </si>
  <si>
    <t>Events</t>
  </si>
  <si>
    <t>Recuitment &amp; Moving Expenses</t>
  </si>
  <si>
    <t>Subscriptions/Books/Publications</t>
  </si>
  <si>
    <t>Licenses &amp; Permits</t>
  </si>
  <si>
    <t>Credit Card Processing</t>
  </si>
  <si>
    <t>Depreciation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</si>
  <si>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</si>
  <si>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</si>
  <si>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</si>
  <si>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</si>
  <si>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</si>
  <si>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</si>
  <si>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</si>
  <si>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</si>
  <si>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</si>
  <si>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</si>
  <si>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</si>
  <si>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</si>
  <si>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</si>
  <si>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DMH</t>
  </si>
  <si>
    <t>2.  Private/Corporate Grants</t>
  </si>
  <si>
    <t>3.  Individual Donations</t>
  </si>
  <si>
    <t>4.  Fundraising Events</t>
  </si>
  <si>
    <t>5.  Fees for Service</t>
  </si>
  <si>
    <t>Patient Fees</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</si>
  <si>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</si>
  <si>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</si>
  <si>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</si>
  <si>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</si>
  <si>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</si>
  <si>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</si>
  <si>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</si>
  <si>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</si>
  <si>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</si>
  <si>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</si>
  <si>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</si>
  <si>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</si>
  <si>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</si>
  <si>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</si>
  <si>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</si>
  <si>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</si>
  <si>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</si>
  <si>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</si>
  <si>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</si>
  <si>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</si>
  <si>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</si>
  <si>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</si>
  <si>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</si>
  <si>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</si>
  <si>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</si>
  <si>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</si>
  <si>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</si>
  <si>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</si>
  <si>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</si>
  <si>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</si>
  <si>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</si>
  <si>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</si>
  <si>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</si>
  <si>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</si>
  <si>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</si>
  <si>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</si>
  <si>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</si>
  <si>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</si>
  <si>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</si>
  <si>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</si>
  <si>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</si>
  <si>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</si>
  <si>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</si>
  <si>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</si>
  <si>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</si>
  <si>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</si>
  <si>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</si>
  <si>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</si>
  <si>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</si>
  <si>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</si>
  <si>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</si>
  <si>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</si>
  <si>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</si>
  <si>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</si>
  <si>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</si>
  <si>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</si>
  <si>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</si>
  <si>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</si>
  <si>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</si>
  <si>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</si>
  <si>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</si>
  <si>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</si>
  <si>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</si>
  <si>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</si>
  <si>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</si>
  <si>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</si>
  <si>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</si>
  <si>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</si>
  <si>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</si>
  <si>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</si>
  <si>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</si>
  <si>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</si>
  <si>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</si>
  <si>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</si>
  <si>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</si>
  <si>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Gabriela Alejos</t>
  </si>
  <si>
    <t>McKenna Belgarde</t>
  </si>
  <si>
    <t>Alexander Farbstein</t>
  </si>
  <si>
    <t>Emily Ferro</t>
  </si>
  <si>
    <t>Angela Guilfoyle</t>
  </si>
  <si>
    <t>Theodore Lopez</t>
  </si>
  <si>
    <t>Cynthia Lua</t>
  </si>
  <si>
    <t>Stephanie Mahalec</t>
  </si>
  <si>
    <t>Janet Medrano Reyes</t>
  </si>
  <si>
    <t>Veronica Mendez</t>
  </si>
  <si>
    <t>Lesley Morales</t>
  </si>
  <si>
    <t>Carla Nunez</t>
  </si>
  <si>
    <t>Rachel Rosenfeld</t>
  </si>
  <si>
    <t>Hazell Tercero-Velasquez</t>
  </si>
  <si>
    <t>Carly Tolbert</t>
  </si>
  <si>
    <t>Angela Vargas</t>
  </si>
  <si>
    <t>Cheryl Carrington</t>
  </si>
  <si>
    <t>Steven Smithwick</t>
  </si>
  <si>
    <t>Sellas Habtesllassie</t>
  </si>
  <si>
    <t>Irene Allado</t>
  </si>
  <si>
    <t>Susan Coates</t>
  </si>
  <si>
    <t>Angela Hubbard</t>
  </si>
  <si>
    <t>Michael Lam</t>
  </si>
  <si>
    <t>Jane Amber Ruff</t>
  </si>
  <si>
    <t>Cindy Torres</t>
  </si>
  <si>
    <t>Twala Waters</t>
  </si>
  <si>
    <t>Family Resource Specialist</t>
  </si>
  <si>
    <t>Clinical Coordinator</t>
  </si>
  <si>
    <t>Clinical Social Worker</t>
  </si>
  <si>
    <t>Clinical Supervisor</t>
  </si>
  <si>
    <t>Director of Quality Standards &amp; Compliance</t>
  </si>
  <si>
    <t>Revenue Manager, QSC</t>
  </si>
  <si>
    <t>Database Administrator</t>
  </si>
  <si>
    <t>Support Staff - QSC</t>
  </si>
  <si>
    <t>Admin Asst - QSC</t>
  </si>
  <si>
    <t>Medical Biller</t>
  </si>
  <si>
    <t>Quality Assurance Mgr</t>
  </si>
  <si>
    <t>Billing Coordinator - QSC</t>
  </si>
  <si>
    <t>Clinical Records Reviewer</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</si>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</sst>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sz val="10"/>
      <color theme="10"/>
      <name val="Arial"/>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xf numFmtId="0" fontId="28" fillId="0" borderId="0" applyNumberFormat="0" applyFill="0" applyBorder="0" applyAlignment="0" applyProtection="0"/>
  </cellStyleXfs>
  <cellXfs count="297">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0" fontId="2" fillId="12" borderId="12" xfId="3" applyFont="1" applyFill="1" applyBorder="1" applyProtection="1"/>
    <xf numFmtId="0" fontId="2" fillId="12" borderId="17" xfId="3" applyFont="1" applyFill="1" applyBorder="1" applyProtection="1"/>
    <xf numFmtId="0" fontId="1" fillId="12" borderId="32" xfId="0" applyFont="1" applyFill="1" applyBorder="1" applyAlignment="1" applyProtection="1">
      <alignment horizontal="left" vertical="top"/>
    </xf>
    <xf numFmtId="0" fontId="1" fillId="12" borderId="28" xfId="0" applyFont="1" applyFill="1" applyBorder="1" applyAlignment="1" applyProtection="1">
      <alignment horizontal="left" vertical="top" shrinkToFit="1"/>
    </xf>
    <xf numFmtId="0" fontId="1" fillId="12" borderId="31" xfId="3" applyFont="1" applyFill="1" applyBorder="1" applyAlignment="1" applyProtection="1">
      <alignment horizontal="left" vertical="top"/>
    </xf>
    <xf numFmtId="44" fontId="1" fillId="12" borderId="23" xfId="2" applyFont="1" applyFill="1" applyBorder="1" applyProtection="1"/>
    <xf numFmtId="164" fontId="1" fillId="12" borderId="23"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0" fontId="4" fillId="12" borderId="16" xfId="3" applyFont="1" applyFill="1" applyBorder="1" applyAlignment="1" applyProtection="1">
      <alignment horizontal="center" vertical="center" wrapText="1"/>
    </xf>
    <xf numFmtId="1" fontId="4" fillId="12"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vertical="center" wrapText="1"/>
    </xf>
    <xf numFmtId="1" fontId="4" fillId="12" borderId="16" xfId="5"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horizontal="center" vertical="center" wrapText="1"/>
    </xf>
    <xf numFmtId="1" fontId="21" fillId="4"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 fillId="12" borderId="44" xfId="0" applyFont="1" applyFill="1" applyBorder="1" applyAlignment="1" applyProtection="1">
      <alignment horizontal="left"/>
    </xf>
    <xf numFmtId="0" fontId="1" fillId="12" borderId="22" xfId="0" applyFont="1" applyFill="1" applyBorder="1" applyAlignment="1" applyProtection="1">
      <alignment horizontal="left"/>
    </xf>
    <xf numFmtId="43" fontId="1" fillId="12" borderId="22" xfId="0" applyNumberFormat="1" applyFont="1" applyFill="1" applyBorder="1" applyAlignment="1" applyProtection="1">
      <alignment horizontal="center" shrinkToFit="1"/>
    </xf>
    <xf numFmtId="44" fontId="1" fillId="12" borderId="22" xfId="0" applyNumberFormat="1" applyFont="1" applyFill="1" applyBorder="1" applyAlignment="1" applyProtection="1">
      <alignment horizontal="center" shrinkToFit="1"/>
    </xf>
    <xf numFmtId="9" fontId="1" fillId="12" borderId="22" xfId="0" applyNumberFormat="1" applyFont="1" applyFill="1" applyBorder="1" applyAlignment="1" applyProtection="1">
      <alignment horizontal="center" shrinkToFit="1"/>
    </xf>
    <xf numFmtId="44" fontId="1" fillId="12" borderId="22" xfId="2" applyFont="1" applyFill="1" applyBorder="1" applyAlignment="1" applyProtection="1"/>
    <xf numFmtId="164" fontId="1" fillId="12" borderId="22" xfId="2" applyNumberFormat="1" applyFont="1" applyFill="1" applyBorder="1" applyAlignment="1" applyProtection="1"/>
    <xf numFmtId="164" fontId="11" fillId="0" borderId="22" xfId="3" applyNumberFormat="1" applyFont="1" applyFill="1" applyBorder="1" applyAlignment="1" applyProtection="1"/>
    <xf numFmtId="164" fontId="1" fillId="12" borderId="21" xfId="2" applyNumberFormat="1" applyFont="1" applyFill="1" applyBorder="1" applyAlignment="1" applyProtection="1"/>
    <xf numFmtId="164" fontId="1" fillId="0" borderId="22" xfId="3" applyNumberFormat="1" applyFont="1" applyFill="1" applyBorder="1" applyAlignment="1" applyProtection="1"/>
    <xf numFmtId="43" fontId="1" fillId="12" borderId="23" xfId="0" applyNumberFormat="1" applyFont="1" applyFill="1" applyBorder="1" applyAlignment="1" applyProtection="1">
      <alignment horizontal="center" shrinkToFit="1"/>
    </xf>
    <xf numFmtId="44" fontId="1" fillId="12" borderId="23" xfId="0" applyNumberFormat="1" applyFont="1" applyFill="1" applyBorder="1" applyAlignment="1" applyProtection="1">
      <alignment horizontal="center" shrinkToFit="1"/>
    </xf>
    <xf numFmtId="0" fontId="1" fillId="12" borderId="23" xfId="0" applyFont="1" applyFill="1" applyBorder="1" applyAlignment="1" applyProtection="1">
      <alignment horizontal="center" shrinkToFit="1"/>
    </xf>
    <xf numFmtId="9" fontId="1" fillId="12" borderId="23" xfId="0" applyNumberFormat="1" applyFont="1" applyFill="1" applyBorder="1" applyAlignment="1" applyProtection="1">
      <alignment horizontal="center" shrinkToFi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2" xfId="2" applyNumberFormat="1" applyFont="1" applyFill="1" applyBorder="1" applyAlignment="1" applyProtection="1"/>
    <xf numFmtId="164" fontId="1" fillId="6" borderId="40" xfId="3" applyNumberFormat="1" applyFont="1" applyFill="1" applyBorder="1" applyAlignment="1" applyProtection="1"/>
    <xf numFmtId="164" fontId="1" fillId="6" borderId="22" xfId="2" applyNumberFormat="1" applyFont="1" applyFill="1" applyBorder="1" applyProtection="1"/>
    <xf numFmtId="44" fontId="1" fillId="6" borderId="24" xfId="2"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21" fillId="4" borderId="16" xfId="3" applyFont="1" applyFill="1" applyBorder="1" applyAlignment="1" applyProtection="1">
      <alignment horizontal="left" vertical="center" wrapText="1"/>
    </xf>
    <xf numFmtId="0" fontId="4" fillId="0" borderId="16" xfId="0" applyFont="1" applyBorder="1" applyAlignment="1" applyProtection="1">
      <alignment horizontal="right" vertical="center"/>
    </xf>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0" fontId="4" fillId="0" borderId="0" xfId="3" applyFont="1" applyAlignment="1" applyProtection="1">
      <alignment horizontal="right" vertical="center"/>
    </xf>
    <xf numFmtId="0" fontId="3" fillId="0" borderId="16" xfId="0" applyFont="1" applyBorder="1" applyAlignment="1" applyProtection="1">
      <alignment horizontal="right" vertical="center"/>
    </xf>
    <xf numFmtId="0" fontId="4" fillId="0" borderId="0" xfId="3" applyFont="1" applyAlignment="1" applyProtection="1">
      <alignment vertical="center"/>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44" fontId="4" fillId="12" borderId="16" xfId="2" applyFont="1" applyFill="1" applyBorder="1" applyAlignment="1" applyProtection="1">
      <alignment horizontal="center" vertical="center" wrapText="1"/>
    </xf>
    <xf numFmtId="0" fontId="4" fillId="12" borderId="54" xfId="3" applyFont="1" applyFill="1" applyBorder="1" applyAlignment="1" applyProtection="1">
      <alignment horizontal="center" vertical="center"/>
    </xf>
    <xf numFmtId="43" fontId="2" fillId="4" borderId="46" xfId="3" applyNumberFormat="1" applyFont="1" applyFill="1" applyBorder="1" applyAlignment="1" applyProtection="1">
      <alignment horizontal="center"/>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7" fillId="11" borderId="0" xfId="3" applyFont="1" applyFill="1" applyAlignment="1">
      <alignment horizontal="left" vertical="center" wrapText="1"/>
    </xf>
    <xf numFmtId="0" fontId="12"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28" fillId="0" borderId="0" xfId="6" applyFill="1" applyBorder="1" applyProtection="1"/>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1BE7EE98-2586-43A5-B03E-65BB7721887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1" customFormat="1" ht="18" x14ac:dyDescent="0.25">
      <c r="A1" s="293" t="s">
        <v>73</v>
      </c>
      <c r="B1" s="293"/>
      <c r="C1" s="293"/>
    </row>
    <row r="2" spans="1:3" ht="18" x14ac:dyDescent="0.25">
      <c r="A2" s="293" t="s">
        <v>74</v>
      </c>
      <c r="B2" s="293"/>
      <c r="C2" s="293"/>
    </row>
    <row r="3" spans="1:3" s="62" customFormat="1" ht="13.5" thickBot="1" x14ac:dyDescent="0.25">
      <c r="A3" s="1"/>
      <c r="B3" s="1"/>
      <c r="C3" s="1"/>
    </row>
    <row r="4" spans="1:3" s="115" customFormat="1" ht="15.75" thickBot="1" x14ac:dyDescent="0.25">
      <c r="A4" s="120" t="s">
        <v>75</v>
      </c>
      <c r="B4" s="119" t="s">
        <v>76</v>
      </c>
      <c r="C4" s="119" t="s">
        <v>77</v>
      </c>
    </row>
    <row r="5" spans="1:3" s="115" customFormat="1" ht="29.25" thickBot="1" x14ac:dyDescent="0.25">
      <c r="A5" s="118" t="s">
        <v>78</v>
      </c>
      <c r="B5" s="117" t="s">
        <v>79</v>
      </c>
      <c r="C5" s="116">
        <v>44228</v>
      </c>
    </row>
    <row r="6" spans="1:3" s="115" customFormat="1" ht="29.25" thickBot="1" x14ac:dyDescent="0.25">
      <c r="A6" s="118" t="s">
        <v>80</v>
      </c>
      <c r="B6" s="117" t="s">
        <v>81</v>
      </c>
      <c r="C6" s="116">
        <v>44410</v>
      </c>
    </row>
    <row r="7" spans="1:3" s="115" customFormat="1" x14ac:dyDescent="0.2">
      <c r="A7" s="1"/>
      <c r="B7" s="1"/>
      <c r="C7" s="1"/>
    </row>
    <row r="8" spans="1:3" s="115" customFormat="1" ht="17.25" customHeight="1" x14ac:dyDescent="0.2">
      <c r="A8" s="292" t="s">
        <v>82</v>
      </c>
      <c r="B8" s="292"/>
      <c r="C8" s="292"/>
    </row>
    <row r="9" spans="1:3" s="115" customFormat="1" ht="74.25" customHeight="1" x14ac:dyDescent="0.2">
      <c r="A9" s="289" t="s">
        <v>83</v>
      </c>
      <c r="B9" s="289"/>
      <c r="C9" s="289"/>
    </row>
    <row r="10" spans="1:3" s="115" customFormat="1" ht="45.75" customHeight="1" x14ac:dyDescent="0.2">
      <c r="A10" s="289" t="s">
        <v>84</v>
      </c>
      <c r="B10" s="289"/>
      <c r="C10" s="289"/>
    </row>
    <row r="11" spans="1:3" s="115" customFormat="1" ht="57" customHeight="1" x14ac:dyDescent="0.2">
      <c r="A11" s="289" t="s">
        <v>85</v>
      </c>
      <c r="B11" s="289"/>
      <c r="C11" s="289"/>
    </row>
    <row r="12" spans="1:3" s="115" customFormat="1" ht="11.25" customHeight="1" x14ac:dyDescent="0.2">
      <c r="A12" s="289"/>
      <c r="B12" s="289"/>
      <c r="C12" s="289"/>
    </row>
    <row r="13" spans="1:3" s="115" customFormat="1" ht="15" customHeight="1" x14ac:dyDescent="0.2">
      <c r="A13" s="292" t="s">
        <v>86</v>
      </c>
      <c r="B13" s="292"/>
      <c r="C13" s="292"/>
    </row>
    <row r="14" spans="1:3" s="115" customFormat="1" ht="65.25" customHeight="1" x14ac:dyDescent="0.2">
      <c r="A14" s="289" t="s">
        <v>87</v>
      </c>
      <c r="B14" s="289"/>
      <c r="C14" s="289"/>
    </row>
    <row r="15" spans="1:3" s="57" customFormat="1" ht="50.25" customHeight="1" x14ac:dyDescent="0.2">
      <c r="A15" s="289" t="s">
        <v>88</v>
      </c>
      <c r="B15" s="289"/>
      <c r="C15" s="289"/>
    </row>
    <row r="16" spans="1:3" s="115" customFormat="1" x14ac:dyDescent="0.2">
      <c r="A16" s="289"/>
      <c r="B16" s="289"/>
      <c r="C16" s="289"/>
    </row>
    <row r="17" spans="1:3" s="115" customFormat="1" ht="16.5" customHeight="1" x14ac:dyDescent="0.2">
      <c r="A17" s="291" t="s">
        <v>89</v>
      </c>
      <c r="B17" s="291"/>
      <c r="C17" s="291"/>
    </row>
    <row r="18" spans="1:3" s="115" customFormat="1" ht="30.75" customHeight="1" x14ac:dyDescent="0.2">
      <c r="A18" s="290" t="s">
        <v>90</v>
      </c>
      <c r="B18" s="290"/>
      <c r="C18" s="290"/>
    </row>
    <row r="19" spans="1:3" s="115" customFormat="1" ht="30" customHeight="1" x14ac:dyDescent="0.2">
      <c r="A19" s="290" t="s">
        <v>91</v>
      </c>
      <c r="B19" s="290"/>
      <c r="C19" s="290"/>
    </row>
    <row r="20" spans="1:3" s="57" customFormat="1" ht="24.75" customHeight="1" x14ac:dyDescent="0.2">
      <c r="A20" s="290" t="s">
        <v>92</v>
      </c>
      <c r="B20" s="290"/>
      <c r="C20" s="290"/>
    </row>
    <row r="21" spans="1:3" s="115" customFormat="1" ht="30" customHeight="1" x14ac:dyDescent="0.2">
      <c r="A21" s="290" t="s">
        <v>93</v>
      </c>
      <c r="B21" s="290"/>
      <c r="C21" s="290"/>
    </row>
    <row r="22" spans="1:3" s="115" customFormat="1" x14ac:dyDescent="0.2">
      <c r="A22" s="289"/>
      <c r="B22" s="289"/>
      <c r="C22" s="289"/>
    </row>
    <row r="23" spans="1:3" s="115" customFormat="1" ht="12.75" customHeight="1" x14ac:dyDescent="0.2">
      <c r="A23" s="291" t="s">
        <v>94</v>
      </c>
      <c r="B23" s="291"/>
      <c r="C23" s="291"/>
    </row>
    <row r="24" spans="1:3" s="57" customFormat="1" ht="156.75" customHeight="1" x14ac:dyDescent="0.2">
      <c r="A24" s="290" t="s">
        <v>95</v>
      </c>
      <c r="B24" s="290"/>
      <c r="C24" s="290"/>
    </row>
    <row r="25" spans="1:3" s="115" customFormat="1" ht="160.5" customHeight="1" x14ac:dyDescent="0.2">
      <c r="A25" s="290" t="s">
        <v>96</v>
      </c>
      <c r="B25" s="290"/>
      <c r="C25" s="290"/>
    </row>
    <row r="26" spans="1:3" s="115" customFormat="1" x14ac:dyDescent="0.2">
      <c r="A26" s="289"/>
      <c r="B26" s="289"/>
      <c r="C26" s="289"/>
    </row>
    <row r="27" spans="1:3" s="115" customFormat="1" x14ac:dyDescent="0.2">
      <c r="A27" s="291" t="s">
        <v>97</v>
      </c>
      <c r="B27" s="291"/>
      <c r="C27" s="291"/>
    </row>
    <row r="28" spans="1:3" s="115" customFormat="1" ht="54" customHeight="1" x14ac:dyDescent="0.2">
      <c r="A28" s="290" t="s">
        <v>98</v>
      </c>
      <c r="B28" s="290"/>
      <c r="C28" s="290"/>
    </row>
    <row r="29" spans="1:3" ht="55.5" customHeight="1" x14ac:dyDescent="0.2">
      <c r="A29" s="290" t="s">
        <v>99</v>
      </c>
      <c r="B29" s="290"/>
      <c r="C29" s="290"/>
    </row>
    <row r="30" spans="1:3" s="115" customFormat="1" x14ac:dyDescent="0.2">
      <c r="A30" s="289"/>
      <c r="B30" s="289"/>
      <c r="C30" s="289"/>
    </row>
    <row r="31" spans="1:3" s="115" customFormat="1" x14ac:dyDescent="0.2">
      <c r="A31" s="292" t="s">
        <v>100</v>
      </c>
      <c r="B31" s="292"/>
      <c r="C31" s="292"/>
    </row>
    <row r="32" spans="1:3" s="115" customFormat="1" ht="43.5" customHeight="1" x14ac:dyDescent="0.2">
      <c r="A32" s="289" t="s">
        <v>101</v>
      </c>
      <c r="B32" s="289"/>
      <c r="C32" s="289"/>
    </row>
    <row r="33" spans="1:3" s="115" customFormat="1" x14ac:dyDescent="0.2">
      <c r="A33" s="1"/>
      <c r="B33" s="1"/>
      <c r="C33" s="1"/>
    </row>
    <row r="34" spans="1:3" s="115" customFormat="1" x14ac:dyDescent="0.2">
      <c r="A34" s="292" t="s">
        <v>102</v>
      </c>
      <c r="B34" s="292"/>
      <c r="C34" s="292"/>
    </row>
    <row r="35" spans="1:3" s="115" customFormat="1" ht="54" customHeight="1" x14ac:dyDescent="0.2">
      <c r="A35" s="289" t="s">
        <v>103</v>
      </c>
      <c r="B35" s="289"/>
      <c r="C35" s="289"/>
    </row>
    <row r="36" spans="1:3" x14ac:dyDescent="0.2">
      <c r="A36" s="289"/>
      <c r="B36" s="289"/>
      <c r="C36" s="289"/>
    </row>
  </sheetData>
  <sheetProtection algorithmName="SHA-512" hashValue="kDYwE6SAAxZtT+Hn4RGUarLNfnP2kbfWUfwJzi9CUaiIZK76GHg9ZbxDXaJIZk8BzPYUP9awrrRqspQIep5+eA==" saltValue="OKoW41oZsjP00AOEm7Nudw==" spinCount="100000" sheet="1" objects="1" scenarios="1"/>
  <mergeCells count="30">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T177"/>
  <sheetViews>
    <sheetView showGridLines="0" topLeftCell="F2" zoomScale="80" zoomScaleNormal="80" zoomScaleSheetLayoutView="80" workbookViewId="0">
      <selection activeCell="T2" sqref="T2"/>
    </sheetView>
  </sheetViews>
  <sheetFormatPr defaultColWidth="8.85546875" defaultRowHeight="12.75" outlineLevelRow="1" outlineLevelCol="1" x14ac:dyDescent="0.2"/>
  <cols>
    <col min="1" max="1" width="13.42578125" style="58" hidden="1" customWidth="1" outlineLevel="1"/>
    <col min="2" max="3" width="23.28515625" style="58" hidden="1" customWidth="1" outlineLevel="1"/>
    <col min="4" max="4" width="35" style="58"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9.28515625" style="29" customWidth="1"/>
    <col min="11" max="11" width="10" style="29" customWidth="1"/>
    <col min="12" max="13" width="14.85546875" style="29" customWidth="1"/>
    <col min="14" max="14" width="16.28515625" style="29" customWidth="1"/>
    <col min="15" max="16" width="14.42578125" style="29" customWidth="1"/>
    <col min="17" max="17" width="17.140625" style="29" customWidth="1"/>
    <col min="18" max="18" width="13.85546875" style="28" bestFit="1" customWidth="1"/>
    <col min="19" max="19" width="25.85546875" style="27" customWidth="1"/>
    <col min="20" max="16384" width="8.85546875" style="43"/>
  </cols>
  <sheetData>
    <row r="1" spans="1:20" ht="168.75" hidden="1" outlineLevel="1" x14ac:dyDescent="0.2">
      <c r="A1" s="51" t="s">
        <v>0</v>
      </c>
      <c r="B1" s="51" t="s">
        <v>1</v>
      </c>
      <c r="C1" s="51" t="s">
        <v>2</v>
      </c>
      <c r="D1" s="51" t="s">
        <v>3</v>
      </c>
      <c r="E1" s="95" t="s">
        <v>4</v>
      </c>
      <c r="F1" s="55" t="s">
        <v>5</v>
      </c>
      <c r="G1" s="55" t="s">
        <v>6</v>
      </c>
      <c r="H1" s="54" t="s">
        <v>7</v>
      </c>
      <c r="I1" s="54" t="s">
        <v>8</v>
      </c>
      <c r="J1" s="54" t="s">
        <v>9</v>
      </c>
      <c r="K1" s="54" t="s">
        <v>10</v>
      </c>
      <c r="L1" s="54" t="s">
        <v>11</v>
      </c>
      <c r="M1" s="54" t="s">
        <v>12</v>
      </c>
      <c r="N1" s="54" t="s">
        <v>13</v>
      </c>
      <c r="O1" s="54" t="s">
        <v>14</v>
      </c>
      <c r="P1" s="54" t="s">
        <v>15</v>
      </c>
      <c r="Q1" s="54" t="s">
        <v>16</v>
      </c>
      <c r="R1" s="53" t="s">
        <v>17</v>
      </c>
      <c r="S1" s="52" t="s">
        <v>18</v>
      </c>
    </row>
    <row r="2" spans="1:20" ht="18" collapsed="1" x14ac:dyDescent="0.25">
      <c r="A2" s="51"/>
      <c r="B2" s="51"/>
      <c r="C2" s="51"/>
      <c r="D2" s="51"/>
      <c r="E2" s="95"/>
      <c r="F2" s="89" t="s">
        <v>20</v>
      </c>
      <c r="G2" s="55"/>
      <c r="H2" s="54"/>
      <c r="I2" s="54"/>
      <c r="J2" s="54"/>
      <c r="K2" s="54"/>
      <c r="L2" s="54"/>
      <c r="M2" s="54"/>
      <c r="N2" s="54"/>
      <c r="O2" s="54"/>
      <c r="P2" s="54"/>
      <c r="Q2" s="54"/>
      <c r="R2" s="53"/>
      <c r="S2" s="52"/>
      <c r="T2" s="296"/>
    </row>
    <row r="3" spans="1:20" ht="18" x14ac:dyDescent="0.2">
      <c r="A3" s="51"/>
      <c r="B3" s="51"/>
      <c r="C3" s="51"/>
      <c r="D3" s="51"/>
      <c r="E3" s="95"/>
      <c r="F3" s="256" t="s">
        <v>104</v>
      </c>
      <c r="G3" s="55"/>
      <c r="H3" s="54"/>
      <c r="I3" s="54"/>
      <c r="J3" s="54"/>
      <c r="K3" s="54"/>
      <c r="L3" s="54"/>
      <c r="M3" s="54"/>
      <c r="N3" s="54"/>
      <c r="O3" s="54"/>
      <c r="P3" s="54"/>
      <c r="Q3" s="54"/>
      <c r="R3" s="53"/>
      <c r="S3" s="52"/>
    </row>
    <row r="4" spans="1:20" ht="13.5" thickBot="1" x14ac:dyDescent="0.25">
      <c r="A4" s="51"/>
      <c r="B4" s="51"/>
      <c r="C4" s="51"/>
      <c r="D4" s="51"/>
      <c r="E4" s="95"/>
      <c r="F4" s="55"/>
      <c r="G4" s="55"/>
      <c r="H4" s="54"/>
      <c r="I4" s="54"/>
      <c r="J4" s="54"/>
      <c r="K4" s="54"/>
      <c r="L4" s="54"/>
      <c r="M4" s="54"/>
      <c r="N4" s="54"/>
      <c r="O4" s="54"/>
      <c r="P4" s="54"/>
      <c r="Q4" s="54"/>
      <c r="R4" s="53"/>
      <c r="S4" s="52"/>
    </row>
    <row r="5" spans="1:20" ht="13.5" thickBot="1" x14ac:dyDescent="0.25">
      <c r="E5" s="43"/>
      <c r="F5" s="26" t="s">
        <v>19</v>
      </c>
      <c r="G5" s="25"/>
      <c r="H5" s="25"/>
      <c r="I5" s="25"/>
      <c r="J5" s="25"/>
      <c r="K5" s="25"/>
      <c r="L5" s="25"/>
      <c r="M5" s="25"/>
      <c r="N5" s="25"/>
      <c r="O5" s="25"/>
      <c r="P5" s="25"/>
      <c r="Q5" s="25"/>
      <c r="R5" s="208"/>
      <c r="S5" s="24"/>
    </row>
    <row r="6" spans="1:20" ht="33.75" x14ac:dyDescent="0.2">
      <c r="A6" s="58" t="str">
        <f t="shared" ref="A6:A17" si="0">$G$7</f>
        <v>Vista Del Mar / Family Services of Santa Monica</v>
      </c>
      <c r="B6" s="58" t="str">
        <f t="shared" ref="B6:B17" si="1">$G$8</f>
        <v>Community Mental Health</v>
      </c>
      <c r="F6" s="201"/>
      <c r="G6" s="97"/>
      <c r="H6" s="43"/>
      <c r="I6" s="43"/>
      <c r="J6" s="43"/>
      <c r="K6" s="43"/>
      <c r="L6" s="50" t="s">
        <v>21</v>
      </c>
      <c r="M6" s="50" t="s">
        <v>22</v>
      </c>
      <c r="N6" s="50" t="s">
        <v>23</v>
      </c>
      <c r="O6" s="50" t="s">
        <v>24</v>
      </c>
      <c r="P6" s="50" t="s">
        <v>25</v>
      </c>
      <c r="Q6" s="50" t="s">
        <v>26</v>
      </c>
      <c r="R6" s="63" t="s">
        <v>27</v>
      </c>
      <c r="S6" s="64" t="s">
        <v>28</v>
      </c>
    </row>
    <row r="7" spans="1:20" x14ac:dyDescent="0.2">
      <c r="A7" s="58" t="str">
        <f t="shared" si="0"/>
        <v>Vista Del Mar / Family Services of Santa Monica</v>
      </c>
      <c r="B7" s="58" t="str">
        <f t="shared" si="1"/>
        <v>Community Mental Health</v>
      </c>
      <c r="D7" s="58" t="s">
        <v>19</v>
      </c>
      <c r="E7" s="43" t="s">
        <v>29</v>
      </c>
      <c r="F7" s="257" t="s">
        <v>105</v>
      </c>
      <c r="G7" s="223" t="s">
        <v>106</v>
      </c>
      <c r="H7" s="43"/>
      <c r="I7" s="43" t="s">
        <v>29</v>
      </c>
      <c r="J7" s="43"/>
      <c r="K7" s="43"/>
      <c r="L7" s="49">
        <f t="shared" ref="L7:M7" si="2">L67</f>
        <v>820332.16</v>
      </c>
      <c r="M7" s="49">
        <f t="shared" si="2"/>
        <v>68970</v>
      </c>
      <c r="N7" s="49">
        <f>L7-M7</f>
        <v>751362.16</v>
      </c>
      <c r="O7" s="49">
        <f t="shared" ref="O7:P7" si="3">O67</f>
        <v>37698.79</v>
      </c>
      <c r="P7" s="49">
        <f t="shared" si="3"/>
        <v>31271.35</v>
      </c>
      <c r="Q7" s="49">
        <f>Q67</f>
        <v>68970.140000000014</v>
      </c>
      <c r="R7" s="48">
        <f t="shared" ref="R7:R18" si="4">IFERROR(Q7/M7,"N/A")</f>
        <v>1.0000020298680588</v>
      </c>
      <c r="S7" s="195">
        <f>S67</f>
        <v>820332.2</v>
      </c>
    </row>
    <row r="8" spans="1:20" x14ac:dyDescent="0.2">
      <c r="A8" s="58" t="str">
        <f t="shared" si="0"/>
        <v>Vista Del Mar / Family Services of Santa Monica</v>
      </c>
      <c r="B8" s="58" t="str">
        <f t="shared" si="1"/>
        <v>Community Mental Health</v>
      </c>
      <c r="D8" s="58" t="s">
        <v>19</v>
      </c>
      <c r="E8" s="43" t="s">
        <v>30</v>
      </c>
      <c r="F8" s="257" t="s">
        <v>107</v>
      </c>
      <c r="G8" s="224" t="s">
        <v>108</v>
      </c>
      <c r="H8" s="43"/>
      <c r="I8" s="43" t="s">
        <v>30</v>
      </c>
      <c r="J8" s="43"/>
      <c r="K8" s="43"/>
      <c r="L8" s="49">
        <f t="shared" ref="L8:M8" si="5">L79</f>
        <v>186765</v>
      </c>
      <c r="M8" s="49">
        <f t="shared" si="5"/>
        <v>13769</v>
      </c>
      <c r="N8" s="49">
        <f t="shared" ref="N8:N17" si="6">L8-M8</f>
        <v>172996</v>
      </c>
      <c r="O8" s="49">
        <f>O79</f>
        <v>4593.8599999999997</v>
      </c>
      <c r="P8" s="49">
        <f>P79</f>
        <v>9175</v>
      </c>
      <c r="Q8" s="49">
        <f>Q79</f>
        <v>13768.86</v>
      </c>
      <c r="R8" s="48">
        <f t="shared" si="4"/>
        <v>0.99998983223182514</v>
      </c>
      <c r="S8" s="195">
        <f>S79</f>
        <v>186765</v>
      </c>
    </row>
    <row r="9" spans="1:20" x14ac:dyDescent="0.2">
      <c r="A9" s="58" t="str">
        <f t="shared" si="0"/>
        <v>Vista Del Mar / Family Services of Santa Monica</v>
      </c>
      <c r="B9" s="58" t="str">
        <f t="shared" si="1"/>
        <v>Community Mental Health</v>
      </c>
      <c r="D9" s="58" t="s">
        <v>19</v>
      </c>
      <c r="E9" s="43" t="s">
        <v>31</v>
      </c>
      <c r="F9" s="194"/>
      <c r="G9" s="43"/>
      <c r="H9" s="43"/>
      <c r="I9" s="43" t="s">
        <v>31</v>
      </c>
      <c r="J9" s="43"/>
      <c r="K9" s="43"/>
      <c r="L9" s="49">
        <f t="shared" ref="L9:M9" si="7">L89</f>
        <v>31687</v>
      </c>
      <c r="M9" s="49">
        <f t="shared" si="7"/>
        <v>0</v>
      </c>
      <c r="N9" s="49">
        <f t="shared" si="6"/>
        <v>31687</v>
      </c>
      <c r="O9" s="49">
        <f>O89</f>
        <v>0</v>
      </c>
      <c r="P9" s="49">
        <f>P89</f>
        <v>0</v>
      </c>
      <c r="Q9" s="49">
        <f>Q89</f>
        <v>0</v>
      </c>
      <c r="R9" s="48" t="str">
        <f t="shared" si="4"/>
        <v>N/A</v>
      </c>
      <c r="S9" s="195">
        <f>S89</f>
        <v>31714</v>
      </c>
    </row>
    <row r="10" spans="1:20" x14ac:dyDescent="0.2">
      <c r="A10" s="58" t="str">
        <f t="shared" si="0"/>
        <v>Vista Del Mar / Family Services of Santa Monica</v>
      </c>
      <c r="B10" s="58" t="str">
        <f t="shared" si="1"/>
        <v>Community Mental Health</v>
      </c>
      <c r="D10" s="58" t="s">
        <v>19</v>
      </c>
      <c r="E10" s="43" t="s">
        <v>32</v>
      </c>
      <c r="F10" s="194"/>
      <c r="G10" s="43"/>
      <c r="H10" s="43"/>
      <c r="I10" s="43" t="s">
        <v>32</v>
      </c>
      <c r="J10" s="43"/>
      <c r="K10" s="43"/>
      <c r="L10" s="49">
        <f t="shared" ref="L10:M10" si="8">L98</f>
        <v>33736</v>
      </c>
      <c r="M10" s="49">
        <f t="shared" si="8"/>
        <v>0</v>
      </c>
      <c r="N10" s="49">
        <f t="shared" si="6"/>
        <v>33736</v>
      </c>
      <c r="O10" s="49">
        <f>O98</f>
        <v>0</v>
      </c>
      <c r="P10" s="49">
        <f>P98</f>
        <v>0</v>
      </c>
      <c r="Q10" s="49">
        <f>Q98</f>
        <v>0</v>
      </c>
      <c r="R10" s="48" t="str">
        <f t="shared" si="4"/>
        <v>N/A</v>
      </c>
      <c r="S10" s="195">
        <f>S98</f>
        <v>46628</v>
      </c>
    </row>
    <row r="11" spans="1:20" x14ac:dyDescent="0.2">
      <c r="A11" s="58" t="str">
        <f t="shared" si="0"/>
        <v>Vista Del Mar / Family Services of Santa Monica</v>
      </c>
      <c r="B11" s="58" t="str">
        <f t="shared" si="1"/>
        <v>Community Mental Health</v>
      </c>
      <c r="D11" s="58" t="s">
        <v>19</v>
      </c>
      <c r="E11" s="43" t="s">
        <v>33</v>
      </c>
      <c r="F11" s="37" t="s">
        <v>109</v>
      </c>
      <c r="G11" s="258" t="s">
        <v>115</v>
      </c>
      <c r="H11" s="43"/>
      <c r="I11" s="43" t="s">
        <v>33</v>
      </c>
      <c r="J11" s="43"/>
      <c r="K11" s="43"/>
      <c r="L11" s="49">
        <f t="shared" ref="L11:M11" si="9">L105</f>
        <v>6946</v>
      </c>
      <c r="M11" s="49">
        <f t="shared" si="9"/>
        <v>0</v>
      </c>
      <c r="N11" s="49">
        <f t="shared" si="6"/>
        <v>6946</v>
      </c>
      <c r="O11" s="49">
        <f>O105</f>
        <v>0</v>
      </c>
      <c r="P11" s="49">
        <f>P105</f>
        <v>0</v>
      </c>
      <c r="Q11" s="49">
        <f>Q105</f>
        <v>0</v>
      </c>
      <c r="R11" s="48" t="str">
        <f t="shared" si="4"/>
        <v>N/A</v>
      </c>
      <c r="S11" s="195">
        <f>S105</f>
        <v>21146</v>
      </c>
    </row>
    <row r="12" spans="1:20" x14ac:dyDescent="0.2">
      <c r="A12" s="58" t="str">
        <f t="shared" si="0"/>
        <v>Vista Del Mar / Family Services of Santa Monica</v>
      </c>
      <c r="B12" s="58" t="str">
        <f t="shared" si="1"/>
        <v>Community Mental Health</v>
      </c>
      <c r="D12" s="58" t="s">
        <v>19</v>
      </c>
      <c r="E12" s="43" t="s">
        <v>34</v>
      </c>
      <c r="F12" s="194"/>
      <c r="G12" s="43"/>
      <c r="H12" s="43"/>
      <c r="I12" s="43" t="s">
        <v>34</v>
      </c>
      <c r="J12" s="43"/>
      <c r="K12" s="43"/>
      <c r="L12" s="49">
        <f t="shared" ref="L12:M12" si="10">L113</f>
        <v>13890</v>
      </c>
      <c r="M12" s="49">
        <f t="shared" si="10"/>
        <v>0</v>
      </c>
      <c r="N12" s="49">
        <f t="shared" si="6"/>
        <v>13890</v>
      </c>
      <c r="O12" s="49">
        <f>O113</f>
        <v>0</v>
      </c>
      <c r="P12" s="49">
        <f>P113</f>
        <v>0</v>
      </c>
      <c r="Q12" s="49">
        <f>Q113</f>
        <v>0</v>
      </c>
      <c r="R12" s="48" t="str">
        <f t="shared" si="4"/>
        <v>N/A</v>
      </c>
      <c r="S12" s="195">
        <f>S113</f>
        <v>9944</v>
      </c>
    </row>
    <row r="13" spans="1:20" x14ac:dyDescent="0.2">
      <c r="A13" s="58" t="str">
        <f t="shared" si="0"/>
        <v>Vista Del Mar / Family Services of Santa Monica</v>
      </c>
      <c r="B13" s="58" t="str">
        <f t="shared" si="1"/>
        <v>Community Mental Health</v>
      </c>
      <c r="D13" s="58" t="s">
        <v>19</v>
      </c>
      <c r="E13" s="43" t="s">
        <v>35</v>
      </c>
      <c r="F13" s="194"/>
      <c r="G13" s="43"/>
      <c r="H13" s="43"/>
      <c r="I13" s="43" t="s">
        <v>35</v>
      </c>
      <c r="J13" s="43"/>
      <c r="K13" s="43"/>
      <c r="L13" s="49">
        <f t="shared" ref="L13:M13" si="11">L121</f>
        <v>2688</v>
      </c>
      <c r="M13" s="49">
        <f t="shared" si="11"/>
        <v>0</v>
      </c>
      <c r="N13" s="49">
        <f t="shared" si="6"/>
        <v>2688</v>
      </c>
      <c r="O13" s="49">
        <f>O121</f>
        <v>0</v>
      </c>
      <c r="P13" s="49">
        <f>P121</f>
        <v>0</v>
      </c>
      <c r="Q13" s="49">
        <f>Q121</f>
        <v>0</v>
      </c>
      <c r="R13" s="48" t="str">
        <f t="shared" si="4"/>
        <v>N/A</v>
      </c>
      <c r="S13" s="195">
        <f>S121</f>
        <v>7900</v>
      </c>
    </row>
    <row r="14" spans="1:20" x14ac:dyDescent="0.2">
      <c r="A14" s="58" t="str">
        <f t="shared" si="0"/>
        <v>Vista Del Mar / Family Services of Santa Monica</v>
      </c>
      <c r="B14" s="58" t="str">
        <f t="shared" si="1"/>
        <v>Community Mental Health</v>
      </c>
      <c r="D14" s="58" t="s">
        <v>19</v>
      </c>
      <c r="E14" s="43" t="s">
        <v>36</v>
      </c>
      <c r="F14" s="194" t="s">
        <v>111</v>
      </c>
      <c r="G14" s="259">
        <v>82739</v>
      </c>
      <c r="H14" s="43"/>
      <c r="I14" s="43" t="s">
        <v>36</v>
      </c>
      <c r="J14" s="43"/>
      <c r="K14" s="43"/>
      <c r="L14" s="49">
        <f t="shared" ref="L14:M14" si="12">L131</f>
        <v>37666</v>
      </c>
      <c r="M14" s="49">
        <f t="shared" si="12"/>
        <v>0</v>
      </c>
      <c r="N14" s="49">
        <f t="shared" si="6"/>
        <v>37666</v>
      </c>
      <c r="O14" s="49">
        <f>O131</f>
        <v>0</v>
      </c>
      <c r="P14" s="49">
        <f>P131</f>
        <v>0</v>
      </c>
      <c r="Q14" s="49">
        <f>Q131</f>
        <v>0</v>
      </c>
      <c r="R14" s="48" t="str">
        <f t="shared" si="4"/>
        <v>N/A</v>
      </c>
      <c r="S14" s="195">
        <f>S131</f>
        <v>30261</v>
      </c>
    </row>
    <row r="15" spans="1:20" x14ac:dyDescent="0.2">
      <c r="A15" s="58" t="str">
        <f t="shared" si="0"/>
        <v>Vista Del Mar / Family Services of Santa Monica</v>
      </c>
      <c r="B15" s="58" t="str">
        <f t="shared" si="1"/>
        <v>Community Mental Health</v>
      </c>
      <c r="D15" s="58" t="s">
        <v>19</v>
      </c>
      <c r="E15" s="43" t="s">
        <v>37</v>
      </c>
      <c r="F15" s="194" t="s">
        <v>112</v>
      </c>
      <c r="G15" s="260">
        <f>Q18</f>
        <v>82739.000000000015</v>
      </c>
      <c r="H15" s="43"/>
      <c r="I15" s="43" t="s">
        <v>37</v>
      </c>
      <c r="J15" s="43"/>
      <c r="K15" s="43"/>
      <c r="L15" s="49">
        <f t="shared" ref="L15:M15" si="13">L138</f>
        <v>0</v>
      </c>
      <c r="M15" s="49">
        <f t="shared" si="13"/>
        <v>0</v>
      </c>
      <c r="N15" s="49">
        <f t="shared" si="6"/>
        <v>0</v>
      </c>
      <c r="O15" s="49">
        <f>O138</f>
        <v>0</v>
      </c>
      <c r="P15" s="49">
        <f>P138</f>
        <v>0</v>
      </c>
      <c r="Q15" s="49">
        <f>Q138</f>
        <v>0</v>
      </c>
      <c r="R15" s="48" t="str">
        <f t="shared" si="4"/>
        <v>N/A</v>
      </c>
      <c r="S15" s="195">
        <f>S138</f>
        <v>0</v>
      </c>
    </row>
    <row r="16" spans="1:20" x14ac:dyDescent="0.2">
      <c r="A16" s="58" t="str">
        <f t="shared" si="0"/>
        <v>Vista Del Mar / Family Services of Santa Monica</v>
      </c>
      <c r="B16" s="58" t="str">
        <f t="shared" si="1"/>
        <v>Community Mental Health</v>
      </c>
      <c r="D16" s="58" t="s">
        <v>19</v>
      </c>
      <c r="E16" s="43" t="s">
        <v>38</v>
      </c>
      <c r="F16" s="194" t="s">
        <v>113</v>
      </c>
      <c r="G16" s="260">
        <f>G14-G15</f>
        <v>0</v>
      </c>
      <c r="H16" s="43"/>
      <c r="I16" s="43" t="s">
        <v>38</v>
      </c>
      <c r="J16" s="43"/>
      <c r="K16" s="43"/>
      <c r="L16" s="49">
        <f t="shared" ref="L16:M16" si="14">L153</f>
        <v>42694</v>
      </c>
      <c r="M16" s="49">
        <f t="shared" si="14"/>
        <v>0</v>
      </c>
      <c r="N16" s="49">
        <f t="shared" si="6"/>
        <v>42694</v>
      </c>
      <c r="O16" s="49">
        <f>O153</f>
        <v>0</v>
      </c>
      <c r="P16" s="49">
        <f>P153</f>
        <v>0</v>
      </c>
      <c r="Q16" s="49">
        <f>Q153</f>
        <v>0</v>
      </c>
      <c r="R16" s="48" t="str">
        <f t="shared" si="4"/>
        <v>N/A</v>
      </c>
      <c r="S16" s="195">
        <f>S153</f>
        <v>44978</v>
      </c>
    </row>
    <row r="17" spans="1:19" x14ac:dyDescent="0.2">
      <c r="A17" s="58" t="str">
        <f t="shared" si="0"/>
        <v>Vista Del Mar / Family Services of Santa Monica</v>
      </c>
      <c r="B17" s="58" t="str">
        <f t="shared" si="1"/>
        <v>Community Mental Health</v>
      </c>
      <c r="D17" s="58" t="s">
        <v>19</v>
      </c>
      <c r="E17" s="43" t="s">
        <v>39</v>
      </c>
      <c r="F17" s="194"/>
      <c r="G17" s="43"/>
      <c r="H17" s="43"/>
      <c r="I17" s="43" t="s">
        <v>39</v>
      </c>
      <c r="J17" s="43"/>
      <c r="K17" s="43"/>
      <c r="L17" s="49">
        <f t="shared" ref="L17:M17" si="15">L162</f>
        <v>119082</v>
      </c>
      <c r="M17" s="49">
        <f t="shared" si="15"/>
        <v>0</v>
      </c>
      <c r="N17" s="49">
        <f t="shared" si="6"/>
        <v>119082</v>
      </c>
      <c r="O17" s="49">
        <f>O162</f>
        <v>0</v>
      </c>
      <c r="P17" s="49">
        <f>P162</f>
        <v>0</v>
      </c>
      <c r="Q17" s="49">
        <f>Q162</f>
        <v>0</v>
      </c>
      <c r="R17" s="48" t="str">
        <f t="shared" si="4"/>
        <v>N/A</v>
      </c>
      <c r="S17" s="195">
        <f>S162</f>
        <v>152520</v>
      </c>
    </row>
    <row r="18" spans="1:19" ht="13.5" thickBot="1" x14ac:dyDescent="0.25">
      <c r="E18" s="43"/>
      <c r="F18" s="196"/>
      <c r="G18" s="197"/>
      <c r="H18" s="65"/>
      <c r="I18" s="197" t="s">
        <v>40</v>
      </c>
      <c r="J18" s="197"/>
      <c r="K18" s="197"/>
      <c r="L18" s="198">
        <f t="shared" ref="L18:Q18" si="16">SUM(L7:L17)</f>
        <v>1295486.1600000001</v>
      </c>
      <c r="M18" s="198">
        <f t="shared" si="16"/>
        <v>82739</v>
      </c>
      <c r="N18" s="198">
        <f t="shared" si="16"/>
        <v>1212747.1600000001</v>
      </c>
      <c r="O18" s="198">
        <f t="shared" si="16"/>
        <v>42292.65</v>
      </c>
      <c r="P18" s="198">
        <f t="shared" si="16"/>
        <v>40446.35</v>
      </c>
      <c r="Q18" s="198">
        <f t="shared" si="16"/>
        <v>82739.000000000015</v>
      </c>
      <c r="R18" s="199">
        <f t="shared" si="4"/>
        <v>1.0000000000000002</v>
      </c>
      <c r="S18" s="200">
        <f>SUM(S7:S17)</f>
        <v>1352188.2</v>
      </c>
    </row>
    <row r="19" spans="1:19" ht="13.5" thickBot="1" x14ac:dyDescent="0.25">
      <c r="E19" s="43"/>
      <c r="F19" s="36"/>
      <c r="G19" s="43"/>
      <c r="H19" s="43"/>
      <c r="I19" s="36"/>
      <c r="J19" s="36"/>
      <c r="K19" s="36"/>
      <c r="L19" s="123"/>
      <c r="M19" s="123"/>
      <c r="N19" s="123"/>
      <c r="O19" s="123"/>
      <c r="P19" s="123"/>
      <c r="Q19" s="123"/>
      <c r="R19" s="104"/>
      <c r="S19" s="123"/>
    </row>
    <row r="20" spans="1:19" ht="13.5" hidden="1" thickBot="1" x14ac:dyDescent="0.25">
      <c r="E20" s="43"/>
      <c r="F20" s="43" t="s">
        <v>110</v>
      </c>
      <c r="G20" s="43"/>
      <c r="H20" s="43"/>
      <c r="I20" s="36"/>
      <c r="J20" s="36"/>
      <c r="K20" s="36"/>
      <c r="L20" s="123"/>
      <c r="M20" s="123"/>
      <c r="N20" s="123"/>
      <c r="O20" s="123"/>
      <c r="P20" s="123"/>
      <c r="Q20" s="123"/>
      <c r="R20" s="104"/>
      <c r="S20" s="123"/>
    </row>
    <row r="21" spans="1:19" ht="13.5" hidden="1" thickBot="1" x14ac:dyDescent="0.25">
      <c r="E21" s="43"/>
      <c r="F21" s="194" t="s">
        <v>114</v>
      </c>
      <c r="G21" s="43"/>
      <c r="H21" s="43"/>
      <c r="I21" s="36"/>
      <c r="J21" s="36"/>
      <c r="K21" s="36"/>
      <c r="L21" s="123"/>
      <c r="M21" s="123"/>
      <c r="N21" s="123"/>
      <c r="O21" s="123"/>
      <c r="P21" s="123"/>
      <c r="Q21" s="123"/>
      <c r="R21" s="104"/>
      <c r="S21" s="123"/>
    </row>
    <row r="22" spans="1:19" ht="13.5" hidden="1" thickBot="1" x14ac:dyDescent="0.25">
      <c r="F22" s="194" t="s">
        <v>115</v>
      </c>
      <c r="G22" s="43"/>
      <c r="H22" s="43"/>
      <c r="I22" s="43"/>
      <c r="J22" s="43"/>
      <c r="K22" s="43"/>
    </row>
    <row r="23" spans="1:19" ht="13.5" thickBot="1" x14ac:dyDescent="0.25">
      <c r="E23" s="43"/>
      <c r="F23" s="26" t="s">
        <v>41</v>
      </c>
      <c r="G23" s="25"/>
      <c r="H23" s="25"/>
      <c r="I23" s="25"/>
      <c r="J23" s="25"/>
      <c r="K23" s="25"/>
      <c r="L23" s="25"/>
      <c r="M23" s="25"/>
      <c r="N23" s="25"/>
      <c r="O23" s="25"/>
      <c r="P23" s="25"/>
      <c r="Q23" s="25"/>
      <c r="R23" s="208"/>
      <c r="S23" s="24"/>
    </row>
    <row r="24" spans="1:19" ht="13.5" thickBot="1" x14ac:dyDescent="0.25">
      <c r="F24" s="43"/>
      <c r="G24" s="43"/>
      <c r="H24" s="43"/>
      <c r="I24" s="43"/>
      <c r="J24" s="43"/>
      <c r="K24" s="43"/>
    </row>
    <row r="25" spans="1:19" x14ac:dyDescent="0.2">
      <c r="F25" s="178" t="s">
        <v>42</v>
      </c>
      <c r="G25" s="179"/>
      <c r="H25" s="179"/>
      <c r="I25" s="179"/>
      <c r="J25" s="179"/>
      <c r="K25" s="180"/>
      <c r="L25" s="181"/>
      <c r="M25" s="181"/>
      <c r="N25" s="181"/>
      <c r="O25" s="181"/>
      <c r="P25" s="181"/>
      <c r="Q25" s="181"/>
      <c r="R25" s="182"/>
      <c r="S25" s="183"/>
    </row>
    <row r="26" spans="1:19" s="81" customFormat="1" ht="11.25" x14ac:dyDescent="0.2">
      <c r="A26" s="76"/>
      <c r="B26" s="76"/>
      <c r="C26" s="76"/>
      <c r="D26" s="76"/>
      <c r="E26" s="85"/>
      <c r="F26" s="184" t="s">
        <v>116</v>
      </c>
      <c r="G26" s="87"/>
      <c r="H26" s="87"/>
      <c r="I26" s="87"/>
      <c r="J26" s="87"/>
      <c r="K26" s="79"/>
      <c r="L26" s="22"/>
      <c r="M26" s="22"/>
      <c r="N26" s="22"/>
      <c r="O26" s="22"/>
      <c r="P26" s="22"/>
      <c r="Q26" s="22"/>
      <c r="R26" s="21"/>
      <c r="S26" s="185"/>
    </row>
    <row r="27" spans="1:19" s="81" customFormat="1" ht="33.75" x14ac:dyDescent="0.2">
      <c r="A27" s="58"/>
      <c r="B27" s="58"/>
      <c r="C27" s="76"/>
      <c r="D27" s="88"/>
      <c r="E27" s="85"/>
      <c r="F27" s="186" t="s">
        <v>43</v>
      </c>
      <c r="G27" s="67" t="s">
        <v>44</v>
      </c>
      <c r="H27" s="50" t="s">
        <v>7</v>
      </c>
      <c r="I27" s="50" t="s">
        <v>8</v>
      </c>
      <c r="J27" s="50" t="s">
        <v>9</v>
      </c>
      <c r="K27" s="50" t="s">
        <v>306</v>
      </c>
      <c r="L27" s="50" t="s">
        <v>21</v>
      </c>
      <c r="M27" s="50" t="s">
        <v>22</v>
      </c>
      <c r="N27" s="50" t="s">
        <v>23</v>
      </c>
      <c r="O27" s="50" t="s">
        <v>24</v>
      </c>
      <c r="P27" s="50" t="s">
        <v>25</v>
      </c>
      <c r="Q27" s="50" t="s">
        <v>26</v>
      </c>
      <c r="R27" s="63" t="s">
        <v>27</v>
      </c>
      <c r="S27" s="187" t="s">
        <v>28</v>
      </c>
    </row>
    <row r="28" spans="1:19" s="92" customFormat="1" ht="18.75" hidden="1" customHeight="1" outlineLevel="1" x14ac:dyDescent="0.2">
      <c r="A28" s="58" t="str">
        <f>$G$7</f>
        <v>Vista Del Mar / Family Services of Santa Monica</v>
      </c>
      <c r="B28" s="58" t="str">
        <f>$G$8</f>
        <v>Community Mental Health</v>
      </c>
      <c r="C28" s="58"/>
      <c r="D28" s="58" t="s">
        <v>41</v>
      </c>
      <c r="E28" s="91" t="s">
        <v>42</v>
      </c>
      <c r="F28" s="242" t="s">
        <v>131</v>
      </c>
      <c r="G28" s="243" t="s">
        <v>132</v>
      </c>
      <c r="H28" s="244">
        <v>1</v>
      </c>
      <c r="I28" s="245">
        <v>3670.96</v>
      </c>
      <c r="J28" s="244">
        <f>H28*K28</f>
        <v>0.83</v>
      </c>
      <c r="K28" s="246">
        <v>0.83</v>
      </c>
      <c r="L28" s="247">
        <v>36628.19</v>
      </c>
      <c r="M28" s="247">
        <v>1720</v>
      </c>
      <c r="N28" s="248">
        <f t="shared" ref="N28:N41" si="17">L28-M28</f>
        <v>34908.19</v>
      </c>
      <c r="O28" s="261">
        <v>870.02</v>
      </c>
      <c r="P28" s="261">
        <v>850</v>
      </c>
      <c r="Q28" s="251">
        <f t="shared" ref="Q28:Q41" si="18">SUM(O28:P28)</f>
        <v>1720.02</v>
      </c>
      <c r="R28" s="48">
        <f t="shared" ref="R28:R65" si="19">IFERROR(Q28/M28,"N/A")</f>
        <v>1.0000116279069768</v>
      </c>
      <c r="S28" s="262">
        <v>36628</v>
      </c>
    </row>
    <row r="29" spans="1:19" s="92" customFormat="1" ht="20.100000000000001" hidden="1" customHeight="1" outlineLevel="1" x14ac:dyDescent="0.2">
      <c r="A29" s="58" t="str">
        <f>$G$7</f>
        <v>Vista Del Mar / Family Services of Santa Monica</v>
      </c>
      <c r="B29" s="58" t="str">
        <f>$G$8</f>
        <v>Community Mental Health</v>
      </c>
      <c r="C29" s="58"/>
      <c r="D29" s="58" t="s">
        <v>41</v>
      </c>
      <c r="E29" s="91" t="s">
        <v>42</v>
      </c>
      <c r="F29" s="242" t="s">
        <v>134</v>
      </c>
      <c r="G29" s="243" t="s">
        <v>135</v>
      </c>
      <c r="H29" s="244">
        <v>1</v>
      </c>
      <c r="I29" s="245">
        <v>4962.07</v>
      </c>
      <c r="J29" s="244">
        <f t="shared" ref="J29:J64" si="20">H29*K29</f>
        <v>0.12</v>
      </c>
      <c r="K29" s="246">
        <v>0.12</v>
      </c>
      <c r="L29" s="247">
        <v>7064.67</v>
      </c>
      <c r="M29" s="247">
        <v>2359</v>
      </c>
      <c r="N29" s="250">
        <f t="shared" si="17"/>
        <v>4705.67</v>
      </c>
      <c r="O29" s="261">
        <v>1192.8800000000001</v>
      </c>
      <c r="P29" s="261">
        <v>1166</v>
      </c>
      <c r="Q29" s="251">
        <f t="shared" si="18"/>
        <v>2358.88</v>
      </c>
      <c r="R29" s="48">
        <f t="shared" si="19"/>
        <v>0.99994913098770666</v>
      </c>
      <c r="S29" s="262">
        <v>7065</v>
      </c>
    </row>
    <row r="30" spans="1:19" s="92" customFormat="1" ht="20.100000000000001" hidden="1" customHeight="1" outlineLevel="1" x14ac:dyDescent="0.2">
      <c r="A30" s="58" t="str">
        <f>$G$7</f>
        <v>Vista Del Mar / Family Services of Santa Monica</v>
      </c>
      <c r="B30" s="58" t="str">
        <f>$G$8</f>
        <v>Community Mental Health</v>
      </c>
      <c r="C30" s="58"/>
      <c r="D30" s="58" t="s">
        <v>41</v>
      </c>
      <c r="E30" s="91" t="s">
        <v>42</v>
      </c>
      <c r="F30" s="242" t="s">
        <v>136</v>
      </c>
      <c r="G30" s="243" t="s">
        <v>137</v>
      </c>
      <c r="H30" s="244">
        <v>1</v>
      </c>
      <c r="I30" s="245">
        <v>2611.64</v>
      </c>
      <c r="J30" s="244">
        <f t="shared" si="20"/>
        <v>0.96</v>
      </c>
      <c r="K30" s="246">
        <v>0.96</v>
      </c>
      <c r="L30" s="247">
        <v>30019.51</v>
      </c>
      <c r="M30" s="247">
        <v>3041</v>
      </c>
      <c r="N30" s="250">
        <f t="shared" si="17"/>
        <v>26978.51</v>
      </c>
      <c r="O30" s="261">
        <v>1563.68</v>
      </c>
      <c r="P30" s="261">
        <v>1477</v>
      </c>
      <c r="Q30" s="251">
        <f t="shared" si="18"/>
        <v>3040.6800000000003</v>
      </c>
      <c r="R30" s="48">
        <f t="shared" si="19"/>
        <v>0.99989477145675776</v>
      </c>
      <c r="S30" s="262">
        <v>30020</v>
      </c>
    </row>
    <row r="31" spans="1:19" s="92" customFormat="1" ht="20.100000000000001" hidden="1" customHeight="1" outlineLevel="1" x14ac:dyDescent="0.2">
      <c r="A31" s="58"/>
      <c r="B31" s="58"/>
      <c r="C31" s="58"/>
      <c r="D31" s="58"/>
      <c r="E31" s="91"/>
      <c r="F31" s="242" t="s">
        <v>277</v>
      </c>
      <c r="G31" s="243" t="s">
        <v>70</v>
      </c>
      <c r="H31" s="244">
        <v>1</v>
      </c>
      <c r="I31" s="245">
        <v>2519.59</v>
      </c>
      <c r="J31" s="244">
        <f t="shared" si="20"/>
        <v>0.95</v>
      </c>
      <c r="K31" s="246">
        <v>0.95</v>
      </c>
      <c r="L31" s="247">
        <v>28713.72</v>
      </c>
      <c r="M31" s="247">
        <v>0</v>
      </c>
      <c r="N31" s="250">
        <f t="shared" si="17"/>
        <v>28713.72</v>
      </c>
      <c r="O31" s="261">
        <v>0</v>
      </c>
      <c r="P31" s="261">
        <v>0</v>
      </c>
      <c r="Q31" s="251">
        <f t="shared" si="18"/>
        <v>0</v>
      </c>
      <c r="R31" s="48" t="str">
        <f t="shared" si="19"/>
        <v>N/A</v>
      </c>
      <c r="S31" s="262">
        <v>28713.72</v>
      </c>
    </row>
    <row r="32" spans="1:19" s="92" customFormat="1" ht="20.100000000000001" hidden="1" customHeight="1" outlineLevel="1" x14ac:dyDescent="0.2">
      <c r="A32" s="58"/>
      <c r="B32" s="58"/>
      <c r="C32" s="58"/>
      <c r="D32" s="58"/>
      <c r="E32" s="91"/>
      <c r="F32" s="242" t="s">
        <v>283</v>
      </c>
      <c r="G32" s="243" t="s">
        <v>297</v>
      </c>
      <c r="H32" s="244">
        <v>1</v>
      </c>
      <c r="I32" s="245">
        <v>8545.7558333333345</v>
      </c>
      <c r="J32" s="244">
        <f t="shared" si="20"/>
        <v>0.11</v>
      </c>
      <c r="K32" s="246">
        <v>0.11</v>
      </c>
      <c r="L32" s="247">
        <v>11565.36</v>
      </c>
      <c r="M32" s="247">
        <v>0</v>
      </c>
      <c r="N32" s="250">
        <f t="shared" si="17"/>
        <v>11565.36</v>
      </c>
      <c r="O32" s="261">
        <v>0</v>
      </c>
      <c r="P32" s="261">
        <v>0</v>
      </c>
      <c r="Q32" s="251">
        <f t="shared" si="18"/>
        <v>0</v>
      </c>
      <c r="R32" s="48" t="str">
        <f t="shared" si="19"/>
        <v>N/A</v>
      </c>
      <c r="S32" s="262">
        <v>11565.36</v>
      </c>
    </row>
    <row r="33" spans="1:19" s="92" customFormat="1" ht="20.100000000000001" hidden="1" customHeight="1" outlineLevel="1" x14ac:dyDescent="0.2">
      <c r="A33" s="58"/>
      <c r="B33" s="58"/>
      <c r="C33" s="58"/>
      <c r="D33" s="58"/>
      <c r="E33" s="91"/>
      <c r="F33" s="242" t="s">
        <v>284</v>
      </c>
      <c r="G33" s="243" t="s">
        <v>298</v>
      </c>
      <c r="H33" s="252">
        <v>1</v>
      </c>
      <c r="I33" s="253">
        <v>7120.5983333333324</v>
      </c>
      <c r="J33" s="244">
        <f t="shared" si="20"/>
        <v>3.5299999999999998E-2</v>
      </c>
      <c r="K33" s="255">
        <v>3.5299999999999998E-2</v>
      </c>
      <c r="L33" s="247">
        <v>3012.45</v>
      </c>
      <c r="M33" s="247">
        <v>0</v>
      </c>
      <c r="N33" s="250">
        <f t="shared" si="17"/>
        <v>3012.45</v>
      </c>
      <c r="O33" s="261">
        <v>0</v>
      </c>
      <c r="P33" s="261">
        <v>0</v>
      </c>
      <c r="Q33" s="251">
        <f t="shared" si="18"/>
        <v>0</v>
      </c>
      <c r="R33" s="48" t="str">
        <f t="shared" si="19"/>
        <v>N/A</v>
      </c>
      <c r="S33" s="262">
        <v>3012.45</v>
      </c>
    </row>
    <row r="34" spans="1:19" s="92" customFormat="1" ht="20.100000000000001" hidden="1" customHeight="1" outlineLevel="1" x14ac:dyDescent="0.2">
      <c r="A34" s="58"/>
      <c r="B34" s="58"/>
      <c r="C34" s="58"/>
      <c r="D34" s="58"/>
      <c r="E34" s="91"/>
      <c r="F34" s="242" t="s">
        <v>285</v>
      </c>
      <c r="G34" s="243" t="s">
        <v>299</v>
      </c>
      <c r="H34" s="252">
        <v>1</v>
      </c>
      <c r="I34" s="253">
        <v>7841.165</v>
      </c>
      <c r="J34" s="244">
        <f t="shared" si="20"/>
        <v>0.09</v>
      </c>
      <c r="K34" s="255">
        <v>0.09</v>
      </c>
      <c r="L34" s="247">
        <v>8867.01</v>
      </c>
      <c r="M34" s="247">
        <v>0</v>
      </c>
      <c r="N34" s="250">
        <f t="shared" si="17"/>
        <v>8867.01</v>
      </c>
      <c r="O34" s="261">
        <v>0</v>
      </c>
      <c r="P34" s="261">
        <v>0</v>
      </c>
      <c r="Q34" s="251">
        <f t="shared" si="18"/>
        <v>0</v>
      </c>
      <c r="R34" s="48" t="str">
        <f t="shared" si="19"/>
        <v>N/A</v>
      </c>
      <c r="S34" s="262">
        <v>8867.01</v>
      </c>
    </row>
    <row r="35" spans="1:19" s="92" customFormat="1" ht="20.100000000000001" hidden="1" customHeight="1" outlineLevel="1" x14ac:dyDescent="0.2">
      <c r="A35" s="58"/>
      <c r="B35" s="58"/>
      <c r="C35" s="58"/>
      <c r="D35" s="58"/>
      <c r="E35" s="91"/>
      <c r="F35" s="242" t="s">
        <v>286</v>
      </c>
      <c r="G35" s="243" t="s">
        <v>300</v>
      </c>
      <c r="H35" s="252">
        <v>1</v>
      </c>
      <c r="I35" s="253">
        <v>3014.9191666666666</v>
      </c>
      <c r="J35" s="244">
        <f t="shared" si="20"/>
        <v>0.17</v>
      </c>
      <c r="K35" s="255">
        <v>0.17</v>
      </c>
      <c r="L35" s="247">
        <v>6038.41</v>
      </c>
      <c r="M35" s="247">
        <v>0</v>
      </c>
      <c r="N35" s="250">
        <f t="shared" si="17"/>
        <v>6038.41</v>
      </c>
      <c r="O35" s="261">
        <v>0</v>
      </c>
      <c r="P35" s="261">
        <v>0</v>
      </c>
      <c r="Q35" s="251">
        <f t="shared" si="18"/>
        <v>0</v>
      </c>
      <c r="R35" s="48" t="str">
        <f t="shared" si="19"/>
        <v>N/A</v>
      </c>
      <c r="S35" s="262">
        <v>6038.41</v>
      </c>
    </row>
    <row r="36" spans="1:19" s="92" customFormat="1" ht="20.100000000000001" hidden="1" customHeight="1" outlineLevel="1" x14ac:dyDescent="0.2">
      <c r="A36" s="58"/>
      <c r="B36" s="58"/>
      <c r="C36" s="58"/>
      <c r="D36" s="58"/>
      <c r="E36" s="91"/>
      <c r="F36" s="242" t="s">
        <v>287</v>
      </c>
      <c r="G36" s="243" t="s">
        <v>301</v>
      </c>
      <c r="H36" s="252">
        <v>1</v>
      </c>
      <c r="I36" s="253">
        <v>4643.17</v>
      </c>
      <c r="J36" s="244">
        <f t="shared" si="20"/>
        <v>0.18</v>
      </c>
      <c r="K36" s="255">
        <v>0.18</v>
      </c>
      <c r="L36" s="247">
        <v>2873.86</v>
      </c>
      <c r="M36" s="247">
        <v>0</v>
      </c>
      <c r="N36" s="250">
        <f t="shared" si="17"/>
        <v>2873.86</v>
      </c>
      <c r="O36" s="261">
        <v>0</v>
      </c>
      <c r="P36" s="261">
        <v>0</v>
      </c>
      <c r="Q36" s="251">
        <f t="shared" si="18"/>
        <v>0</v>
      </c>
      <c r="R36" s="48" t="str">
        <f t="shared" si="19"/>
        <v>N/A</v>
      </c>
      <c r="S36" s="262">
        <v>2873.86</v>
      </c>
    </row>
    <row r="37" spans="1:19" s="92" customFormat="1" ht="20.100000000000001" hidden="1" customHeight="1" outlineLevel="1" x14ac:dyDescent="0.2">
      <c r="A37" s="58"/>
      <c r="B37" s="58"/>
      <c r="C37" s="58"/>
      <c r="D37" s="58"/>
      <c r="E37" s="91"/>
      <c r="F37" s="242" t="s">
        <v>288</v>
      </c>
      <c r="G37" s="243" t="s">
        <v>302</v>
      </c>
      <c r="H37" s="252">
        <v>1</v>
      </c>
      <c r="I37" s="253">
        <v>3985.35</v>
      </c>
      <c r="J37" s="244">
        <f t="shared" si="20"/>
        <v>0.08</v>
      </c>
      <c r="K37" s="255">
        <v>0.08</v>
      </c>
      <c r="L37" s="247">
        <v>3947.27</v>
      </c>
      <c r="M37" s="247">
        <v>0</v>
      </c>
      <c r="N37" s="250">
        <f t="shared" si="17"/>
        <v>3947.27</v>
      </c>
      <c r="O37" s="261">
        <v>0</v>
      </c>
      <c r="P37" s="261">
        <v>0</v>
      </c>
      <c r="Q37" s="251">
        <f t="shared" si="18"/>
        <v>0</v>
      </c>
      <c r="R37" s="48" t="str">
        <f t="shared" si="19"/>
        <v>N/A</v>
      </c>
      <c r="S37" s="262">
        <v>3947.27</v>
      </c>
    </row>
    <row r="38" spans="1:19" s="92" customFormat="1" ht="20.100000000000001" hidden="1" customHeight="1" outlineLevel="1" x14ac:dyDescent="0.2">
      <c r="A38" s="58"/>
      <c r="B38" s="58"/>
      <c r="C38" s="58"/>
      <c r="D38" s="58"/>
      <c r="E38" s="91"/>
      <c r="F38" s="242" t="s">
        <v>289</v>
      </c>
      <c r="G38" s="243" t="s">
        <v>302</v>
      </c>
      <c r="H38" s="252">
        <v>1</v>
      </c>
      <c r="I38" s="253">
        <v>3154.76</v>
      </c>
      <c r="J38" s="244">
        <f t="shared" si="20"/>
        <v>0.2</v>
      </c>
      <c r="K38" s="255">
        <v>0.2</v>
      </c>
      <c r="L38" s="247">
        <v>7589.81</v>
      </c>
      <c r="M38" s="247">
        <v>0</v>
      </c>
      <c r="N38" s="250">
        <f t="shared" si="17"/>
        <v>7589.81</v>
      </c>
      <c r="O38" s="261">
        <v>0</v>
      </c>
      <c r="P38" s="261">
        <v>0</v>
      </c>
      <c r="Q38" s="251">
        <f t="shared" si="18"/>
        <v>0</v>
      </c>
      <c r="R38" s="48" t="str">
        <f t="shared" si="19"/>
        <v>N/A</v>
      </c>
      <c r="S38" s="262">
        <v>7589.81</v>
      </c>
    </row>
    <row r="39" spans="1:19" s="92" customFormat="1" ht="20.100000000000001" hidden="1" customHeight="1" outlineLevel="1" x14ac:dyDescent="0.2">
      <c r="A39" s="58"/>
      <c r="B39" s="58"/>
      <c r="C39" s="58"/>
      <c r="D39" s="58"/>
      <c r="E39" s="91"/>
      <c r="F39" s="242" t="s">
        <v>290</v>
      </c>
      <c r="G39" s="243" t="s">
        <v>303</v>
      </c>
      <c r="H39" s="252">
        <v>1</v>
      </c>
      <c r="I39" s="253">
        <v>4996.46</v>
      </c>
      <c r="J39" s="244">
        <f t="shared" si="20"/>
        <v>0.13</v>
      </c>
      <c r="K39" s="255">
        <v>0.13</v>
      </c>
      <c r="L39" s="247">
        <v>7515.39</v>
      </c>
      <c r="M39" s="247">
        <v>0</v>
      </c>
      <c r="N39" s="250">
        <f t="shared" si="17"/>
        <v>7515.39</v>
      </c>
      <c r="O39" s="261">
        <v>0</v>
      </c>
      <c r="P39" s="261">
        <v>0</v>
      </c>
      <c r="Q39" s="251">
        <f t="shared" si="18"/>
        <v>0</v>
      </c>
      <c r="R39" s="48" t="str">
        <f t="shared" si="19"/>
        <v>N/A</v>
      </c>
      <c r="S39" s="262">
        <v>7515.39</v>
      </c>
    </row>
    <row r="40" spans="1:19" s="92" customFormat="1" ht="20.100000000000001" hidden="1" customHeight="1" outlineLevel="1" x14ac:dyDescent="0.2">
      <c r="A40" s="58"/>
      <c r="B40" s="58"/>
      <c r="C40" s="58"/>
      <c r="D40" s="58"/>
      <c r="E40" s="91"/>
      <c r="F40" s="242" t="s">
        <v>291</v>
      </c>
      <c r="G40" s="243" t="s">
        <v>304</v>
      </c>
      <c r="H40" s="252">
        <v>1</v>
      </c>
      <c r="I40" s="253">
        <v>4857.67</v>
      </c>
      <c r="J40" s="244">
        <f t="shared" si="20"/>
        <v>0.17</v>
      </c>
      <c r="K40" s="255">
        <v>0.17</v>
      </c>
      <c r="L40" s="247">
        <v>10126.68</v>
      </c>
      <c r="M40" s="247">
        <v>0</v>
      </c>
      <c r="N40" s="250">
        <f t="shared" si="17"/>
        <v>10126.68</v>
      </c>
      <c r="O40" s="261">
        <v>0</v>
      </c>
      <c r="P40" s="261">
        <v>0</v>
      </c>
      <c r="Q40" s="251">
        <f t="shared" si="18"/>
        <v>0</v>
      </c>
      <c r="R40" s="48" t="str">
        <f t="shared" si="19"/>
        <v>N/A</v>
      </c>
      <c r="S40" s="262">
        <v>10126.68</v>
      </c>
    </row>
    <row r="41" spans="1:19" s="92" customFormat="1" ht="20.100000000000001" hidden="1" customHeight="1" outlineLevel="1" x14ac:dyDescent="0.2">
      <c r="A41" s="58"/>
      <c r="B41" s="58"/>
      <c r="C41" s="58"/>
      <c r="D41" s="58"/>
      <c r="E41" s="91"/>
      <c r="F41" s="242" t="s">
        <v>292</v>
      </c>
      <c r="G41" s="243" t="s">
        <v>305</v>
      </c>
      <c r="H41" s="252">
        <v>1</v>
      </c>
      <c r="I41" s="253">
        <v>3418.19</v>
      </c>
      <c r="J41" s="244">
        <f t="shared" si="20"/>
        <v>0.08</v>
      </c>
      <c r="K41" s="255">
        <v>0.08</v>
      </c>
      <c r="L41" s="247">
        <v>3289.23</v>
      </c>
      <c r="M41" s="247">
        <v>0</v>
      </c>
      <c r="N41" s="250">
        <f t="shared" si="17"/>
        <v>3289.23</v>
      </c>
      <c r="O41" s="261">
        <v>0</v>
      </c>
      <c r="P41" s="261">
        <v>0</v>
      </c>
      <c r="Q41" s="251">
        <f t="shared" si="18"/>
        <v>0</v>
      </c>
      <c r="R41" s="48" t="str">
        <f t="shared" si="19"/>
        <v>N/A</v>
      </c>
      <c r="S41" s="262">
        <v>3289.23</v>
      </c>
    </row>
    <row r="42" spans="1:19" s="92" customFormat="1" ht="15" customHeight="1" collapsed="1" x14ac:dyDescent="0.2">
      <c r="A42" s="58"/>
      <c r="B42" s="58"/>
      <c r="C42" s="58"/>
      <c r="D42" s="58"/>
      <c r="E42" s="91"/>
      <c r="F42" s="242"/>
      <c r="G42" s="243" t="s">
        <v>133</v>
      </c>
      <c r="H42" s="252"/>
      <c r="I42" s="253"/>
      <c r="J42" s="254"/>
      <c r="K42" s="252">
        <f>SUM(J28:J41)</f>
        <v>4.1052999999999997</v>
      </c>
      <c r="L42" s="247">
        <f>SUM(L28:L41)</f>
        <v>167251.55999999997</v>
      </c>
      <c r="M42" s="247">
        <f t="shared" ref="M42:Q42" si="21">SUM(M28:M41)</f>
        <v>7120</v>
      </c>
      <c r="N42" s="250">
        <f t="shared" si="21"/>
        <v>160131.56</v>
      </c>
      <c r="O42" s="261">
        <f t="shared" si="21"/>
        <v>3626.58</v>
      </c>
      <c r="P42" s="261">
        <f t="shared" si="21"/>
        <v>3493</v>
      </c>
      <c r="Q42" s="251">
        <f t="shared" si="21"/>
        <v>7119.58</v>
      </c>
      <c r="R42" s="48">
        <f t="shared" si="19"/>
        <v>0.99994101123595502</v>
      </c>
      <c r="S42" s="262">
        <f>SUM(S28:S41)</f>
        <v>167252.18999999997</v>
      </c>
    </row>
    <row r="43" spans="1:19" s="92" customFormat="1" ht="20.100000000000001" hidden="1" customHeight="1" outlineLevel="1" x14ac:dyDescent="0.2">
      <c r="A43" s="58" t="str">
        <f>$G$7</f>
        <v>Vista Del Mar / Family Services of Santa Monica</v>
      </c>
      <c r="B43" s="58" t="str">
        <f>$G$8</f>
        <v>Community Mental Health</v>
      </c>
      <c r="C43" s="58"/>
      <c r="D43" s="58" t="s">
        <v>41</v>
      </c>
      <c r="E43" s="91" t="s">
        <v>42</v>
      </c>
      <c r="F43" s="242" t="s">
        <v>122</v>
      </c>
      <c r="G43" s="243" t="s">
        <v>123</v>
      </c>
      <c r="H43" s="252">
        <v>1</v>
      </c>
      <c r="I43" s="253">
        <v>6565.6</v>
      </c>
      <c r="J43" s="244">
        <f t="shared" si="20"/>
        <v>0.72</v>
      </c>
      <c r="K43" s="255">
        <v>0.72</v>
      </c>
      <c r="L43" s="247">
        <v>47229.7</v>
      </c>
      <c r="M43" s="247">
        <v>2626</v>
      </c>
      <c r="N43" s="250">
        <f t="shared" ref="N43:N60" si="22">L43-M43</f>
        <v>44603.7</v>
      </c>
      <c r="O43" s="261">
        <v>1577.74</v>
      </c>
      <c r="P43" s="261">
        <v>1048</v>
      </c>
      <c r="Q43" s="251">
        <f t="shared" ref="Q43:Q60" si="23">SUM(O43:P43)</f>
        <v>2625.74</v>
      </c>
      <c r="R43" s="48">
        <f t="shared" si="19"/>
        <v>0.99990099009900979</v>
      </c>
      <c r="S43" s="262">
        <v>47230</v>
      </c>
    </row>
    <row r="44" spans="1:19" s="92" customFormat="1" ht="20.100000000000001" hidden="1" customHeight="1" outlineLevel="1" x14ac:dyDescent="0.2">
      <c r="A44" s="58" t="str">
        <f>$G$7</f>
        <v>Vista Del Mar / Family Services of Santa Monica</v>
      </c>
      <c r="B44" s="58" t="str">
        <f>$G$8</f>
        <v>Community Mental Health</v>
      </c>
      <c r="C44" s="58"/>
      <c r="D44" s="58" t="s">
        <v>41</v>
      </c>
      <c r="E44" s="91" t="s">
        <v>42</v>
      </c>
      <c r="F44" s="242" t="s">
        <v>127</v>
      </c>
      <c r="G44" s="243" t="s">
        <v>128</v>
      </c>
      <c r="H44" s="252">
        <v>1</v>
      </c>
      <c r="I44" s="253">
        <v>3363.48</v>
      </c>
      <c r="J44" s="244">
        <f t="shared" si="20"/>
        <v>0.67</v>
      </c>
      <c r="K44" s="255">
        <v>0.67</v>
      </c>
      <c r="L44" s="247">
        <v>20424.810000000001</v>
      </c>
      <c r="M44" s="247">
        <v>12108</v>
      </c>
      <c r="N44" s="250">
        <f t="shared" si="22"/>
        <v>8316.8100000000013</v>
      </c>
      <c r="O44" s="261">
        <v>6689.67</v>
      </c>
      <c r="P44" s="261">
        <v>5418.48</v>
      </c>
      <c r="Q44" s="251">
        <f t="shared" si="23"/>
        <v>12108.15</v>
      </c>
      <c r="R44" s="48">
        <f t="shared" si="19"/>
        <v>1.0000123885034689</v>
      </c>
      <c r="S44" s="262">
        <v>20425</v>
      </c>
    </row>
    <row r="45" spans="1:19" s="92" customFormat="1" ht="20.100000000000001" hidden="1" customHeight="1" outlineLevel="1" x14ac:dyDescent="0.2">
      <c r="A45" s="58" t="str">
        <f>$G$7</f>
        <v>Vista Del Mar / Family Services of Santa Monica</v>
      </c>
      <c r="B45" s="58" t="str">
        <f>$G$8</f>
        <v>Community Mental Health</v>
      </c>
      <c r="C45" s="58"/>
      <c r="D45" s="58" t="s">
        <v>41</v>
      </c>
      <c r="E45" s="91" t="s">
        <v>42</v>
      </c>
      <c r="F45" s="242" t="s">
        <v>129</v>
      </c>
      <c r="G45" s="243" t="s">
        <v>130</v>
      </c>
      <c r="H45" s="252">
        <v>1</v>
      </c>
      <c r="I45" s="253">
        <v>4049.29</v>
      </c>
      <c r="J45" s="244">
        <f t="shared" si="20"/>
        <v>0.95</v>
      </c>
      <c r="K45" s="255">
        <v>0.95</v>
      </c>
      <c r="L45" s="247">
        <v>46135.27</v>
      </c>
      <c r="M45" s="247">
        <v>19437</v>
      </c>
      <c r="N45" s="250">
        <f t="shared" si="22"/>
        <v>26698.269999999997</v>
      </c>
      <c r="O45" s="261">
        <v>10626.76</v>
      </c>
      <c r="P45" s="261">
        <v>8810</v>
      </c>
      <c r="Q45" s="251">
        <f t="shared" si="23"/>
        <v>19436.760000000002</v>
      </c>
      <c r="R45" s="48">
        <f t="shared" si="19"/>
        <v>0.99998765241549636</v>
      </c>
      <c r="S45" s="262">
        <v>46135</v>
      </c>
    </row>
    <row r="46" spans="1:19" s="92" customFormat="1" ht="20.100000000000001" hidden="1" customHeight="1" outlineLevel="1" x14ac:dyDescent="0.2">
      <c r="A46" s="58"/>
      <c r="B46" s="58"/>
      <c r="C46" s="58"/>
      <c r="D46" s="58"/>
      <c r="E46" s="91"/>
      <c r="F46" s="242" t="s">
        <v>267</v>
      </c>
      <c r="G46" s="243" t="s">
        <v>293</v>
      </c>
      <c r="H46" s="252">
        <v>1</v>
      </c>
      <c r="I46" s="253">
        <v>4743.4399999999996</v>
      </c>
      <c r="J46" s="244">
        <f t="shared" si="20"/>
        <v>0.1104</v>
      </c>
      <c r="K46" s="255">
        <v>0.1104</v>
      </c>
      <c r="L46" s="247">
        <v>6382.1</v>
      </c>
      <c r="M46" s="247">
        <v>0</v>
      </c>
      <c r="N46" s="250">
        <f t="shared" si="22"/>
        <v>6382.1</v>
      </c>
      <c r="O46" s="261">
        <v>0</v>
      </c>
      <c r="P46" s="261">
        <v>0</v>
      </c>
      <c r="Q46" s="251">
        <f t="shared" si="23"/>
        <v>0</v>
      </c>
      <c r="R46" s="48" t="str">
        <f t="shared" si="19"/>
        <v>N/A</v>
      </c>
      <c r="S46" s="262">
        <v>6382.1</v>
      </c>
    </row>
    <row r="47" spans="1:19" s="92" customFormat="1" ht="20.100000000000001" hidden="1" customHeight="1" outlineLevel="1" x14ac:dyDescent="0.2">
      <c r="A47" s="58"/>
      <c r="B47" s="58"/>
      <c r="C47" s="58"/>
      <c r="D47" s="58"/>
      <c r="E47" s="91"/>
      <c r="F47" s="242" t="s">
        <v>268</v>
      </c>
      <c r="G47" s="243" t="s">
        <v>294</v>
      </c>
      <c r="H47" s="252">
        <v>1</v>
      </c>
      <c r="I47" s="253">
        <v>4739.3900000000003</v>
      </c>
      <c r="J47" s="244">
        <f t="shared" si="20"/>
        <v>0.11</v>
      </c>
      <c r="K47" s="255">
        <v>0.11</v>
      </c>
      <c r="L47" s="247">
        <v>6249.69</v>
      </c>
      <c r="M47" s="247">
        <v>0</v>
      </c>
      <c r="N47" s="250">
        <f t="shared" si="22"/>
        <v>6249.69</v>
      </c>
      <c r="O47" s="261">
        <v>0</v>
      </c>
      <c r="P47" s="261">
        <v>0</v>
      </c>
      <c r="Q47" s="251">
        <f t="shared" si="23"/>
        <v>0</v>
      </c>
      <c r="R47" s="48" t="str">
        <f t="shared" si="19"/>
        <v>N/A</v>
      </c>
      <c r="S47" s="262">
        <v>6249.69</v>
      </c>
    </row>
    <row r="48" spans="1:19" s="92" customFormat="1" ht="20.100000000000001" hidden="1" customHeight="1" outlineLevel="1" x14ac:dyDescent="0.2">
      <c r="A48" s="58"/>
      <c r="B48" s="58"/>
      <c r="C48" s="58"/>
      <c r="D48" s="58"/>
      <c r="E48" s="91"/>
      <c r="F48" s="242" t="s">
        <v>269</v>
      </c>
      <c r="G48" s="243" t="s">
        <v>130</v>
      </c>
      <c r="H48" s="252">
        <v>0.125</v>
      </c>
      <c r="I48" s="253">
        <v>605.32000000000005</v>
      </c>
      <c r="J48" s="244">
        <f t="shared" si="20"/>
        <v>0.125</v>
      </c>
      <c r="K48" s="255">
        <v>1</v>
      </c>
      <c r="L48" s="247">
        <v>7263.78</v>
      </c>
      <c r="M48" s="247">
        <v>0</v>
      </c>
      <c r="N48" s="250">
        <f t="shared" si="22"/>
        <v>7263.78</v>
      </c>
      <c r="O48" s="261">
        <v>0</v>
      </c>
      <c r="P48" s="261">
        <v>0</v>
      </c>
      <c r="Q48" s="251">
        <f t="shared" si="23"/>
        <v>0</v>
      </c>
      <c r="R48" s="48" t="str">
        <f t="shared" si="19"/>
        <v>N/A</v>
      </c>
      <c r="S48" s="262">
        <v>7263.78</v>
      </c>
    </row>
    <row r="49" spans="1:19" s="92" customFormat="1" ht="20.100000000000001" hidden="1" customHeight="1" outlineLevel="1" x14ac:dyDescent="0.2">
      <c r="A49" s="58"/>
      <c r="B49" s="58"/>
      <c r="C49" s="58"/>
      <c r="D49" s="58"/>
      <c r="E49" s="91"/>
      <c r="F49" s="242" t="s">
        <v>270</v>
      </c>
      <c r="G49" s="243" t="s">
        <v>294</v>
      </c>
      <c r="H49" s="252">
        <v>1</v>
      </c>
      <c r="I49" s="253">
        <v>4658.9399999999996</v>
      </c>
      <c r="J49" s="244">
        <f t="shared" si="20"/>
        <v>0.3</v>
      </c>
      <c r="K49" s="255">
        <v>0.3</v>
      </c>
      <c r="L49" s="247">
        <v>17165.310000000001</v>
      </c>
      <c r="M49" s="247">
        <v>0</v>
      </c>
      <c r="N49" s="250">
        <f t="shared" si="22"/>
        <v>17165.310000000001</v>
      </c>
      <c r="O49" s="261">
        <v>0</v>
      </c>
      <c r="P49" s="261">
        <v>0</v>
      </c>
      <c r="Q49" s="251">
        <f t="shared" si="23"/>
        <v>0</v>
      </c>
      <c r="R49" s="48" t="str">
        <f t="shared" si="19"/>
        <v>N/A</v>
      </c>
      <c r="S49" s="262">
        <v>17165.310000000001</v>
      </c>
    </row>
    <row r="50" spans="1:19" s="92" customFormat="1" ht="20.100000000000001" hidden="1" customHeight="1" outlineLevel="1" x14ac:dyDescent="0.2">
      <c r="A50" s="58"/>
      <c r="B50" s="58"/>
      <c r="C50" s="58"/>
      <c r="D50" s="58"/>
      <c r="E50" s="91"/>
      <c r="F50" s="242" t="s">
        <v>271</v>
      </c>
      <c r="G50" s="243" t="s">
        <v>130</v>
      </c>
      <c r="H50" s="252">
        <v>1</v>
      </c>
      <c r="I50" s="253">
        <v>3786.02</v>
      </c>
      <c r="J50" s="244">
        <f t="shared" si="20"/>
        <v>0.91999999999999993</v>
      </c>
      <c r="K50" s="255">
        <v>0.91999999999999993</v>
      </c>
      <c r="L50" s="247">
        <v>41604.660000000003</v>
      </c>
      <c r="M50" s="247">
        <v>0</v>
      </c>
      <c r="N50" s="250">
        <f t="shared" si="22"/>
        <v>41604.660000000003</v>
      </c>
      <c r="O50" s="261">
        <v>0</v>
      </c>
      <c r="P50" s="261">
        <v>0</v>
      </c>
      <c r="Q50" s="251">
        <f t="shared" si="23"/>
        <v>0</v>
      </c>
      <c r="R50" s="48" t="str">
        <f t="shared" si="19"/>
        <v>N/A</v>
      </c>
      <c r="S50" s="262">
        <v>41604.660000000003</v>
      </c>
    </row>
    <row r="51" spans="1:19" s="92" customFormat="1" ht="20.100000000000001" hidden="1" customHeight="1" outlineLevel="1" x14ac:dyDescent="0.2">
      <c r="A51" s="58"/>
      <c r="B51" s="58"/>
      <c r="C51" s="58"/>
      <c r="D51" s="58"/>
      <c r="E51" s="91"/>
      <c r="F51" s="242" t="s">
        <v>272</v>
      </c>
      <c r="G51" s="243" t="s">
        <v>130</v>
      </c>
      <c r="H51" s="252">
        <v>1</v>
      </c>
      <c r="I51" s="253">
        <v>5406.77</v>
      </c>
      <c r="J51" s="244">
        <f t="shared" si="20"/>
        <v>0.92</v>
      </c>
      <c r="K51" s="255">
        <v>0.92</v>
      </c>
      <c r="L51" s="247">
        <v>59415.16</v>
      </c>
      <c r="M51" s="247">
        <v>0</v>
      </c>
      <c r="N51" s="250">
        <f t="shared" si="22"/>
        <v>59415.16</v>
      </c>
      <c r="O51" s="261">
        <v>0</v>
      </c>
      <c r="P51" s="261">
        <v>0</v>
      </c>
      <c r="Q51" s="251">
        <f t="shared" si="23"/>
        <v>0</v>
      </c>
      <c r="R51" s="48" t="str">
        <f t="shared" si="19"/>
        <v>N/A</v>
      </c>
      <c r="S51" s="262">
        <v>59415.16</v>
      </c>
    </row>
    <row r="52" spans="1:19" s="92" customFormat="1" ht="20.100000000000001" hidden="1" customHeight="1" outlineLevel="1" x14ac:dyDescent="0.2">
      <c r="A52" s="58"/>
      <c r="B52" s="58"/>
      <c r="C52" s="58"/>
      <c r="D52" s="58"/>
      <c r="E52" s="91"/>
      <c r="F52" s="242" t="s">
        <v>273</v>
      </c>
      <c r="G52" s="243" t="s">
        <v>294</v>
      </c>
      <c r="H52" s="252">
        <v>1</v>
      </c>
      <c r="I52" s="253">
        <v>4897.07</v>
      </c>
      <c r="J52" s="244">
        <f t="shared" si="20"/>
        <v>0.32</v>
      </c>
      <c r="K52" s="255">
        <v>0.32</v>
      </c>
      <c r="L52" s="247">
        <v>18902.16</v>
      </c>
      <c r="M52" s="247">
        <v>0</v>
      </c>
      <c r="N52" s="250">
        <f t="shared" si="22"/>
        <v>18902.16</v>
      </c>
      <c r="O52" s="261">
        <v>0</v>
      </c>
      <c r="P52" s="261">
        <v>0</v>
      </c>
      <c r="Q52" s="251">
        <f t="shared" si="23"/>
        <v>0</v>
      </c>
      <c r="R52" s="48" t="str">
        <f t="shared" si="19"/>
        <v>N/A</v>
      </c>
      <c r="S52" s="262">
        <v>18902.16</v>
      </c>
    </row>
    <row r="53" spans="1:19" s="92" customFormat="1" ht="20.100000000000001" hidden="1" customHeight="1" outlineLevel="1" x14ac:dyDescent="0.2">
      <c r="A53" s="58"/>
      <c r="B53" s="58"/>
      <c r="C53" s="58"/>
      <c r="D53" s="58"/>
      <c r="E53" s="91"/>
      <c r="F53" s="242" t="s">
        <v>274</v>
      </c>
      <c r="G53" s="243" t="s">
        <v>295</v>
      </c>
      <c r="H53" s="252">
        <v>0.625</v>
      </c>
      <c r="I53" s="253">
        <v>1025.68</v>
      </c>
      <c r="J53" s="244">
        <f t="shared" si="20"/>
        <v>0.57500000000000007</v>
      </c>
      <c r="K53" s="255">
        <v>0.92</v>
      </c>
      <c r="L53" s="247">
        <v>11271.28</v>
      </c>
      <c r="M53" s="247">
        <v>0</v>
      </c>
      <c r="N53" s="250">
        <f t="shared" si="22"/>
        <v>11271.28</v>
      </c>
      <c r="O53" s="261">
        <v>0</v>
      </c>
      <c r="P53" s="261">
        <v>0</v>
      </c>
      <c r="Q53" s="251">
        <f t="shared" si="23"/>
        <v>0</v>
      </c>
      <c r="R53" s="48" t="str">
        <f t="shared" si="19"/>
        <v>N/A</v>
      </c>
      <c r="S53" s="262">
        <v>11271.28</v>
      </c>
    </row>
    <row r="54" spans="1:19" s="92" customFormat="1" ht="20.100000000000001" hidden="1" customHeight="1" outlineLevel="1" x14ac:dyDescent="0.2">
      <c r="A54" s="58"/>
      <c r="B54" s="58"/>
      <c r="C54" s="58"/>
      <c r="D54" s="58"/>
      <c r="E54" s="91"/>
      <c r="F54" s="242" t="s">
        <v>275</v>
      </c>
      <c r="G54" s="243" t="s">
        <v>296</v>
      </c>
      <c r="H54" s="252">
        <v>1</v>
      </c>
      <c r="I54" s="253">
        <v>5959.31</v>
      </c>
      <c r="J54" s="244">
        <f t="shared" si="20"/>
        <v>0.41</v>
      </c>
      <c r="K54" s="255">
        <v>0.41</v>
      </c>
      <c r="L54" s="247">
        <v>28992.62</v>
      </c>
      <c r="M54" s="247">
        <v>0</v>
      </c>
      <c r="N54" s="250">
        <f t="shared" si="22"/>
        <v>28992.62</v>
      </c>
      <c r="O54" s="261">
        <v>0</v>
      </c>
      <c r="P54" s="261">
        <v>0</v>
      </c>
      <c r="Q54" s="251">
        <f t="shared" si="23"/>
        <v>0</v>
      </c>
      <c r="R54" s="48" t="str">
        <f t="shared" si="19"/>
        <v>N/A</v>
      </c>
      <c r="S54" s="262">
        <v>28992.62</v>
      </c>
    </row>
    <row r="55" spans="1:19" s="92" customFormat="1" ht="20.100000000000001" hidden="1" customHeight="1" outlineLevel="1" x14ac:dyDescent="0.2">
      <c r="A55" s="58"/>
      <c r="B55" s="58"/>
      <c r="C55" s="58"/>
      <c r="D55" s="58"/>
      <c r="E55" s="91"/>
      <c r="F55" s="242" t="s">
        <v>276</v>
      </c>
      <c r="G55" s="243" t="s">
        <v>295</v>
      </c>
      <c r="H55" s="252">
        <v>0.5</v>
      </c>
      <c r="I55" s="253">
        <v>2126.88</v>
      </c>
      <c r="J55" s="244">
        <f t="shared" si="20"/>
        <v>0.495</v>
      </c>
      <c r="K55" s="255">
        <v>0.99</v>
      </c>
      <c r="L55" s="247">
        <v>16895.240000000002</v>
      </c>
      <c r="M55" s="247">
        <v>0</v>
      </c>
      <c r="N55" s="250">
        <f t="shared" si="22"/>
        <v>16895.240000000002</v>
      </c>
      <c r="O55" s="261">
        <v>0</v>
      </c>
      <c r="P55" s="261">
        <v>0</v>
      </c>
      <c r="Q55" s="251">
        <f t="shared" si="23"/>
        <v>0</v>
      </c>
      <c r="R55" s="48" t="str">
        <f t="shared" si="19"/>
        <v>N/A</v>
      </c>
      <c r="S55" s="262">
        <v>16895.240000000002</v>
      </c>
    </row>
    <row r="56" spans="1:19" s="92" customFormat="1" ht="20.100000000000001" hidden="1" customHeight="1" outlineLevel="1" x14ac:dyDescent="0.2">
      <c r="A56" s="58"/>
      <c r="B56" s="58"/>
      <c r="C56" s="58"/>
      <c r="D56" s="58"/>
      <c r="E56" s="91"/>
      <c r="F56" s="242" t="s">
        <v>278</v>
      </c>
      <c r="G56" s="243" t="s">
        <v>295</v>
      </c>
      <c r="H56" s="252">
        <v>1</v>
      </c>
      <c r="I56" s="253">
        <v>5997</v>
      </c>
      <c r="J56" s="244">
        <f t="shared" si="20"/>
        <v>0.32</v>
      </c>
      <c r="K56" s="255">
        <v>0.32</v>
      </c>
      <c r="L56" s="247">
        <v>23225.57</v>
      </c>
      <c r="M56" s="247">
        <v>0</v>
      </c>
      <c r="N56" s="250">
        <f t="shared" si="22"/>
        <v>23225.57</v>
      </c>
      <c r="O56" s="261">
        <v>0</v>
      </c>
      <c r="P56" s="261">
        <v>0</v>
      </c>
      <c r="Q56" s="251">
        <f t="shared" si="23"/>
        <v>0</v>
      </c>
      <c r="R56" s="48" t="str">
        <f t="shared" si="19"/>
        <v>N/A</v>
      </c>
      <c r="S56" s="262">
        <v>23225.57</v>
      </c>
    </row>
    <row r="57" spans="1:19" s="92" customFormat="1" ht="20.100000000000001" hidden="1" customHeight="1" outlineLevel="1" x14ac:dyDescent="0.2">
      <c r="A57" s="58"/>
      <c r="B57" s="58"/>
      <c r="C57" s="58"/>
      <c r="D57" s="58"/>
      <c r="E57" s="91"/>
      <c r="F57" s="242" t="s">
        <v>279</v>
      </c>
      <c r="G57" s="243" t="s">
        <v>130</v>
      </c>
      <c r="H57" s="252">
        <v>1</v>
      </c>
      <c r="I57" s="253">
        <v>4562.22</v>
      </c>
      <c r="J57" s="244">
        <f t="shared" si="20"/>
        <v>0.87</v>
      </c>
      <c r="K57" s="255">
        <v>0.87</v>
      </c>
      <c r="L57" s="247">
        <v>40715.839999999997</v>
      </c>
      <c r="M57" s="247">
        <v>0</v>
      </c>
      <c r="N57" s="250">
        <f t="shared" si="22"/>
        <v>40715.839999999997</v>
      </c>
      <c r="O57" s="261">
        <v>0</v>
      </c>
      <c r="P57" s="261">
        <v>0</v>
      </c>
      <c r="Q57" s="251">
        <f t="shared" si="23"/>
        <v>0</v>
      </c>
      <c r="R57" s="48" t="str">
        <f t="shared" si="19"/>
        <v>N/A</v>
      </c>
      <c r="S57" s="262">
        <v>40715.839999999997</v>
      </c>
    </row>
    <row r="58" spans="1:19" s="92" customFormat="1" ht="20.100000000000001" hidden="1" customHeight="1" outlineLevel="1" x14ac:dyDescent="0.2">
      <c r="A58" s="58"/>
      <c r="B58" s="58"/>
      <c r="C58" s="58"/>
      <c r="D58" s="58"/>
      <c r="E58" s="91"/>
      <c r="F58" s="242" t="s">
        <v>280</v>
      </c>
      <c r="G58" s="243" t="s">
        <v>295</v>
      </c>
      <c r="H58" s="252">
        <v>0.1875</v>
      </c>
      <c r="I58" s="253">
        <v>682.98</v>
      </c>
      <c r="J58" s="244">
        <f t="shared" si="20"/>
        <v>0.18562499999999998</v>
      </c>
      <c r="K58" s="255">
        <v>0.99</v>
      </c>
      <c r="L58" s="247">
        <v>8079.37</v>
      </c>
      <c r="M58" s="247">
        <v>0</v>
      </c>
      <c r="N58" s="250">
        <f t="shared" si="22"/>
        <v>8079.37</v>
      </c>
      <c r="O58" s="261">
        <v>0</v>
      </c>
      <c r="P58" s="261">
        <v>0</v>
      </c>
      <c r="Q58" s="251">
        <f t="shared" si="23"/>
        <v>0</v>
      </c>
      <c r="R58" s="48" t="str">
        <f t="shared" si="19"/>
        <v>N/A</v>
      </c>
      <c r="S58" s="262">
        <v>8079.37</v>
      </c>
    </row>
    <row r="59" spans="1:19" s="92" customFormat="1" ht="20.100000000000001" hidden="1" customHeight="1" outlineLevel="1" x14ac:dyDescent="0.2">
      <c r="A59" s="58"/>
      <c r="B59" s="58"/>
      <c r="C59" s="58"/>
      <c r="D59" s="58"/>
      <c r="E59" s="91"/>
      <c r="F59" s="242" t="s">
        <v>281</v>
      </c>
      <c r="G59" s="243" t="s">
        <v>296</v>
      </c>
      <c r="H59" s="252">
        <v>1</v>
      </c>
      <c r="I59" s="253">
        <v>5968.47</v>
      </c>
      <c r="J59" s="244">
        <f t="shared" si="20"/>
        <v>0.74</v>
      </c>
      <c r="K59" s="255">
        <v>0.74</v>
      </c>
      <c r="L59" s="247">
        <v>45334.9</v>
      </c>
      <c r="M59" s="247">
        <v>0</v>
      </c>
      <c r="N59" s="250">
        <f t="shared" si="22"/>
        <v>45334.9</v>
      </c>
      <c r="O59" s="261">
        <v>0</v>
      </c>
      <c r="P59" s="261">
        <v>0</v>
      </c>
      <c r="Q59" s="251">
        <f t="shared" si="23"/>
        <v>0</v>
      </c>
      <c r="R59" s="48" t="str">
        <f t="shared" si="19"/>
        <v>N/A</v>
      </c>
      <c r="S59" s="262">
        <v>45334.9</v>
      </c>
    </row>
    <row r="60" spans="1:19" s="92" customFormat="1" ht="20.100000000000001" hidden="1" customHeight="1" outlineLevel="1" x14ac:dyDescent="0.2">
      <c r="A60" s="58"/>
      <c r="B60" s="58"/>
      <c r="C60" s="58"/>
      <c r="D60" s="58"/>
      <c r="E60" s="91"/>
      <c r="F60" s="242" t="s">
        <v>282</v>
      </c>
      <c r="G60" s="243" t="s">
        <v>295</v>
      </c>
      <c r="H60" s="252">
        <v>1</v>
      </c>
      <c r="I60" s="253">
        <v>5028.13</v>
      </c>
      <c r="J60" s="244">
        <f t="shared" si="20"/>
        <v>0.35</v>
      </c>
      <c r="K60" s="255">
        <v>0.35</v>
      </c>
      <c r="L60" s="247">
        <v>20996.77</v>
      </c>
      <c r="M60" s="247">
        <v>0</v>
      </c>
      <c r="N60" s="250">
        <f t="shared" si="22"/>
        <v>20996.77</v>
      </c>
      <c r="O60" s="261">
        <v>0</v>
      </c>
      <c r="P60" s="261">
        <v>0</v>
      </c>
      <c r="Q60" s="251">
        <f t="shared" si="23"/>
        <v>0</v>
      </c>
      <c r="R60" s="48" t="str">
        <f t="shared" si="19"/>
        <v>N/A</v>
      </c>
      <c r="S60" s="262">
        <v>20996.77</v>
      </c>
    </row>
    <row r="61" spans="1:19" s="92" customFormat="1" ht="15" customHeight="1" collapsed="1" x14ac:dyDescent="0.2">
      <c r="A61" s="58"/>
      <c r="B61" s="58"/>
      <c r="C61" s="58"/>
      <c r="D61" s="58"/>
      <c r="E61" s="91"/>
      <c r="F61" s="242"/>
      <c r="G61" s="243" t="s">
        <v>124</v>
      </c>
      <c r="H61" s="252"/>
      <c r="I61" s="253"/>
      <c r="J61" s="254"/>
      <c r="K61" s="252">
        <f>SUM(J43:J60)</f>
        <v>9.0910250000000001</v>
      </c>
      <c r="L61" s="247">
        <f>SUM(L43:L60)</f>
        <v>466284.2300000001</v>
      </c>
      <c r="M61" s="247">
        <f t="shared" ref="M61:Q61" si="24">SUM(M43:M60)</f>
        <v>34171</v>
      </c>
      <c r="N61" s="250">
        <f t="shared" si="24"/>
        <v>432113.2300000001</v>
      </c>
      <c r="O61" s="261">
        <f t="shared" si="24"/>
        <v>18894.169999999998</v>
      </c>
      <c r="P61" s="261">
        <f t="shared" si="24"/>
        <v>15276.48</v>
      </c>
      <c r="Q61" s="251">
        <f t="shared" si="24"/>
        <v>34170.65</v>
      </c>
      <c r="R61" s="48">
        <f t="shared" si="19"/>
        <v>0.99998975739662288</v>
      </c>
      <c r="S61" s="262">
        <f>SUM(S43:S60)</f>
        <v>466284.45000000007</v>
      </c>
    </row>
    <row r="62" spans="1:19" s="92" customFormat="1" ht="20.100000000000001" hidden="1" customHeight="1" outlineLevel="1" x14ac:dyDescent="0.2">
      <c r="A62" s="58" t="str">
        <f>$G$7</f>
        <v>Vista Del Mar / Family Services of Santa Monica</v>
      </c>
      <c r="B62" s="58" t="str">
        <f>$G$8</f>
        <v>Community Mental Health</v>
      </c>
      <c r="C62" s="58"/>
      <c r="D62" s="58" t="s">
        <v>41</v>
      </c>
      <c r="E62" s="91" t="s">
        <v>42</v>
      </c>
      <c r="F62" s="242" t="s">
        <v>117</v>
      </c>
      <c r="G62" s="243" t="s">
        <v>118</v>
      </c>
      <c r="H62" s="252">
        <v>1</v>
      </c>
      <c r="I62" s="253">
        <v>10315.620000000001</v>
      </c>
      <c r="J62" s="244">
        <f t="shared" si="20"/>
        <v>0.27</v>
      </c>
      <c r="K62" s="255">
        <v>0.27</v>
      </c>
      <c r="L62" s="247">
        <v>34007.56</v>
      </c>
      <c r="M62" s="247">
        <v>0</v>
      </c>
      <c r="N62" s="250">
        <f>L62-M62</f>
        <v>34007.56</v>
      </c>
      <c r="O62" s="261">
        <v>0</v>
      </c>
      <c r="P62" s="261">
        <v>0</v>
      </c>
      <c r="Q62" s="249">
        <f>SUM(O62:P62)</f>
        <v>0</v>
      </c>
      <c r="R62" s="48" t="str">
        <f t="shared" si="19"/>
        <v>N/A</v>
      </c>
      <c r="S62" s="262">
        <v>34007.56</v>
      </c>
    </row>
    <row r="63" spans="1:19" s="92" customFormat="1" ht="20.100000000000001" hidden="1" customHeight="1" outlineLevel="1" x14ac:dyDescent="0.2">
      <c r="A63" s="58" t="str">
        <f>$G$7</f>
        <v>Vista Del Mar / Family Services of Santa Monica</v>
      </c>
      <c r="B63" s="58" t="str">
        <f>$G$8</f>
        <v>Community Mental Health</v>
      </c>
      <c r="C63" s="58"/>
      <c r="D63" s="58" t="s">
        <v>41</v>
      </c>
      <c r="E63" s="91" t="s">
        <v>42</v>
      </c>
      <c r="F63" s="242" t="s">
        <v>120</v>
      </c>
      <c r="G63" s="243" t="s">
        <v>121</v>
      </c>
      <c r="H63" s="252">
        <v>1</v>
      </c>
      <c r="I63" s="253">
        <v>7755.18</v>
      </c>
      <c r="J63" s="244">
        <f t="shared" si="20"/>
        <v>0.77</v>
      </c>
      <c r="K63" s="255">
        <v>0.77</v>
      </c>
      <c r="L63" s="247">
        <v>71694.42</v>
      </c>
      <c r="M63" s="247">
        <v>8064</v>
      </c>
      <c r="N63" s="250">
        <f>L63-M63</f>
        <v>63630.42</v>
      </c>
      <c r="O63" s="261">
        <v>4815.92</v>
      </c>
      <c r="P63" s="261">
        <f>3248+0.87</f>
        <v>3248.87</v>
      </c>
      <c r="Q63" s="251">
        <f>SUM(O63:P63)</f>
        <v>8064.79</v>
      </c>
      <c r="R63" s="48">
        <f t="shared" si="19"/>
        <v>1.0000979662698413</v>
      </c>
      <c r="S63" s="262">
        <v>71694</v>
      </c>
    </row>
    <row r="64" spans="1:19" s="92" customFormat="1" ht="20.100000000000001" hidden="1" customHeight="1" outlineLevel="1" x14ac:dyDescent="0.2">
      <c r="A64" s="58" t="str">
        <f>$G$7</f>
        <v>Vista Del Mar / Family Services of Santa Monica</v>
      </c>
      <c r="B64" s="58" t="str">
        <f>$G$8</f>
        <v>Community Mental Health</v>
      </c>
      <c r="C64" s="58"/>
      <c r="D64" s="58" t="s">
        <v>41</v>
      </c>
      <c r="E64" s="91" t="s">
        <v>42</v>
      </c>
      <c r="F64" s="242" t="s">
        <v>125</v>
      </c>
      <c r="G64" s="243" t="s">
        <v>126</v>
      </c>
      <c r="H64" s="252">
        <v>1</v>
      </c>
      <c r="I64" s="253">
        <v>7450.05</v>
      </c>
      <c r="J64" s="244">
        <f t="shared" si="20"/>
        <v>0.91</v>
      </c>
      <c r="K64" s="255">
        <v>0.91</v>
      </c>
      <c r="L64" s="247">
        <v>81094.39</v>
      </c>
      <c r="M64" s="247">
        <v>19615</v>
      </c>
      <c r="N64" s="250">
        <f>L64-M64</f>
        <v>61479.39</v>
      </c>
      <c r="O64" s="261">
        <v>10362.120000000001</v>
      </c>
      <c r="P64" s="261">
        <v>9253</v>
      </c>
      <c r="Q64" s="251">
        <f>SUM(O64:P64)</f>
        <v>19615.120000000003</v>
      </c>
      <c r="R64" s="48">
        <f t="shared" si="19"/>
        <v>1.0000061177670152</v>
      </c>
      <c r="S64" s="262">
        <v>81094</v>
      </c>
    </row>
    <row r="65" spans="1:19" s="92" customFormat="1" ht="15" customHeight="1" collapsed="1" x14ac:dyDescent="0.2">
      <c r="A65" s="58"/>
      <c r="B65" s="58"/>
      <c r="C65" s="58"/>
      <c r="D65" s="58"/>
      <c r="E65" s="91"/>
      <c r="F65" s="242"/>
      <c r="G65" s="243" t="s">
        <v>119</v>
      </c>
      <c r="H65" s="252"/>
      <c r="I65" s="253"/>
      <c r="J65" s="254"/>
      <c r="K65" s="252">
        <f>SUM(J62:J64)</f>
        <v>1.9500000000000002</v>
      </c>
      <c r="L65" s="247">
        <f>SUM(L62:L64)</f>
        <v>186796.37</v>
      </c>
      <c r="M65" s="247">
        <f t="shared" ref="M65:Q65" si="25">SUM(M62:M64)</f>
        <v>27679</v>
      </c>
      <c r="N65" s="250">
        <f t="shared" si="25"/>
        <v>159117.37</v>
      </c>
      <c r="O65" s="261">
        <f t="shared" si="25"/>
        <v>15178.04</v>
      </c>
      <c r="P65" s="261">
        <f t="shared" si="25"/>
        <v>12501.869999999999</v>
      </c>
      <c r="Q65" s="251">
        <f t="shared" si="25"/>
        <v>27679.910000000003</v>
      </c>
      <c r="R65" s="48">
        <f t="shared" si="19"/>
        <v>1.0000328769102931</v>
      </c>
      <c r="S65" s="262">
        <f>SUM(S62:S64)</f>
        <v>186795.56</v>
      </c>
    </row>
    <row r="66" spans="1:19" s="92" customFormat="1" ht="20.100000000000001" customHeight="1" x14ac:dyDescent="0.2">
      <c r="A66" s="58"/>
      <c r="B66" s="58"/>
      <c r="C66" s="58"/>
      <c r="D66" s="58"/>
      <c r="E66" s="91"/>
      <c r="F66" s="242"/>
      <c r="G66" s="243"/>
      <c r="H66" s="252"/>
      <c r="I66" s="253"/>
      <c r="J66" s="254"/>
      <c r="K66" s="255"/>
      <c r="L66" s="247">
        <v>0</v>
      </c>
      <c r="M66" s="247">
        <v>0</v>
      </c>
      <c r="N66" s="250">
        <f t="shared" ref="N66" si="26">L66-M66</f>
        <v>0</v>
      </c>
      <c r="O66" s="261">
        <v>0</v>
      </c>
      <c r="P66" s="261">
        <v>0</v>
      </c>
      <c r="Q66" s="251">
        <f t="shared" ref="Q66" si="27">SUM(O66:P66)</f>
        <v>0</v>
      </c>
      <c r="R66" s="48" t="str">
        <f t="shared" ref="R66" si="28">IFERROR(Q66/M66,"N/A")</f>
        <v>N/A</v>
      </c>
      <c r="S66" s="262">
        <v>0</v>
      </c>
    </row>
    <row r="67" spans="1:19" ht="13.5" thickBot="1" x14ac:dyDescent="0.25">
      <c r="F67" s="188"/>
      <c r="G67" s="177"/>
      <c r="H67" s="189" t="s">
        <v>45</v>
      </c>
      <c r="I67" s="190"/>
      <c r="J67" s="190"/>
      <c r="K67" s="288">
        <f>SUM(K65,K61,K42)</f>
        <v>15.146325000000001</v>
      </c>
      <c r="L67" s="191">
        <f>SUM(L42,L61,L65)</f>
        <v>820332.16</v>
      </c>
      <c r="M67" s="191">
        <f t="shared" ref="M67:Q67" si="29">SUM(M42,M61,M65)</f>
        <v>68970</v>
      </c>
      <c r="N67" s="191">
        <f t="shared" si="29"/>
        <v>751362.16</v>
      </c>
      <c r="O67" s="191">
        <f t="shared" si="29"/>
        <v>37698.79</v>
      </c>
      <c r="P67" s="191">
        <f t="shared" si="29"/>
        <v>31271.35</v>
      </c>
      <c r="Q67" s="191">
        <f t="shared" si="29"/>
        <v>68970.140000000014</v>
      </c>
      <c r="R67" s="192">
        <f t="shared" ref="R67" si="30">IFERROR(Q67/M67,"N/A")</f>
        <v>1.0000020298680588</v>
      </c>
      <c r="S67" s="193">
        <f>SUM(S42,S61,S65)</f>
        <v>820332.2</v>
      </c>
    </row>
    <row r="68" spans="1:19" ht="13.5" thickBot="1" x14ac:dyDescent="0.25">
      <c r="F68" s="43"/>
      <c r="G68" s="43"/>
      <c r="H68" s="43"/>
      <c r="I68" s="43"/>
      <c r="J68" s="43"/>
      <c r="K68" s="43"/>
    </row>
    <row r="69" spans="1:19" x14ac:dyDescent="0.2">
      <c r="F69" s="19" t="s">
        <v>46</v>
      </c>
      <c r="G69" s="18"/>
      <c r="H69" s="18"/>
      <c r="I69" s="18"/>
      <c r="J69" s="18"/>
      <c r="K69" s="17"/>
      <c r="L69" s="16"/>
      <c r="M69" s="16"/>
      <c r="N69" s="16"/>
      <c r="O69" s="16"/>
      <c r="P69" s="16"/>
      <c r="Q69" s="16"/>
      <c r="R69" s="15"/>
      <c r="S69" s="14"/>
    </row>
    <row r="70" spans="1:19" s="81" customFormat="1" x14ac:dyDescent="0.2">
      <c r="A70" s="58"/>
      <c r="B70" s="58"/>
      <c r="C70" s="76"/>
      <c r="D70" s="76"/>
      <c r="E70" s="85"/>
      <c r="F70" s="77" t="s">
        <v>138</v>
      </c>
      <c r="G70" s="87"/>
      <c r="H70" s="87"/>
      <c r="I70" s="87"/>
      <c r="J70" s="87"/>
      <c r="K70" s="79"/>
      <c r="L70" s="22"/>
      <c r="M70" s="22"/>
      <c r="N70" s="22"/>
      <c r="O70" s="22"/>
      <c r="P70" s="22"/>
      <c r="Q70" s="22"/>
      <c r="R70" s="21"/>
      <c r="S70" s="20"/>
    </row>
    <row r="71" spans="1:19" ht="33.75" x14ac:dyDescent="0.2">
      <c r="A71" s="58" t="str">
        <f t="shared" ref="A71:A78" si="31">$G$7</f>
        <v>Vista Del Mar / Family Services of Santa Monica</v>
      </c>
      <c r="B71" s="58" t="str">
        <f t="shared" ref="B71:B78" si="32">$G$8</f>
        <v>Community Mental Health</v>
      </c>
      <c r="D71" s="58" t="s">
        <v>41</v>
      </c>
      <c r="E71" s="29" t="s">
        <v>46</v>
      </c>
      <c r="F71" s="66" t="s">
        <v>139</v>
      </c>
      <c r="G71" s="67"/>
      <c r="H71" s="68"/>
      <c r="I71" s="68"/>
      <c r="J71" s="68"/>
      <c r="K71" s="68"/>
      <c r="L71" s="50" t="s">
        <v>21</v>
      </c>
      <c r="M71" s="50" t="s">
        <v>22</v>
      </c>
      <c r="N71" s="50" t="s">
        <v>23</v>
      </c>
      <c r="O71" s="50" t="s">
        <v>24</v>
      </c>
      <c r="P71" s="50" t="s">
        <v>25</v>
      </c>
      <c r="Q71" s="50" t="s">
        <v>26</v>
      </c>
      <c r="R71" s="63" t="s">
        <v>27</v>
      </c>
      <c r="S71" s="64" t="s">
        <v>28</v>
      </c>
    </row>
    <row r="72" spans="1:19" x14ac:dyDescent="0.2">
      <c r="A72" s="58" t="str">
        <f t="shared" si="31"/>
        <v>Vista Del Mar / Family Services of Santa Monica</v>
      </c>
      <c r="B72" s="58" t="str">
        <f t="shared" si="32"/>
        <v>Community Mental Health</v>
      </c>
      <c r="D72" s="58" t="s">
        <v>41</v>
      </c>
      <c r="E72" s="29" t="s">
        <v>46</v>
      </c>
      <c r="F72" s="225" t="s">
        <v>71</v>
      </c>
      <c r="G72" s="226"/>
      <c r="H72" s="47"/>
      <c r="I72" s="47"/>
      <c r="J72" s="47"/>
      <c r="K72" s="47"/>
      <c r="L72" s="228">
        <v>60603</v>
      </c>
      <c r="M72" s="228">
        <v>5124</v>
      </c>
      <c r="N72" s="221">
        <f t="shared" ref="N72" si="33">L72-M72</f>
        <v>55479</v>
      </c>
      <c r="O72" s="263">
        <v>2001</v>
      </c>
      <c r="P72" s="263">
        <v>3123</v>
      </c>
      <c r="Q72" s="49">
        <f>SUM(O72:P72)</f>
        <v>5124</v>
      </c>
      <c r="R72" s="48">
        <f>IFERROR(Q72/M72,"N/A")</f>
        <v>1</v>
      </c>
      <c r="S72" s="264">
        <v>60603</v>
      </c>
    </row>
    <row r="73" spans="1:19" x14ac:dyDescent="0.2">
      <c r="A73" s="58" t="str">
        <f t="shared" si="31"/>
        <v>Vista Del Mar / Family Services of Santa Monica</v>
      </c>
      <c r="B73" s="58" t="str">
        <f t="shared" si="32"/>
        <v>Community Mental Health</v>
      </c>
      <c r="D73" s="58" t="s">
        <v>41</v>
      </c>
      <c r="E73" s="29" t="s">
        <v>46</v>
      </c>
      <c r="F73" s="227" t="s">
        <v>140</v>
      </c>
      <c r="G73" s="226"/>
      <c r="H73" s="46"/>
      <c r="I73" s="47"/>
      <c r="J73" s="47"/>
      <c r="K73" s="47"/>
      <c r="L73" s="228">
        <v>5942</v>
      </c>
      <c r="M73" s="228">
        <v>631</v>
      </c>
      <c r="N73" s="222">
        <f t="shared" ref="N73:N78" si="34">L73-M73</f>
        <v>5311</v>
      </c>
      <c r="O73" s="263">
        <v>392.29</v>
      </c>
      <c r="P73" s="265">
        <v>239</v>
      </c>
      <c r="Q73" s="45">
        <f t="shared" ref="Q73:Q78" si="35">SUM(O73:P73)</f>
        <v>631.29</v>
      </c>
      <c r="R73" s="44">
        <f t="shared" ref="R73:R78" si="36">IFERROR(Q73/M73,"N/A")</f>
        <v>1.000459587955626</v>
      </c>
      <c r="S73" s="266">
        <v>5942</v>
      </c>
    </row>
    <row r="74" spans="1:19" x14ac:dyDescent="0.2">
      <c r="A74" s="58" t="str">
        <f t="shared" si="31"/>
        <v>Vista Del Mar / Family Services of Santa Monica</v>
      </c>
      <c r="B74" s="58" t="str">
        <f t="shared" si="32"/>
        <v>Community Mental Health</v>
      </c>
      <c r="D74" s="58" t="s">
        <v>41</v>
      </c>
      <c r="E74" s="29" t="s">
        <v>46</v>
      </c>
      <c r="F74" s="227" t="s">
        <v>141</v>
      </c>
      <c r="G74" s="226"/>
      <c r="H74" s="46"/>
      <c r="I74" s="47"/>
      <c r="J74" s="47"/>
      <c r="K74" s="47"/>
      <c r="L74" s="228">
        <v>88904</v>
      </c>
      <c r="M74" s="228">
        <v>5307</v>
      </c>
      <c r="N74" s="222">
        <f t="shared" si="34"/>
        <v>83597</v>
      </c>
      <c r="O74" s="263">
        <v>1531</v>
      </c>
      <c r="P74" s="265">
        <v>3776</v>
      </c>
      <c r="Q74" s="45">
        <f t="shared" si="35"/>
        <v>5307</v>
      </c>
      <c r="R74" s="44">
        <f t="shared" si="36"/>
        <v>1</v>
      </c>
      <c r="S74" s="266">
        <v>88904</v>
      </c>
    </row>
    <row r="75" spans="1:19" x14ac:dyDescent="0.2">
      <c r="A75" s="58" t="str">
        <f t="shared" si="31"/>
        <v>Vista Del Mar / Family Services of Santa Monica</v>
      </c>
      <c r="B75" s="58" t="str">
        <f t="shared" si="32"/>
        <v>Community Mental Health</v>
      </c>
      <c r="D75" s="58" t="s">
        <v>41</v>
      </c>
      <c r="E75" s="29" t="s">
        <v>46</v>
      </c>
      <c r="F75" s="227" t="s">
        <v>142</v>
      </c>
      <c r="G75" s="226"/>
      <c r="H75" s="46"/>
      <c r="I75" s="47"/>
      <c r="J75" s="47"/>
      <c r="K75" s="47"/>
      <c r="L75" s="228">
        <v>5329</v>
      </c>
      <c r="M75" s="228">
        <v>446</v>
      </c>
      <c r="N75" s="222">
        <f t="shared" si="34"/>
        <v>4883</v>
      </c>
      <c r="O75" s="263">
        <v>91</v>
      </c>
      <c r="P75" s="265">
        <v>355</v>
      </c>
      <c r="Q75" s="45">
        <f t="shared" si="35"/>
        <v>446</v>
      </c>
      <c r="R75" s="44">
        <f t="shared" si="36"/>
        <v>1</v>
      </c>
      <c r="S75" s="266">
        <v>5329</v>
      </c>
    </row>
    <row r="76" spans="1:19" x14ac:dyDescent="0.2">
      <c r="A76" s="58" t="str">
        <f t="shared" si="31"/>
        <v>Vista Del Mar / Family Services of Santa Monica</v>
      </c>
      <c r="B76" s="58" t="str">
        <f t="shared" si="32"/>
        <v>Community Mental Health</v>
      </c>
      <c r="D76" s="58" t="s">
        <v>41</v>
      </c>
      <c r="E76" s="29" t="s">
        <v>46</v>
      </c>
      <c r="F76" s="227" t="s">
        <v>143</v>
      </c>
      <c r="G76" s="226"/>
      <c r="H76" s="46"/>
      <c r="I76" s="47"/>
      <c r="J76" s="47"/>
      <c r="K76" s="47"/>
      <c r="L76" s="228">
        <v>22846</v>
      </c>
      <c r="M76" s="228">
        <v>2074</v>
      </c>
      <c r="N76" s="222">
        <f t="shared" si="34"/>
        <v>20772</v>
      </c>
      <c r="O76" s="263">
        <v>578.57000000000005</v>
      </c>
      <c r="P76" s="265">
        <v>1495</v>
      </c>
      <c r="Q76" s="45">
        <f t="shared" si="35"/>
        <v>2073.5700000000002</v>
      </c>
      <c r="R76" s="44">
        <f t="shared" si="36"/>
        <v>0.99979267116682746</v>
      </c>
      <c r="S76" s="266">
        <v>22846</v>
      </c>
    </row>
    <row r="77" spans="1:19" x14ac:dyDescent="0.2">
      <c r="A77" s="58" t="str">
        <f t="shared" si="31"/>
        <v>Vista Del Mar / Family Services of Santa Monica</v>
      </c>
      <c r="B77" s="58" t="str">
        <f t="shared" si="32"/>
        <v>Community Mental Health</v>
      </c>
      <c r="D77" s="58" t="s">
        <v>41</v>
      </c>
      <c r="E77" s="29" t="s">
        <v>46</v>
      </c>
      <c r="F77" s="227" t="s">
        <v>144</v>
      </c>
      <c r="G77" s="226"/>
      <c r="H77" s="46"/>
      <c r="I77" s="47"/>
      <c r="J77" s="47"/>
      <c r="K77" s="47"/>
      <c r="L77" s="228">
        <v>3141</v>
      </c>
      <c r="M77" s="228">
        <v>187</v>
      </c>
      <c r="N77" s="222">
        <f t="shared" si="34"/>
        <v>2954</v>
      </c>
      <c r="O77" s="263">
        <v>0</v>
      </c>
      <c r="P77" s="265">
        <v>187</v>
      </c>
      <c r="Q77" s="45">
        <f t="shared" si="35"/>
        <v>187</v>
      </c>
      <c r="R77" s="44">
        <f t="shared" si="36"/>
        <v>1</v>
      </c>
      <c r="S77" s="266">
        <v>3141</v>
      </c>
    </row>
    <row r="78" spans="1:19" x14ac:dyDescent="0.2">
      <c r="A78" s="58" t="str">
        <f t="shared" si="31"/>
        <v>Vista Del Mar / Family Services of Santa Monica</v>
      </c>
      <c r="B78" s="58" t="str">
        <f t="shared" si="32"/>
        <v>Community Mental Health</v>
      </c>
      <c r="D78" s="58" t="s">
        <v>41</v>
      </c>
      <c r="E78" s="29" t="s">
        <v>46</v>
      </c>
      <c r="F78" s="227"/>
      <c r="G78" s="226"/>
      <c r="H78" s="46"/>
      <c r="I78" s="47"/>
      <c r="J78" s="47"/>
      <c r="K78" s="47"/>
      <c r="L78" s="228">
        <v>0</v>
      </c>
      <c r="M78" s="228">
        <v>0</v>
      </c>
      <c r="N78" s="222">
        <f t="shared" si="34"/>
        <v>0</v>
      </c>
      <c r="O78" s="263">
        <v>0</v>
      </c>
      <c r="P78" s="265">
        <v>0</v>
      </c>
      <c r="Q78" s="45">
        <f t="shared" si="35"/>
        <v>0</v>
      </c>
      <c r="R78" s="44" t="str">
        <f t="shared" si="36"/>
        <v>N/A</v>
      </c>
      <c r="S78" s="266">
        <v>0</v>
      </c>
    </row>
    <row r="79" spans="1:19" ht="13.5" thickBot="1" x14ac:dyDescent="0.25">
      <c r="F79" s="69"/>
      <c r="G79" s="65"/>
      <c r="H79" s="70" t="s">
        <v>47</v>
      </c>
      <c r="I79" s="71"/>
      <c r="J79" s="71"/>
      <c r="K79" s="72"/>
      <c r="L79" s="73">
        <f t="shared" ref="L79:Q79" si="37">SUM(L72:L78)</f>
        <v>186765</v>
      </c>
      <c r="M79" s="73">
        <f t="shared" si="37"/>
        <v>13769</v>
      </c>
      <c r="N79" s="73">
        <f t="shared" si="37"/>
        <v>172996</v>
      </c>
      <c r="O79" s="73">
        <f t="shared" si="37"/>
        <v>4593.8599999999997</v>
      </c>
      <c r="P79" s="73">
        <f t="shared" si="37"/>
        <v>9175</v>
      </c>
      <c r="Q79" s="73">
        <f t="shared" si="37"/>
        <v>13768.86</v>
      </c>
      <c r="R79" s="74">
        <f>IFERROR(Q79/M79,"N/A")</f>
        <v>0.99998983223182514</v>
      </c>
      <c r="S79" s="75">
        <f>SUM(S72:S78)</f>
        <v>186765</v>
      </c>
    </row>
    <row r="80" spans="1:19" ht="13.5" thickBot="1" x14ac:dyDescent="0.25">
      <c r="F80" s="43"/>
      <c r="G80" s="43"/>
      <c r="H80" s="43"/>
      <c r="I80" s="43"/>
      <c r="J80" s="43"/>
      <c r="K80" s="43"/>
    </row>
    <row r="81" spans="1:19" s="81" customFormat="1" x14ac:dyDescent="0.2">
      <c r="A81" s="58"/>
      <c r="B81" s="58"/>
      <c r="C81" s="76"/>
      <c r="D81" s="76"/>
      <c r="E81" s="85"/>
      <c r="F81" s="19" t="s">
        <v>48</v>
      </c>
      <c r="G81" s="18"/>
      <c r="H81" s="18"/>
      <c r="I81" s="18"/>
      <c r="J81" s="18"/>
      <c r="K81" s="17"/>
      <c r="L81" s="16"/>
      <c r="M81" s="16"/>
      <c r="N81" s="16"/>
      <c r="O81" s="16"/>
      <c r="P81" s="16"/>
      <c r="Q81" s="16"/>
      <c r="R81" s="15"/>
      <c r="S81" s="14"/>
    </row>
    <row r="82" spans="1:19" s="81" customFormat="1" x14ac:dyDescent="0.2">
      <c r="A82" s="58"/>
      <c r="B82" s="58"/>
      <c r="C82" s="76"/>
      <c r="D82" s="76"/>
      <c r="E82" s="85"/>
      <c r="F82" s="86" t="s">
        <v>145</v>
      </c>
      <c r="G82" s="87"/>
      <c r="H82" s="87"/>
      <c r="I82" s="87"/>
      <c r="J82" s="87"/>
      <c r="K82" s="79"/>
      <c r="L82" s="22"/>
      <c r="M82" s="22"/>
      <c r="N82" s="22"/>
      <c r="O82" s="22"/>
      <c r="P82" s="22"/>
      <c r="Q82" s="22"/>
      <c r="R82" s="21"/>
      <c r="S82" s="20"/>
    </row>
    <row r="83" spans="1:19" x14ac:dyDescent="0.2">
      <c r="F83" s="86" t="s">
        <v>146</v>
      </c>
      <c r="G83" s="87"/>
      <c r="H83" s="87"/>
      <c r="I83" s="87"/>
      <c r="J83" s="87"/>
      <c r="K83" s="79"/>
      <c r="L83" s="22"/>
      <c r="M83" s="22"/>
      <c r="N83" s="22"/>
      <c r="O83" s="22"/>
      <c r="P83" s="22"/>
      <c r="Q83" s="22"/>
      <c r="R83" s="21"/>
      <c r="S83" s="20"/>
    </row>
    <row r="84" spans="1:19" ht="33.75" x14ac:dyDescent="0.2">
      <c r="F84" s="66" t="s">
        <v>139</v>
      </c>
      <c r="G84" s="67"/>
      <c r="H84" s="68"/>
      <c r="I84" s="68"/>
      <c r="J84" s="68"/>
      <c r="K84" s="68"/>
      <c r="L84" s="50" t="s">
        <v>21</v>
      </c>
      <c r="M84" s="50" t="s">
        <v>22</v>
      </c>
      <c r="N84" s="50" t="s">
        <v>23</v>
      </c>
      <c r="O84" s="50" t="s">
        <v>24</v>
      </c>
      <c r="P84" s="50" t="s">
        <v>25</v>
      </c>
      <c r="Q84" s="50" t="s">
        <v>26</v>
      </c>
      <c r="R84" s="63" t="s">
        <v>27</v>
      </c>
      <c r="S84" s="64" t="s">
        <v>28</v>
      </c>
    </row>
    <row r="85" spans="1:19" x14ac:dyDescent="0.2">
      <c r="A85" s="58" t="str">
        <f t="shared" ref="A85:A88" si="38">$G$7</f>
        <v>Vista Del Mar / Family Services of Santa Monica</v>
      </c>
      <c r="B85" s="58" t="str">
        <f t="shared" ref="B85:B88" si="39">$G$8</f>
        <v>Community Mental Health</v>
      </c>
      <c r="D85" s="58" t="s">
        <v>41</v>
      </c>
      <c r="E85" s="29" t="s">
        <v>48</v>
      </c>
      <c r="F85" s="225" t="s">
        <v>147</v>
      </c>
      <c r="G85" s="226"/>
      <c r="H85" s="46"/>
      <c r="I85" s="47"/>
      <c r="J85" s="47"/>
      <c r="K85" s="47"/>
      <c r="L85" s="220">
        <v>10203</v>
      </c>
      <c r="M85" s="221">
        <v>0</v>
      </c>
      <c r="N85" s="221">
        <f>L85-M85</f>
        <v>10203</v>
      </c>
      <c r="O85" s="263">
        <v>0</v>
      </c>
      <c r="P85" s="263">
        <v>0</v>
      </c>
      <c r="Q85" s="49">
        <f>SUM(O85:P85)</f>
        <v>0</v>
      </c>
      <c r="R85" s="48" t="str">
        <f>IFERROR(Q85/M85,"N/A")</f>
        <v>N/A</v>
      </c>
      <c r="S85" s="264">
        <v>4191</v>
      </c>
    </row>
    <row r="86" spans="1:19" x14ac:dyDescent="0.2">
      <c r="A86" s="58" t="str">
        <f t="shared" si="38"/>
        <v>Vista Del Mar / Family Services of Santa Monica</v>
      </c>
      <c r="B86" s="58" t="str">
        <f t="shared" si="39"/>
        <v>Community Mental Health</v>
      </c>
      <c r="D86" s="58" t="s">
        <v>41</v>
      </c>
      <c r="E86" s="29" t="s">
        <v>48</v>
      </c>
      <c r="F86" s="227" t="s">
        <v>148</v>
      </c>
      <c r="G86" s="226"/>
      <c r="H86" s="46"/>
      <c r="I86" s="47"/>
      <c r="J86" s="47"/>
      <c r="K86" s="47"/>
      <c r="L86" s="220">
        <v>18718</v>
      </c>
      <c r="M86" s="221">
        <v>0</v>
      </c>
      <c r="N86" s="222">
        <f t="shared" ref="N86:N88" si="40">L86-M86</f>
        <v>18718</v>
      </c>
      <c r="O86" s="263">
        <v>0</v>
      </c>
      <c r="P86" s="265">
        <v>0</v>
      </c>
      <c r="Q86" s="45">
        <f t="shared" ref="Q86:Q88" si="41">SUM(O86:P86)</f>
        <v>0</v>
      </c>
      <c r="R86" s="44" t="str">
        <f t="shared" ref="R86:R88" si="42">IFERROR(Q86/M86,"N/A")</f>
        <v>N/A</v>
      </c>
      <c r="S86" s="266">
        <v>20469</v>
      </c>
    </row>
    <row r="87" spans="1:19" x14ac:dyDescent="0.2">
      <c r="A87" s="58" t="str">
        <f t="shared" si="38"/>
        <v>Vista Del Mar / Family Services of Santa Monica</v>
      </c>
      <c r="B87" s="58" t="str">
        <f t="shared" si="39"/>
        <v>Community Mental Health</v>
      </c>
      <c r="D87" s="58" t="s">
        <v>41</v>
      </c>
      <c r="E87" s="29" t="s">
        <v>48</v>
      </c>
      <c r="F87" s="227" t="s">
        <v>149</v>
      </c>
      <c r="G87" s="226"/>
      <c r="H87" s="46"/>
      <c r="I87" s="47"/>
      <c r="J87" s="47"/>
      <c r="K87" s="47"/>
      <c r="L87" s="228">
        <v>2766</v>
      </c>
      <c r="M87" s="229">
        <v>0</v>
      </c>
      <c r="N87" s="229">
        <f t="shared" si="40"/>
        <v>2766</v>
      </c>
      <c r="O87" s="267">
        <v>0</v>
      </c>
      <c r="P87" s="267">
        <v>0</v>
      </c>
      <c r="Q87" s="45">
        <f t="shared" si="41"/>
        <v>0</v>
      </c>
      <c r="R87" s="44" t="str">
        <f t="shared" si="42"/>
        <v>N/A</v>
      </c>
      <c r="S87" s="266">
        <v>7054</v>
      </c>
    </row>
    <row r="88" spans="1:19" x14ac:dyDescent="0.2">
      <c r="A88" s="58" t="str">
        <f t="shared" si="38"/>
        <v>Vista Del Mar / Family Services of Santa Monica</v>
      </c>
      <c r="B88" s="58" t="str">
        <f t="shared" si="39"/>
        <v>Community Mental Health</v>
      </c>
      <c r="D88" s="58" t="s">
        <v>41</v>
      </c>
      <c r="E88" s="29" t="s">
        <v>48</v>
      </c>
      <c r="F88" s="227"/>
      <c r="G88" s="226"/>
      <c r="H88" s="46"/>
      <c r="I88" s="47"/>
      <c r="J88" s="47"/>
      <c r="K88" s="47"/>
      <c r="L88" s="228">
        <v>0</v>
      </c>
      <c r="M88" s="229">
        <v>0</v>
      </c>
      <c r="N88" s="229">
        <f t="shared" si="40"/>
        <v>0</v>
      </c>
      <c r="O88" s="267">
        <v>0</v>
      </c>
      <c r="P88" s="267">
        <v>0</v>
      </c>
      <c r="Q88" s="45">
        <f t="shared" si="41"/>
        <v>0</v>
      </c>
      <c r="R88" s="44" t="str">
        <f t="shared" si="42"/>
        <v>N/A</v>
      </c>
      <c r="S88" s="266">
        <v>0</v>
      </c>
    </row>
    <row r="89" spans="1:19" ht="13.5" thickBot="1" x14ac:dyDescent="0.25">
      <c r="F89" s="69"/>
      <c r="G89" s="65"/>
      <c r="H89" s="70" t="s">
        <v>49</v>
      </c>
      <c r="I89" s="71"/>
      <c r="J89" s="71"/>
      <c r="K89" s="72"/>
      <c r="L89" s="73">
        <f t="shared" ref="L89:Q89" si="43">SUM(L85:L88)</f>
        <v>31687</v>
      </c>
      <c r="M89" s="73">
        <f t="shared" si="43"/>
        <v>0</v>
      </c>
      <c r="N89" s="73">
        <f t="shared" si="43"/>
        <v>31687</v>
      </c>
      <c r="O89" s="73">
        <f t="shared" si="43"/>
        <v>0</v>
      </c>
      <c r="P89" s="73">
        <f t="shared" si="43"/>
        <v>0</v>
      </c>
      <c r="Q89" s="73">
        <f t="shared" si="43"/>
        <v>0</v>
      </c>
      <c r="R89" s="74" t="str">
        <f>IFERROR(Q89/M89,"N/A")</f>
        <v>N/A</v>
      </c>
      <c r="S89" s="75">
        <f>SUM(S85:S88)</f>
        <v>31714</v>
      </c>
    </row>
    <row r="90" spans="1:19" ht="13.5" thickBot="1" x14ac:dyDescent="0.25">
      <c r="F90" s="43"/>
      <c r="G90" s="43"/>
      <c r="H90" s="43"/>
      <c r="I90" s="43"/>
      <c r="J90" s="43"/>
      <c r="K90" s="43"/>
    </row>
    <row r="91" spans="1:19" s="81" customFormat="1" x14ac:dyDescent="0.2">
      <c r="A91" s="58"/>
      <c r="B91" s="58"/>
      <c r="C91" s="76"/>
      <c r="D91" s="76"/>
      <c r="E91" s="85"/>
      <c r="F91" s="19" t="s">
        <v>50</v>
      </c>
      <c r="G91" s="18"/>
      <c r="H91" s="18"/>
      <c r="I91" s="18"/>
      <c r="J91" s="18"/>
      <c r="K91" s="17"/>
      <c r="L91" s="16"/>
      <c r="M91" s="16"/>
      <c r="N91" s="16"/>
      <c r="O91" s="16"/>
      <c r="P91" s="16"/>
      <c r="Q91" s="16"/>
      <c r="R91" s="15"/>
      <c r="S91" s="14"/>
    </row>
    <row r="92" spans="1:19" x14ac:dyDescent="0.2">
      <c r="F92" s="86" t="s">
        <v>51</v>
      </c>
      <c r="G92" s="87"/>
      <c r="H92" s="87"/>
      <c r="I92" s="87"/>
      <c r="J92" s="87"/>
      <c r="K92" s="79"/>
      <c r="L92" s="22"/>
      <c r="M92" s="22"/>
      <c r="N92" s="22"/>
      <c r="O92" s="22"/>
      <c r="P92" s="22"/>
      <c r="Q92" s="22"/>
      <c r="R92" s="21"/>
      <c r="S92" s="20"/>
    </row>
    <row r="93" spans="1:19" ht="33.75" x14ac:dyDescent="0.2">
      <c r="F93" s="66" t="s">
        <v>139</v>
      </c>
      <c r="G93" s="67"/>
      <c r="H93" s="68"/>
      <c r="I93" s="68"/>
      <c r="J93" s="68"/>
      <c r="K93" s="68"/>
      <c r="L93" s="50" t="s">
        <v>21</v>
      </c>
      <c r="M93" s="50" t="s">
        <v>22</v>
      </c>
      <c r="N93" s="50" t="s">
        <v>23</v>
      </c>
      <c r="O93" s="50" t="s">
        <v>24</v>
      </c>
      <c r="P93" s="50" t="s">
        <v>25</v>
      </c>
      <c r="Q93" s="50" t="s">
        <v>26</v>
      </c>
      <c r="R93" s="63" t="s">
        <v>27</v>
      </c>
      <c r="S93" s="64" t="s">
        <v>28</v>
      </c>
    </row>
    <row r="94" spans="1:19" x14ac:dyDescent="0.2">
      <c r="A94" s="58" t="str">
        <f t="shared" ref="A94:A97" si="44">$G$7</f>
        <v>Vista Del Mar / Family Services of Santa Monica</v>
      </c>
      <c r="B94" s="58" t="str">
        <f t="shared" ref="B94:B97" si="45">$G$8</f>
        <v>Community Mental Health</v>
      </c>
      <c r="D94" s="58" t="s">
        <v>41</v>
      </c>
      <c r="E94" s="29" t="s">
        <v>50</v>
      </c>
      <c r="F94" s="225" t="s">
        <v>52</v>
      </c>
      <c r="G94" s="226"/>
      <c r="H94" s="46"/>
      <c r="I94" s="47"/>
      <c r="J94" s="47"/>
      <c r="K94" s="47"/>
      <c r="L94" s="229">
        <v>11397</v>
      </c>
      <c r="M94" s="221">
        <v>0</v>
      </c>
      <c r="N94" s="221">
        <f t="shared" ref="N94:N96" si="46">L94-M94</f>
        <v>11397</v>
      </c>
      <c r="O94" s="263">
        <v>0</v>
      </c>
      <c r="P94" s="263">
        <v>0</v>
      </c>
      <c r="Q94" s="49">
        <f>SUM(O94:P94)</f>
        <v>0</v>
      </c>
      <c r="R94" s="48" t="str">
        <f>IFERROR(Q94/M94,"N/A")</f>
        <v>N/A</v>
      </c>
      <c r="S94" s="264">
        <v>13518</v>
      </c>
    </row>
    <row r="95" spans="1:19" x14ac:dyDescent="0.2">
      <c r="A95" s="58" t="str">
        <f t="shared" si="44"/>
        <v>Vista Del Mar / Family Services of Santa Monica</v>
      </c>
      <c r="B95" s="58" t="str">
        <f t="shared" si="45"/>
        <v>Community Mental Health</v>
      </c>
      <c r="D95" s="58" t="s">
        <v>41</v>
      </c>
      <c r="E95" s="29" t="s">
        <v>50</v>
      </c>
      <c r="F95" s="227" t="s">
        <v>150</v>
      </c>
      <c r="G95" s="226"/>
      <c r="H95" s="46"/>
      <c r="I95" s="47"/>
      <c r="J95" s="47"/>
      <c r="K95" s="47"/>
      <c r="L95" s="229">
        <v>21199</v>
      </c>
      <c r="M95" s="221">
        <v>0</v>
      </c>
      <c r="N95" s="222">
        <f t="shared" si="46"/>
        <v>21199</v>
      </c>
      <c r="O95" s="263">
        <v>0</v>
      </c>
      <c r="P95" s="265">
        <v>0</v>
      </c>
      <c r="Q95" s="45">
        <f>SUM(O95:P95)</f>
        <v>0</v>
      </c>
      <c r="R95" s="44" t="str">
        <f>IFERROR(Q95/M95,"N/A")</f>
        <v>N/A</v>
      </c>
      <c r="S95" s="266">
        <v>31371</v>
      </c>
    </row>
    <row r="96" spans="1:19" x14ac:dyDescent="0.2">
      <c r="A96" s="58" t="str">
        <f t="shared" si="44"/>
        <v>Vista Del Mar / Family Services of Santa Monica</v>
      </c>
      <c r="B96" s="58" t="str">
        <f t="shared" si="45"/>
        <v>Community Mental Health</v>
      </c>
      <c r="D96" s="58" t="s">
        <v>41</v>
      </c>
      <c r="E96" s="29" t="s">
        <v>50</v>
      </c>
      <c r="F96" s="227" t="s">
        <v>72</v>
      </c>
      <c r="G96" s="226"/>
      <c r="H96" s="46"/>
      <c r="I96" s="47"/>
      <c r="J96" s="47"/>
      <c r="K96" s="47"/>
      <c r="L96" s="229">
        <v>1140</v>
      </c>
      <c r="M96" s="221">
        <v>0</v>
      </c>
      <c r="N96" s="221">
        <f t="shared" si="46"/>
        <v>1140</v>
      </c>
      <c r="O96" s="263">
        <v>0</v>
      </c>
      <c r="P96" s="263">
        <v>0</v>
      </c>
      <c r="Q96" s="49">
        <f t="shared" ref="Q96:Q97" si="47">SUM(O96:P96)</f>
        <v>0</v>
      </c>
      <c r="R96" s="48" t="str">
        <f t="shared" ref="R96:R97" si="48">IFERROR(Q96/M96,"N/A")</f>
        <v>N/A</v>
      </c>
      <c r="S96" s="264">
        <v>1739</v>
      </c>
    </row>
    <row r="97" spans="1:19" x14ac:dyDescent="0.2">
      <c r="A97" s="58" t="str">
        <f t="shared" si="44"/>
        <v>Vista Del Mar / Family Services of Santa Monica</v>
      </c>
      <c r="B97" s="58" t="str">
        <f t="shared" si="45"/>
        <v>Community Mental Health</v>
      </c>
      <c r="D97" s="58" t="s">
        <v>41</v>
      </c>
      <c r="E97" s="29" t="s">
        <v>50</v>
      </c>
      <c r="F97" s="227"/>
      <c r="G97" s="226"/>
      <c r="H97" s="46"/>
      <c r="I97" s="47"/>
      <c r="J97" s="47"/>
      <c r="K97" s="47"/>
      <c r="L97" s="229">
        <v>0</v>
      </c>
      <c r="M97" s="229">
        <v>0</v>
      </c>
      <c r="N97" s="229">
        <f t="shared" ref="N97" si="49">L97-M97</f>
        <v>0</v>
      </c>
      <c r="O97" s="267">
        <v>0</v>
      </c>
      <c r="P97" s="267">
        <v>0</v>
      </c>
      <c r="Q97" s="45">
        <f t="shared" si="47"/>
        <v>0</v>
      </c>
      <c r="R97" s="44" t="str">
        <f t="shared" si="48"/>
        <v>N/A</v>
      </c>
      <c r="S97" s="266">
        <v>0</v>
      </c>
    </row>
    <row r="98" spans="1:19" ht="13.5" thickBot="1" x14ac:dyDescent="0.25">
      <c r="E98" s="43"/>
      <c r="F98" s="69"/>
      <c r="G98" s="65"/>
      <c r="H98" s="70" t="s">
        <v>53</v>
      </c>
      <c r="I98" s="71"/>
      <c r="J98" s="71"/>
      <c r="K98" s="72"/>
      <c r="L98" s="73">
        <f t="shared" ref="L98:Q98" si="50">SUM(L94:L97)</f>
        <v>33736</v>
      </c>
      <c r="M98" s="73">
        <f t="shared" si="50"/>
        <v>0</v>
      </c>
      <c r="N98" s="73">
        <f t="shared" si="50"/>
        <v>33736</v>
      </c>
      <c r="O98" s="73">
        <f t="shared" si="50"/>
        <v>0</v>
      </c>
      <c r="P98" s="73">
        <f t="shared" si="50"/>
        <v>0</v>
      </c>
      <c r="Q98" s="73">
        <f t="shared" si="50"/>
        <v>0</v>
      </c>
      <c r="R98" s="74" t="str">
        <f>IFERROR(Q98/M98,"N/A")</f>
        <v>N/A</v>
      </c>
      <c r="S98" s="75">
        <f>SUM(S94:S97)</f>
        <v>46628</v>
      </c>
    </row>
    <row r="99" spans="1:19" ht="13.5" thickBot="1" x14ac:dyDescent="0.25">
      <c r="F99" s="43"/>
      <c r="G99" s="43"/>
      <c r="H99" s="43"/>
      <c r="I99" s="43"/>
      <c r="J99" s="43"/>
      <c r="K99" s="43"/>
    </row>
    <row r="100" spans="1:19" s="81" customFormat="1" x14ac:dyDescent="0.2">
      <c r="A100" s="58"/>
      <c r="B100" s="58"/>
      <c r="C100" s="76"/>
      <c r="D100" s="76"/>
      <c r="E100" s="85"/>
      <c r="F100" s="19" t="s">
        <v>54</v>
      </c>
      <c r="G100" s="18"/>
      <c r="H100" s="18"/>
      <c r="I100" s="18"/>
      <c r="J100" s="18"/>
      <c r="K100" s="17"/>
      <c r="L100" s="16"/>
      <c r="M100" s="16"/>
      <c r="N100" s="16"/>
      <c r="O100" s="16"/>
      <c r="P100" s="16"/>
      <c r="Q100" s="16"/>
      <c r="R100" s="15"/>
      <c r="S100" s="14"/>
    </row>
    <row r="101" spans="1:19" x14ac:dyDescent="0.2">
      <c r="F101" s="86" t="s">
        <v>151</v>
      </c>
      <c r="G101" s="87"/>
      <c r="H101" s="87"/>
      <c r="I101" s="87"/>
      <c r="J101" s="87"/>
      <c r="K101" s="79"/>
      <c r="L101" s="22"/>
      <c r="M101" s="22"/>
      <c r="N101" s="22"/>
      <c r="O101" s="22"/>
      <c r="P101" s="22"/>
      <c r="Q101" s="22"/>
      <c r="R101" s="21"/>
      <c r="S101" s="20"/>
    </row>
    <row r="102" spans="1:19" ht="33.75" x14ac:dyDescent="0.2">
      <c r="F102" s="66" t="s">
        <v>139</v>
      </c>
      <c r="G102" s="67"/>
      <c r="H102" s="68"/>
      <c r="I102" s="68"/>
      <c r="J102" s="68"/>
      <c r="K102" s="68"/>
      <c r="L102" s="50" t="s">
        <v>21</v>
      </c>
      <c r="M102" s="50" t="s">
        <v>22</v>
      </c>
      <c r="N102" s="50" t="s">
        <v>23</v>
      </c>
      <c r="O102" s="50" t="s">
        <v>24</v>
      </c>
      <c r="P102" s="50" t="s">
        <v>25</v>
      </c>
      <c r="Q102" s="50" t="s">
        <v>26</v>
      </c>
      <c r="R102" s="63" t="s">
        <v>27</v>
      </c>
      <c r="S102" s="64" t="s">
        <v>28</v>
      </c>
    </row>
    <row r="103" spans="1:19" x14ac:dyDescent="0.2">
      <c r="A103" s="58" t="str">
        <f t="shared" ref="A103:A104" si="51">$G$7</f>
        <v>Vista Del Mar / Family Services of Santa Monica</v>
      </c>
      <c r="B103" s="58" t="str">
        <f t="shared" ref="B103:B104" si="52">$G$8</f>
        <v>Community Mental Health</v>
      </c>
      <c r="D103" s="58" t="s">
        <v>41</v>
      </c>
      <c r="E103" s="29" t="s">
        <v>54</v>
      </c>
      <c r="F103" s="225" t="s">
        <v>152</v>
      </c>
      <c r="G103" s="226"/>
      <c r="H103" s="46"/>
      <c r="I103" s="47"/>
      <c r="J103" s="47"/>
      <c r="K103" s="47"/>
      <c r="L103" s="229">
        <v>6946</v>
      </c>
      <c r="M103" s="221">
        <v>0</v>
      </c>
      <c r="N103" s="221">
        <f t="shared" ref="N103:N104" si="53">L103-M103</f>
        <v>6946</v>
      </c>
      <c r="O103" s="263">
        <v>0</v>
      </c>
      <c r="P103" s="263">
        <v>0</v>
      </c>
      <c r="Q103" s="49">
        <f>SUM(O103:P103)</f>
        <v>0</v>
      </c>
      <c r="R103" s="48" t="str">
        <f>IFERROR(Q103/M103,"N/A")</f>
        <v>N/A</v>
      </c>
      <c r="S103" s="264">
        <v>21146</v>
      </c>
    </row>
    <row r="104" spans="1:19" x14ac:dyDescent="0.2">
      <c r="A104" s="58" t="str">
        <f t="shared" si="51"/>
        <v>Vista Del Mar / Family Services of Santa Monica</v>
      </c>
      <c r="B104" s="58" t="str">
        <f t="shared" si="52"/>
        <v>Community Mental Health</v>
      </c>
      <c r="D104" s="58" t="s">
        <v>41</v>
      </c>
      <c r="E104" s="29" t="s">
        <v>54</v>
      </c>
      <c r="F104" s="227"/>
      <c r="G104" s="226"/>
      <c r="H104" s="46"/>
      <c r="I104" s="47"/>
      <c r="J104" s="47"/>
      <c r="K104" s="47"/>
      <c r="L104" s="229">
        <v>0</v>
      </c>
      <c r="M104" s="221">
        <v>0</v>
      </c>
      <c r="N104" s="222">
        <f t="shared" si="53"/>
        <v>0</v>
      </c>
      <c r="O104" s="263">
        <v>0</v>
      </c>
      <c r="P104" s="265">
        <v>0</v>
      </c>
      <c r="Q104" s="45">
        <f t="shared" ref="Q104" si="54">SUM(O104:P104)</f>
        <v>0</v>
      </c>
      <c r="R104" s="44" t="str">
        <f t="shared" ref="R104" si="55">IFERROR(Q104/M104,"N/A")</f>
        <v>N/A</v>
      </c>
      <c r="S104" s="266">
        <v>0</v>
      </c>
    </row>
    <row r="105" spans="1:19" ht="13.5" thickBot="1" x14ac:dyDescent="0.25">
      <c r="F105" s="69"/>
      <c r="G105" s="65"/>
      <c r="H105" s="70" t="s">
        <v>55</v>
      </c>
      <c r="I105" s="71"/>
      <c r="J105" s="71"/>
      <c r="K105" s="72"/>
      <c r="L105" s="73">
        <f t="shared" ref="L105:Q105" si="56">SUM(L103:L104)</f>
        <v>6946</v>
      </c>
      <c r="M105" s="73">
        <f t="shared" si="56"/>
        <v>0</v>
      </c>
      <c r="N105" s="73">
        <f t="shared" si="56"/>
        <v>6946</v>
      </c>
      <c r="O105" s="73">
        <f t="shared" si="56"/>
        <v>0</v>
      </c>
      <c r="P105" s="73">
        <f t="shared" si="56"/>
        <v>0</v>
      </c>
      <c r="Q105" s="73">
        <f t="shared" si="56"/>
        <v>0</v>
      </c>
      <c r="R105" s="74" t="str">
        <f>IFERROR(Q105/M105,"N/A")</f>
        <v>N/A</v>
      </c>
      <c r="S105" s="75">
        <f>SUM(S103:S104)</f>
        <v>21146</v>
      </c>
    </row>
    <row r="106" spans="1:19" ht="13.5" thickBot="1" x14ac:dyDescent="0.25">
      <c r="F106" s="43"/>
      <c r="G106" s="43"/>
      <c r="H106" s="43"/>
      <c r="I106" s="43"/>
      <c r="J106" s="43"/>
      <c r="K106" s="43"/>
    </row>
    <row r="107" spans="1:19" s="81" customFormat="1" x14ac:dyDescent="0.2">
      <c r="A107" s="58"/>
      <c r="B107" s="58"/>
      <c r="C107" s="76"/>
      <c r="D107" s="76"/>
      <c r="E107" s="85"/>
      <c r="F107" s="19" t="s">
        <v>56</v>
      </c>
      <c r="G107" s="18"/>
      <c r="H107" s="18"/>
      <c r="I107" s="18"/>
      <c r="J107" s="18"/>
      <c r="K107" s="17"/>
      <c r="L107" s="16"/>
      <c r="M107" s="16"/>
      <c r="N107" s="16"/>
      <c r="O107" s="16"/>
      <c r="P107" s="16"/>
      <c r="Q107" s="16"/>
      <c r="R107" s="15"/>
      <c r="S107" s="14"/>
    </row>
    <row r="108" spans="1:19" x14ac:dyDescent="0.2">
      <c r="F108" s="86" t="s">
        <v>153</v>
      </c>
      <c r="G108" s="87"/>
      <c r="H108" s="87"/>
      <c r="I108" s="87"/>
      <c r="J108" s="87"/>
      <c r="K108" s="79"/>
      <c r="L108" s="22"/>
      <c r="M108" s="22"/>
      <c r="N108" s="22"/>
      <c r="O108" s="22"/>
      <c r="P108" s="22"/>
      <c r="Q108" s="22"/>
      <c r="R108" s="21"/>
      <c r="S108" s="20"/>
    </row>
    <row r="109" spans="1:19" ht="33.75" x14ac:dyDescent="0.2">
      <c r="F109" s="66" t="s">
        <v>139</v>
      </c>
      <c r="G109" s="67"/>
      <c r="H109" s="68"/>
      <c r="I109" s="68"/>
      <c r="J109" s="68"/>
      <c r="K109" s="68"/>
      <c r="L109" s="50" t="s">
        <v>21</v>
      </c>
      <c r="M109" s="50" t="s">
        <v>22</v>
      </c>
      <c r="N109" s="50" t="s">
        <v>23</v>
      </c>
      <c r="O109" s="50" t="s">
        <v>24</v>
      </c>
      <c r="P109" s="50" t="s">
        <v>25</v>
      </c>
      <c r="Q109" s="50" t="s">
        <v>26</v>
      </c>
      <c r="R109" s="63" t="s">
        <v>27</v>
      </c>
      <c r="S109" s="64" t="s">
        <v>28</v>
      </c>
    </row>
    <row r="110" spans="1:19" x14ac:dyDescent="0.2">
      <c r="A110" s="58" t="str">
        <f t="shared" ref="A110:A112" si="57">$G$7</f>
        <v>Vista Del Mar / Family Services of Santa Monica</v>
      </c>
      <c r="B110" s="58" t="str">
        <f t="shared" ref="B110:B112" si="58">$G$8</f>
        <v>Community Mental Health</v>
      </c>
      <c r="D110" s="58" t="s">
        <v>41</v>
      </c>
      <c r="E110" s="29" t="s">
        <v>56</v>
      </c>
      <c r="F110" s="225" t="s">
        <v>154</v>
      </c>
      <c r="G110" s="226"/>
      <c r="H110" s="46"/>
      <c r="I110" s="47"/>
      <c r="J110" s="47"/>
      <c r="K110" s="47"/>
      <c r="L110" s="229">
        <v>1013</v>
      </c>
      <c r="M110" s="221">
        <v>0</v>
      </c>
      <c r="N110" s="221">
        <f t="shared" ref="N110:N112" si="59">L110-M110</f>
        <v>1013</v>
      </c>
      <c r="O110" s="263">
        <v>0</v>
      </c>
      <c r="P110" s="263">
        <v>0</v>
      </c>
      <c r="Q110" s="49">
        <f t="shared" ref="Q110:Q112" si="60">SUM(O110:P110)</f>
        <v>0</v>
      </c>
      <c r="R110" s="48" t="str">
        <f t="shared" ref="R110:R112" si="61">IFERROR(Q110/M110,"N/A")</f>
        <v>N/A</v>
      </c>
      <c r="S110" s="264">
        <v>12</v>
      </c>
    </row>
    <row r="111" spans="1:19" x14ac:dyDescent="0.2">
      <c r="A111" s="58" t="str">
        <f t="shared" si="57"/>
        <v>Vista Del Mar / Family Services of Santa Monica</v>
      </c>
      <c r="B111" s="58" t="str">
        <f t="shared" si="58"/>
        <v>Community Mental Health</v>
      </c>
      <c r="D111" s="58" t="s">
        <v>41</v>
      </c>
      <c r="E111" s="29" t="s">
        <v>56</v>
      </c>
      <c r="F111" s="227" t="s">
        <v>155</v>
      </c>
      <c r="G111" s="226"/>
      <c r="H111" s="46"/>
      <c r="I111" s="47"/>
      <c r="J111" s="47"/>
      <c r="K111" s="47"/>
      <c r="L111" s="229">
        <v>12877</v>
      </c>
      <c r="M111" s="221">
        <v>0</v>
      </c>
      <c r="N111" s="222">
        <f t="shared" si="59"/>
        <v>12877</v>
      </c>
      <c r="O111" s="263">
        <v>0</v>
      </c>
      <c r="P111" s="265">
        <v>0</v>
      </c>
      <c r="Q111" s="45">
        <f t="shared" si="60"/>
        <v>0</v>
      </c>
      <c r="R111" s="44" t="str">
        <f t="shared" si="61"/>
        <v>N/A</v>
      </c>
      <c r="S111" s="266">
        <v>9932</v>
      </c>
    </row>
    <row r="112" spans="1:19" x14ac:dyDescent="0.2">
      <c r="A112" s="58" t="str">
        <f t="shared" si="57"/>
        <v>Vista Del Mar / Family Services of Santa Monica</v>
      </c>
      <c r="B112" s="58" t="str">
        <f t="shared" si="58"/>
        <v>Community Mental Health</v>
      </c>
      <c r="D112" s="58" t="s">
        <v>41</v>
      </c>
      <c r="E112" s="29" t="s">
        <v>56</v>
      </c>
      <c r="F112" s="227"/>
      <c r="G112" s="226"/>
      <c r="H112" s="46"/>
      <c r="I112" s="47"/>
      <c r="J112" s="47"/>
      <c r="K112" s="47"/>
      <c r="L112" s="229">
        <v>0</v>
      </c>
      <c r="M112" s="221">
        <v>0</v>
      </c>
      <c r="N112" s="221">
        <f t="shared" si="59"/>
        <v>0</v>
      </c>
      <c r="O112" s="263">
        <v>0</v>
      </c>
      <c r="P112" s="263">
        <v>0</v>
      </c>
      <c r="Q112" s="49">
        <f t="shared" si="60"/>
        <v>0</v>
      </c>
      <c r="R112" s="48" t="str">
        <f t="shared" si="61"/>
        <v>N/A</v>
      </c>
      <c r="S112" s="264">
        <v>0</v>
      </c>
    </row>
    <row r="113" spans="1:19" ht="13.5" thickBot="1" x14ac:dyDescent="0.25">
      <c r="F113" s="69"/>
      <c r="G113" s="65"/>
      <c r="H113" s="70" t="s">
        <v>57</v>
      </c>
      <c r="I113" s="71"/>
      <c r="J113" s="71"/>
      <c r="K113" s="72"/>
      <c r="L113" s="73">
        <f t="shared" ref="L113:Q113" si="62">SUM(L110:L112)</f>
        <v>13890</v>
      </c>
      <c r="M113" s="73">
        <f t="shared" si="62"/>
        <v>0</v>
      </c>
      <c r="N113" s="73">
        <f t="shared" si="62"/>
        <v>13890</v>
      </c>
      <c r="O113" s="73">
        <f t="shared" si="62"/>
        <v>0</v>
      </c>
      <c r="P113" s="73">
        <f t="shared" si="62"/>
        <v>0</v>
      </c>
      <c r="Q113" s="73">
        <f t="shared" si="62"/>
        <v>0</v>
      </c>
      <c r="R113" s="74" t="str">
        <f>IFERROR(Q113/M113,"N/A")</f>
        <v>N/A</v>
      </c>
      <c r="S113" s="75">
        <f>SUM(S110:S112)</f>
        <v>9944</v>
      </c>
    </row>
    <row r="114" spans="1:19" ht="13.5" thickBot="1" x14ac:dyDescent="0.25">
      <c r="F114" s="43"/>
      <c r="G114" s="43"/>
      <c r="H114" s="43"/>
      <c r="I114" s="43"/>
      <c r="J114" s="43"/>
      <c r="K114" s="43"/>
    </row>
    <row r="115" spans="1:19" s="81" customFormat="1" x14ac:dyDescent="0.2">
      <c r="A115" s="58"/>
      <c r="B115" s="58"/>
      <c r="C115" s="76"/>
      <c r="D115" s="76"/>
      <c r="E115" s="85"/>
      <c r="F115" s="19" t="s">
        <v>58</v>
      </c>
      <c r="G115" s="18"/>
      <c r="H115" s="18"/>
      <c r="I115" s="18"/>
      <c r="J115" s="18"/>
      <c r="K115" s="17"/>
      <c r="L115" s="16"/>
      <c r="M115" s="16"/>
      <c r="N115" s="16"/>
      <c r="O115" s="16"/>
      <c r="P115" s="16"/>
      <c r="Q115" s="16"/>
      <c r="R115" s="15"/>
      <c r="S115" s="14"/>
    </row>
    <row r="116" spans="1:19" x14ac:dyDescent="0.2">
      <c r="F116" s="86" t="s">
        <v>156</v>
      </c>
      <c r="G116" s="79"/>
      <c r="H116" s="87"/>
      <c r="I116" s="87"/>
      <c r="J116" s="87"/>
      <c r="K116" s="79"/>
      <c r="L116" s="22"/>
      <c r="M116" s="22"/>
      <c r="N116" s="22"/>
      <c r="O116" s="22"/>
      <c r="P116" s="22"/>
      <c r="Q116" s="22"/>
      <c r="R116" s="21"/>
      <c r="S116" s="20"/>
    </row>
    <row r="117" spans="1:19" ht="33.75" x14ac:dyDescent="0.2">
      <c r="F117" s="66" t="s">
        <v>139</v>
      </c>
      <c r="G117" s="67"/>
      <c r="H117" s="68"/>
      <c r="I117" s="68"/>
      <c r="J117" s="68"/>
      <c r="K117" s="68"/>
      <c r="L117" s="50" t="s">
        <v>21</v>
      </c>
      <c r="M117" s="50" t="s">
        <v>22</v>
      </c>
      <c r="N117" s="50" t="s">
        <v>23</v>
      </c>
      <c r="O117" s="50" t="s">
        <v>24</v>
      </c>
      <c r="P117" s="50" t="s">
        <v>25</v>
      </c>
      <c r="Q117" s="50" t="s">
        <v>26</v>
      </c>
      <c r="R117" s="63" t="s">
        <v>27</v>
      </c>
      <c r="S117" s="64" t="s">
        <v>28</v>
      </c>
    </row>
    <row r="118" spans="1:19" x14ac:dyDescent="0.2">
      <c r="A118" s="58" t="str">
        <f t="shared" ref="A118:A120" si="63">$G$7</f>
        <v>Vista Del Mar / Family Services of Santa Monica</v>
      </c>
      <c r="B118" s="58" t="str">
        <f t="shared" ref="B118:B120" si="64">$G$8</f>
        <v>Community Mental Health</v>
      </c>
      <c r="D118" s="58" t="s">
        <v>41</v>
      </c>
      <c r="E118" s="29" t="s">
        <v>58</v>
      </c>
      <c r="F118" s="225" t="s">
        <v>157</v>
      </c>
      <c r="G118" s="226"/>
      <c r="H118" s="46"/>
      <c r="I118" s="47"/>
      <c r="J118" s="47"/>
      <c r="K118" s="47"/>
      <c r="L118" s="229">
        <v>1268</v>
      </c>
      <c r="M118" s="221">
        <v>0</v>
      </c>
      <c r="N118" s="221">
        <f t="shared" ref="N118:N120" si="65">L118-M118</f>
        <v>1268</v>
      </c>
      <c r="O118" s="263">
        <v>0</v>
      </c>
      <c r="P118" s="263">
        <v>0</v>
      </c>
      <c r="Q118" s="49">
        <f>SUM(O118:P118)</f>
        <v>0</v>
      </c>
      <c r="R118" s="48" t="str">
        <f>IFERROR(Q118/M118,"N/A")</f>
        <v>N/A</v>
      </c>
      <c r="S118" s="264">
        <v>2722</v>
      </c>
    </row>
    <row r="119" spans="1:19" x14ac:dyDescent="0.2">
      <c r="A119" s="58" t="str">
        <f t="shared" si="63"/>
        <v>Vista Del Mar / Family Services of Santa Monica</v>
      </c>
      <c r="B119" s="58" t="str">
        <f t="shared" si="64"/>
        <v>Community Mental Health</v>
      </c>
      <c r="D119" s="58" t="s">
        <v>41</v>
      </c>
      <c r="E119" s="29" t="s">
        <v>58</v>
      </c>
      <c r="F119" s="227" t="s">
        <v>158</v>
      </c>
      <c r="G119" s="226"/>
      <c r="H119" s="46"/>
      <c r="I119" s="47"/>
      <c r="J119" s="47"/>
      <c r="K119" s="47"/>
      <c r="L119" s="229">
        <v>1420</v>
      </c>
      <c r="M119" s="221">
        <v>0</v>
      </c>
      <c r="N119" s="222">
        <f t="shared" si="65"/>
        <v>1420</v>
      </c>
      <c r="O119" s="263">
        <v>0</v>
      </c>
      <c r="P119" s="265">
        <v>0</v>
      </c>
      <c r="Q119" s="45">
        <f t="shared" ref="Q119:Q120" si="66">SUM(O119:P119)</f>
        <v>0</v>
      </c>
      <c r="R119" s="44" t="str">
        <f t="shared" ref="R119:R120" si="67">IFERROR(Q119/M119,"N/A")</f>
        <v>N/A</v>
      </c>
      <c r="S119" s="266">
        <v>5178</v>
      </c>
    </row>
    <row r="120" spans="1:19" x14ac:dyDescent="0.2">
      <c r="A120" s="58" t="str">
        <f t="shared" si="63"/>
        <v>Vista Del Mar / Family Services of Santa Monica</v>
      </c>
      <c r="B120" s="58" t="str">
        <f t="shared" si="64"/>
        <v>Community Mental Health</v>
      </c>
      <c r="D120" s="58" t="s">
        <v>41</v>
      </c>
      <c r="E120" s="29" t="s">
        <v>58</v>
      </c>
      <c r="F120" s="227"/>
      <c r="G120" s="226"/>
      <c r="H120" s="46"/>
      <c r="I120" s="47"/>
      <c r="J120" s="47"/>
      <c r="K120" s="47"/>
      <c r="L120" s="229">
        <v>0</v>
      </c>
      <c r="M120" s="221">
        <v>0</v>
      </c>
      <c r="N120" s="221">
        <f t="shared" si="65"/>
        <v>0</v>
      </c>
      <c r="O120" s="263">
        <v>0</v>
      </c>
      <c r="P120" s="263">
        <v>0</v>
      </c>
      <c r="Q120" s="49">
        <f t="shared" si="66"/>
        <v>0</v>
      </c>
      <c r="R120" s="48" t="str">
        <f t="shared" si="67"/>
        <v>N/A</v>
      </c>
      <c r="S120" s="264">
        <v>0</v>
      </c>
    </row>
    <row r="121" spans="1:19" ht="13.5" thickBot="1" x14ac:dyDescent="0.25">
      <c r="F121" s="69"/>
      <c r="G121" s="65"/>
      <c r="H121" s="70" t="s">
        <v>59</v>
      </c>
      <c r="I121" s="71"/>
      <c r="J121" s="71"/>
      <c r="K121" s="72"/>
      <c r="L121" s="73">
        <f t="shared" ref="L121:Q121" si="68">SUM(L118:L120)</f>
        <v>2688</v>
      </c>
      <c r="M121" s="73">
        <f t="shared" si="68"/>
        <v>0</v>
      </c>
      <c r="N121" s="73">
        <f t="shared" si="68"/>
        <v>2688</v>
      </c>
      <c r="O121" s="73">
        <f t="shared" si="68"/>
        <v>0</v>
      </c>
      <c r="P121" s="73">
        <f t="shared" si="68"/>
        <v>0</v>
      </c>
      <c r="Q121" s="73">
        <f t="shared" si="68"/>
        <v>0</v>
      </c>
      <c r="R121" s="74" t="str">
        <f>IFERROR(Q121/M121,"N/A")</f>
        <v>N/A</v>
      </c>
      <c r="S121" s="75">
        <f>SUM(S118:S120)</f>
        <v>7900</v>
      </c>
    </row>
    <row r="122" spans="1:19" ht="13.5" thickBot="1" x14ac:dyDescent="0.25">
      <c r="F122" s="43"/>
      <c r="G122" s="43"/>
      <c r="H122" s="43"/>
      <c r="I122" s="43"/>
      <c r="J122" s="43"/>
      <c r="K122" s="43"/>
    </row>
    <row r="123" spans="1:19" s="81" customFormat="1" x14ac:dyDescent="0.2">
      <c r="A123" s="58"/>
      <c r="B123" s="58"/>
      <c r="C123" s="76"/>
      <c r="D123" s="76"/>
      <c r="E123" s="85"/>
      <c r="F123" s="23" t="s">
        <v>60</v>
      </c>
      <c r="G123" s="18"/>
      <c r="H123" s="18"/>
      <c r="I123" s="18"/>
      <c r="J123" s="18"/>
      <c r="K123" s="17"/>
      <c r="L123" s="16"/>
      <c r="M123" s="16"/>
      <c r="N123" s="16"/>
      <c r="O123" s="16"/>
      <c r="P123" s="16"/>
      <c r="Q123" s="16"/>
      <c r="R123" s="15"/>
      <c r="S123" s="14"/>
    </row>
    <row r="124" spans="1:19" x14ac:dyDescent="0.2">
      <c r="F124" s="77" t="s">
        <v>61</v>
      </c>
      <c r="G124" s="87"/>
      <c r="H124" s="87"/>
      <c r="I124" s="87"/>
      <c r="J124" s="87"/>
      <c r="K124" s="79"/>
      <c r="L124" s="22"/>
      <c r="M124" s="22"/>
      <c r="N124" s="22"/>
      <c r="O124" s="22"/>
      <c r="P124" s="22"/>
      <c r="Q124" s="22"/>
      <c r="R124" s="21"/>
      <c r="S124" s="20"/>
    </row>
    <row r="125" spans="1:19" ht="33.75" x14ac:dyDescent="0.2">
      <c r="F125" s="66" t="s">
        <v>139</v>
      </c>
      <c r="G125" s="67"/>
      <c r="H125" s="68"/>
      <c r="I125" s="68"/>
      <c r="J125" s="68"/>
      <c r="K125" s="68"/>
      <c r="L125" s="50" t="s">
        <v>21</v>
      </c>
      <c r="M125" s="50" t="s">
        <v>22</v>
      </c>
      <c r="N125" s="50" t="s">
        <v>23</v>
      </c>
      <c r="O125" s="50" t="s">
        <v>24</v>
      </c>
      <c r="P125" s="50" t="s">
        <v>25</v>
      </c>
      <c r="Q125" s="50" t="s">
        <v>26</v>
      </c>
      <c r="R125" s="63" t="s">
        <v>27</v>
      </c>
      <c r="S125" s="64" t="s">
        <v>28</v>
      </c>
    </row>
    <row r="126" spans="1:19" x14ac:dyDescent="0.2">
      <c r="A126" s="58" t="str">
        <f t="shared" ref="A126:A130" si="69">$G$7</f>
        <v>Vista Del Mar / Family Services of Santa Monica</v>
      </c>
      <c r="B126" s="58" t="str">
        <f t="shared" ref="B126:B130" si="70">$G$8</f>
        <v>Community Mental Health</v>
      </c>
      <c r="D126" s="58" t="s">
        <v>41</v>
      </c>
      <c r="E126" s="29" t="s">
        <v>60</v>
      </c>
      <c r="F126" s="225" t="s">
        <v>159</v>
      </c>
      <c r="G126" s="226"/>
      <c r="H126" s="46"/>
      <c r="I126" s="47"/>
      <c r="J126" s="47"/>
      <c r="K126" s="47"/>
      <c r="L126" s="229">
        <v>9933</v>
      </c>
      <c r="M126" s="221">
        <v>0</v>
      </c>
      <c r="N126" s="221">
        <f t="shared" ref="N126:N130" si="71">L126-M126</f>
        <v>9933</v>
      </c>
      <c r="O126" s="263">
        <v>0</v>
      </c>
      <c r="P126" s="263">
        <v>0</v>
      </c>
      <c r="Q126" s="49">
        <f>SUM(O126:P126)</f>
        <v>0</v>
      </c>
      <c r="R126" s="48" t="str">
        <f>IFERROR(Q126/M126,"N/A")</f>
        <v>N/A</v>
      </c>
      <c r="S126" s="264">
        <v>22333</v>
      </c>
    </row>
    <row r="127" spans="1:19" x14ac:dyDescent="0.2">
      <c r="A127" s="58" t="str">
        <f t="shared" si="69"/>
        <v>Vista Del Mar / Family Services of Santa Monica</v>
      </c>
      <c r="B127" s="58" t="str">
        <f t="shared" si="70"/>
        <v>Community Mental Health</v>
      </c>
      <c r="D127" s="58" t="s">
        <v>41</v>
      </c>
      <c r="E127" s="29" t="s">
        <v>60</v>
      </c>
      <c r="F127" s="227" t="s">
        <v>160</v>
      </c>
      <c r="G127" s="226"/>
      <c r="H127" s="46"/>
      <c r="I127" s="47"/>
      <c r="J127" s="47"/>
      <c r="K127" s="47"/>
      <c r="L127" s="229">
        <v>21551</v>
      </c>
      <c r="M127" s="221">
        <v>0</v>
      </c>
      <c r="N127" s="222">
        <f t="shared" si="71"/>
        <v>21551</v>
      </c>
      <c r="O127" s="263">
        <v>0</v>
      </c>
      <c r="P127" s="265">
        <v>0</v>
      </c>
      <c r="Q127" s="45">
        <f>SUM(O127:P127)</f>
        <v>0</v>
      </c>
      <c r="R127" s="44" t="str">
        <f>IFERROR(Q127/M127,"N/A")</f>
        <v>N/A</v>
      </c>
      <c r="S127" s="266">
        <v>7774</v>
      </c>
    </row>
    <row r="128" spans="1:19" x14ac:dyDescent="0.2">
      <c r="A128" s="58" t="str">
        <f t="shared" si="69"/>
        <v>Vista Del Mar / Family Services of Santa Monica</v>
      </c>
      <c r="B128" s="58" t="str">
        <f t="shared" si="70"/>
        <v>Community Mental Health</v>
      </c>
      <c r="D128" s="58" t="s">
        <v>41</v>
      </c>
      <c r="E128" s="29" t="s">
        <v>60</v>
      </c>
      <c r="F128" s="227" t="s">
        <v>161</v>
      </c>
      <c r="G128" s="226"/>
      <c r="H128" s="46"/>
      <c r="I128" s="47"/>
      <c r="J128" s="47"/>
      <c r="K128" s="47"/>
      <c r="L128" s="229">
        <v>5353</v>
      </c>
      <c r="M128" s="221">
        <v>0</v>
      </c>
      <c r="N128" s="221">
        <f t="shared" si="71"/>
        <v>5353</v>
      </c>
      <c r="O128" s="263">
        <v>0</v>
      </c>
      <c r="P128" s="263">
        <v>0</v>
      </c>
      <c r="Q128" s="49">
        <f t="shared" ref="Q128:Q130" si="72">SUM(O128:P128)</f>
        <v>0</v>
      </c>
      <c r="R128" s="48" t="str">
        <f t="shared" ref="R128:R130" si="73">IFERROR(Q128/M128,"N/A")</f>
        <v>N/A</v>
      </c>
      <c r="S128" s="264">
        <v>0</v>
      </c>
    </row>
    <row r="129" spans="1:19" x14ac:dyDescent="0.2">
      <c r="A129" s="58" t="str">
        <f t="shared" si="69"/>
        <v>Vista Del Mar / Family Services of Santa Monica</v>
      </c>
      <c r="B129" s="58" t="str">
        <f t="shared" si="70"/>
        <v>Community Mental Health</v>
      </c>
      <c r="D129" s="58" t="s">
        <v>41</v>
      </c>
      <c r="E129" s="29" t="s">
        <v>60</v>
      </c>
      <c r="F129" s="227" t="s">
        <v>162</v>
      </c>
      <c r="G129" s="226"/>
      <c r="H129" s="46"/>
      <c r="I129" s="47"/>
      <c r="J129" s="47"/>
      <c r="K129" s="47"/>
      <c r="L129" s="229">
        <v>829</v>
      </c>
      <c r="M129" s="221">
        <v>0</v>
      </c>
      <c r="N129" s="221">
        <f t="shared" si="71"/>
        <v>829</v>
      </c>
      <c r="O129" s="263">
        <v>0</v>
      </c>
      <c r="P129" s="263">
        <v>0</v>
      </c>
      <c r="Q129" s="49">
        <f t="shared" si="72"/>
        <v>0</v>
      </c>
      <c r="R129" s="48" t="str">
        <f t="shared" si="73"/>
        <v>N/A</v>
      </c>
      <c r="S129" s="264">
        <v>154</v>
      </c>
    </row>
    <row r="130" spans="1:19" x14ac:dyDescent="0.2">
      <c r="A130" s="58" t="str">
        <f t="shared" si="69"/>
        <v>Vista Del Mar / Family Services of Santa Monica</v>
      </c>
      <c r="B130" s="58" t="str">
        <f t="shared" si="70"/>
        <v>Community Mental Health</v>
      </c>
      <c r="D130" s="58" t="s">
        <v>41</v>
      </c>
      <c r="E130" s="29" t="s">
        <v>60</v>
      </c>
      <c r="F130" s="227"/>
      <c r="G130" s="226"/>
      <c r="H130" s="46"/>
      <c r="I130" s="47"/>
      <c r="J130" s="47"/>
      <c r="K130" s="47"/>
      <c r="L130" s="229">
        <v>0</v>
      </c>
      <c r="M130" s="221">
        <v>0</v>
      </c>
      <c r="N130" s="221">
        <f t="shared" si="71"/>
        <v>0</v>
      </c>
      <c r="O130" s="263">
        <v>0</v>
      </c>
      <c r="P130" s="263">
        <v>0</v>
      </c>
      <c r="Q130" s="49">
        <f t="shared" si="72"/>
        <v>0</v>
      </c>
      <c r="R130" s="48" t="str">
        <f t="shared" si="73"/>
        <v>N/A</v>
      </c>
      <c r="S130" s="264">
        <v>0</v>
      </c>
    </row>
    <row r="131" spans="1:19" ht="13.5" thickBot="1" x14ac:dyDescent="0.25">
      <c r="F131" s="69"/>
      <c r="G131" s="65"/>
      <c r="H131" s="70" t="s">
        <v>62</v>
      </c>
      <c r="I131" s="71"/>
      <c r="J131" s="71"/>
      <c r="K131" s="72"/>
      <c r="L131" s="73">
        <f t="shared" ref="L131:Q131" si="74">SUM(L126:L130)</f>
        <v>37666</v>
      </c>
      <c r="M131" s="73">
        <f t="shared" si="74"/>
        <v>0</v>
      </c>
      <c r="N131" s="73">
        <f t="shared" si="74"/>
        <v>37666</v>
      </c>
      <c r="O131" s="73">
        <f t="shared" si="74"/>
        <v>0</v>
      </c>
      <c r="P131" s="73">
        <f t="shared" si="74"/>
        <v>0</v>
      </c>
      <c r="Q131" s="73">
        <f t="shared" si="74"/>
        <v>0</v>
      </c>
      <c r="R131" s="74" t="str">
        <f>IFERROR(Q131/M131,"N/A")</f>
        <v>N/A</v>
      </c>
      <c r="S131" s="75">
        <f>SUM(S126:S130)</f>
        <v>30261</v>
      </c>
    </row>
    <row r="132" spans="1:19" ht="13.5" thickBot="1" x14ac:dyDescent="0.25">
      <c r="F132" s="43"/>
      <c r="G132" s="43"/>
      <c r="H132" s="43"/>
      <c r="I132" s="43"/>
      <c r="J132" s="43"/>
      <c r="K132" s="43"/>
    </row>
    <row r="133" spans="1:19" s="81" customFormat="1" x14ac:dyDescent="0.2">
      <c r="A133" s="76"/>
      <c r="B133" s="76"/>
      <c r="C133" s="76"/>
      <c r="D133" s="76"/>
      <c r="E133" s="85"/>
      <c r="F133" s="19" t="s">
        <v>63</v>
      </c>
      <c r="G133" s="18"/>
      <c r="H133" s="18"/>
      <c r="I133" s="18"/>
      <c r="J133" s="18"/>
      <c r="K133" s="17"/>
      <c r="L133" s="16"/>
      <c r="M133" s="16"/>
      <c r="N133" s="16"/>
      <c r="O133" s="16"/>
      <c r="P133" s="16"/>
      <c r="Q133" s="16"/>
      <c r="R133" s="15"/>
      <c r="S133" s="14"/>
    </row>
    <row r="134" spans="1:19" x14ac:dyDescent="0.2">
      <c r="F134" s="86" t="s">
        <v>163</v>
      </c>
      <c r="G134" s="87"/>
      <c r="H134" s="87"/>
      <c r="I134" s="87"/>
      <c r="J134" s="87"/>
      <c r="K134" s="79"/>
      <c r="L134" s="22"/>
      <c r="M134" s="22"/>
      <c r="N134" s="22"/>
      <c r="O134" s="22"/>
      <c r="P134" s="22"/>
      <c r="Q134" s="22"/>
      <c r="R134" s="21"/>
      <c r="S134" s="20"/>
    </row>
    <row r="135" spans="1:19" ht="33.75" x14ac:dyDescent="0.2">
      <c r="F135" s="66" t="s">
        <v>139</v>
      </c>
      <c r="G135" s="67"/>
      <c r="H135" s="68"/>
      <c r="I135" s="68"/>
      <c r="J135" s="68"/>
      <c r="K135" s="68"/>
      <c r="L135" s="50" t="s">
        <v>21</v>
      </c>
      <c r="M135" s="50" t="s">
        <v>22</v>
      </c>
      <c r="N135" s="50" t="s">
        <v>23</v>
      </c>
      <c r="O135" s="50" t="s">
        <v>24</v>
      </c>
      <c r="P135" s="50" t="s">
        <v>25</v>
      </c>
      <c r="Q135" s="50" t="s">
        <v>26</v>
      </c>
      <c r="R135" s="63" t="s">
        <v>27</v>
      </c>
      <c r="S135" s="64" t="s">
        <v>28</v>
      </c>
    </row>
    <row r="136" spans="1:19" x14ac:dyDescent="0.2">
      <c r="A136" s="58" t="str">
        <f t="shared" ref="A136:A137" si="75">$G$7</f>
        <v>Vista Del Mar / Family Services of Santa Monica</v>
      </c>
      <c r="B136" s="58" t="str">
        <f t="shared" ref="B136:B137" si="76">$G$8</f>
        <v>Community Mental Health</v>
      </c>
      <c r="D136" s="58" t="s">
        <v>41</v>
      </c>
      <c r="E136" s="29" t="s">
        <v>63</v>
      </c>
      <c r="F136" s="225"/>
      <c r="G136" s="226"/>
      <c r="H136" s="46"/>
      <c r="I136" s="47"/>
      <c r="J136" s="47"/>
      <c r="K136" s="47"/>
      <c r="L136" s="221">
        <v>0</v>
      </c>
      <c r="M136" s="221">
        <v>0</v>
      </c>
      <c r="N136" s="221">
        <f t="shared" ref="N136:N137" si="77">L136-M136</f>
        <v>0</v>
      </c>
      <c r="O136" s="263">
        <v>0</v>
      </c>
      <c r="P136" s="263">
        <v>0</v>
      </c>
      <c r="Q136" s="49">
        <f>SUM(O136:P136)</f>
        <v>0</v>
      </c>
      <c r="R136" s="48" t="str">
        <f>IFERROR(Q136/M136,"N/A")</f>
        <v>N/A</v>
      </c>
      <c r="S136" s="264">
        <v>0</v>
      </c>
    </row>
    <row r="137" spans="1:19" x14ac:dyDescent="0.2">
      <c r="A137" s="58" t="str">
        <f t="shared" si="75"/>
        <v>Vista Del Mar / Family Services of Santa Monica</v>
      </c>
      <c r="B137" s="58" t="str">
        <f t="shared" si="76"/>
        <v>Community Mental Health</v>
      </c>
      <c r="D137" s="58" t="s">
        <v>41</v>
      </c>
      <c r="E137" s="29" t="s">
        <v>63</v>
      </c>
      <c r="F137" s="227"/>
      <c r="G137" s="226"/>
      <c r="H137" s="46"/>
      <c r="I137" s="47"/>
      <c r="J137" s="47"/>
      <c r="K137" s="47"/>
      <c r="L137" s="221">
        <v>0</v>
      </c>
      <c r="M137" s="221">
        <v>0</v>
      </c>
      <c r="N137" s="221">
        <f t="shared" si="77"/>
        <v>0</v>
      </c>
      <c r="O137" s="263">
        <v>0</v>
      </c>
      <c r="P137" s="263">
        <v>0</v>
      </c>
      <c r="Q137" s="49">
        <f t="shared" ref="Q137" si="78">SUM(O137:P137)</f>
        <v>0</v>
      </c>
      <c r="R137" s="48" t="str">
        <f t="shared" ref="R137" si="79">IFERROR(Q137/M137,"N/A")</f>
        <v>N/A</v>
      </c>
      <c r="S137" s="264">
        <v>0</v>
      </c>
    </row>
    <row r="138" spans="1:19" ht="13.5" thickBot="1" x14ac:dyDescent="0.25">
      <c r="F138" s="69"/>
      <c r="G138" s="65"/>
      <c r="H138" s="70" t="s">
        <v>64</v>
      </c>
      <c r="I138" s="71"/>
      <c r="J138" s="71"/>
      <c r="K138" s="72"/>
      <c r="L138" s="73">
        <f t="shared" ref="L138:Q138" si="80">SUM(L136:L137)</f>
        <v>0</v>
      </c>
      <c r="M138" s="73">
        <f t="shared" si="80"/>
        <v>0</v>
      </c>
      <c r="N138" s="73">
        <f t="shared" si="80"/>
        <v>0</v>
      </c>
      <c r="O138" s="73">
        <f t="shared" si="80"/>
        <v>0</v>
      </c>
      <c r="P138" s="73">
        <f t="shared" si="80"/>
        <v>0</v>
      </c>
      <c r="Q138" s="73">
        <f t="shared" si="80"/>
        <v>0</v>
      </c>
      <c r="R138" s="74" t="str">
        <f>IFERROR(Q138/M138,"N/A")</f>
        <v>N/A</v>
      </c>
      <c r="S138" s="75">
        <f>SUM(S136:S137)</f>
        <v>0</v>
      </c>
    </row>
    <row r="139" spans="1:19" ht="13.5" thickBot="1" x14ac:dyDescent="0.25">
      <c r="F139" s="43"/>
      <c r="G139" s="43"/>
      <c r="H139" s="43"/>
      <c r="I139" s="43"/>
      <c r="J139" s="43"/>
      <c r="K139" s="43"/>
    </row>
    <row r="140" spans="1:19" s="81" customFormat="1" x14ac:dyDescent="0.2">
      <c r="F140" s="19" t="s">
        <v>65</v>
      </c>
      <c r="G140" s="18"/>
      <c r="H140" s="18"/>
      <c r="I140" s="18"/>
      <c r="J140" s="18"/>
      <c r="K140" s="17"/>
      <c r="L140" s="16"/>
      <c r="M140" s="16"/>
      <c r="N140" s="16"/>
      <c r="O140" s="16"/>
      <c r="P140" s="16"/>
      <c r="Q140" s="16"/>
      <c r="R140" s="15"/>
      <c r="S140" s="14"/>
    </row>
    <row r="141" spans="1:19" x14ac:dyDescent="0.2">
      <c r="F141" s="86" t="s">
        <v>66</v>
      </c>
      <c r="G141" s="87"/>
      <c r="H141" s="87"/>
      <c r="I141" s="87"/>
      <c r="J141" s="87"/>
      <c r="K141" s="79"/>
      <c r="L141" s="22"/>
      <c r="M141" s="22"/>
      <c r="N141" s="22"/>
      <c r="O141" s="22"/>
      <c r="P141" s="22"/>
      <c r="Q141" s="22"/>
      <c r="R141" s="21"/>
      <c r="S141" s="20"/>
    </row>
    <row r="142" spans="1:19" ht="33.75" x14ac:dyDescent="0.2">
      <c r="F142" s="66" t="s">
        <v>139</v>
      </c>
      <c r="G142" s="67"/>
      <c r="H142" s="68"/>
      <c r="I142" s="68"/>
      <c r="J142" s="68"/>
      <c r="K142" s="68"/>
      <c r="L142" s="50" t="s">
        <v>21</v>
      </c>
      <c r="M142" s="50" t="s">
        <v>22</v>
      </c>
      <c r="N142" s="50" t="s">
        <v>23</v>
      </c>
      <c r="O142" s="50" t="s">
        <v>24</v>
      </c>
      <c r="P142" s="50" t="s">
        <v>25</v>
      </c>
      <c r="Q142" s="50" t="s">
        <v>26</v>
      </c>
      <c r="R142" s="63" t="s">
        <v>27</v>
      </c>
      <c r="S142" s="64" t="s">
        <v>28</v>
      </c>
    </row>
    <row r="143" spans="1:19" x14ac:dyDescent="0.2">
      <c r="A143" s="58" t="str">
        <f t="shared" ref="A143:A152" si="81">$G$7</f>
        <v>Vista Del Mar / Family Services of Santa Monica</v>
      </c>
      <c r="B143" s="58" t="str">
        <f t="shared" ref="B143:B152" si="82">$G$8</f>
        <v>Community Mental Health</v>
      </c>
      <c r="D143" s="58" t="s">
        <v>41</v>
      </c>
      <c r="E143" s="29" t="s">
        <v>65</v>
      </c>
      <c r="F143" s="225" t="s">
        <v>164</v>
      </c>
      <c r="G143" s="226"/>
      <c r="H143" s="46"/>
      <c r="I143" s="47"/>
      <c r="J143" s="47"/>
      <c r="K143" s="47"/>
      <c r="L143" s="221">
        <v>561</v>
      </c>
      <c r="M143" s="221">
        <v>0</v>
      </c>
      <c r="N143" s="221">
        <f t="shared" ref="N143:N152" si="83">L143-M143</f>
        <v>561</v>
      </c>
      <c r="O143" s="263">
        <v>0</v>
      </c>
      <c r="P143" s="263">
        <v>0</v>
      </c>
      <c r="Q143" s="49">
        <f>SUM(O143:P143)</f>
        <v>0</v>
      </c>
      <c r="R143" s="48" t="str">
        <f>IFERROR(Q143/M143,"N/A")</f>
        <v>N/A</v>
      </c>
      <c r="S143" s="264">
        <v>245</v>
      </c>
    </row>
    <row r="144" spans="1:19" x14ac:dyDescent="0.2">
      <c r="A144" s="58" t="str">
        <f t="shared" si="81"/>
        <v>Vista Del Mar / Family Services of Santa Monica</v>
      </c>
      <c r="B144" s="58" t="str">
        <f t="shared" si="82"/>
        <v>Community Mental Health</v>
      </c>
      <c r="D144" s="58" t="s">
        <v>41</v>
      </c>
      <c r="E144" s="29" t="s">
        <v>65</v>
      </c>
      <c r="F144" s="227" t="s">
        <v>165</v>
      </c>
      <c r="G144" s="226"/>
      <c r="H144" s="46"/>
      <c r="I144" s="47"/>
      <c r="J144" s="47"/>
      <c r="K144" s="47"/>
      <c r="L144" s="221">
        <v>4005</v>
      </c>
      <c r="M144" s="221">
        <v>0</v>
      </c>
      <c r="N144" s="221">
        <f t="shared" si="83"/>
        <v>4005</v>
      </c>
      <c r="O144" s="263">
        <v>0</v>
      </c>
      <c r="P144" s="263">
        <v>0</v>
      </c>
      <c r="Q144" s="49">
        <f t="shared" ref="Q144:Q152" si="84">SUM(O144:P144)</f>
        <v>0</v>
      </c>
      <c r="R144" s="48" t="str">
        <f t="shared" ref="R144:R152" si="85">IFERROR(Q144/M144,"N/A")</f>
        <v>N/A</v>
      </c>
      <c r="S144" s="264">
        <v>14006</v>
      </c>
    </row>
    <row r="145" spans="1:19" x14ac:dyDescent="0.2">
      <c r="A145" s="58" t="str">
        <f t="shared" si="81"/>
        <v>Vista Del Mar / Family Services of Santa Monica</v>
      </c>
      <c r="B145" s="58" t="str">
        <f t="shared" si="82"/>
        <v>Community Mental Health</v>
      </c>
      <c r="D145" s="58" t="s">
        <v>41</v>
      </c>
      <c r="E145" s="29" t="s">
        <v>65</v>
      </c>
      <c r="F145" s="227" t="s">
        <v>166</v>
      </c>
      <c r="G145" s="226"/>
      <c r="H145" s="46"/>
      <c r="I145" s="47"/>
      <c r="J145" s="47"/>
      <c r="K145" s="47"/>
      <c r="L145" s="221">
        <v>11782</v>
      </c>
      <c r="M145" s="221">
        <v>0</v>
      </c>
      <c r="N145" s="221">
        <f t="shared" si="83"/>
        <v>11782</v>
      </c>
      <c r="O145" s="263">
        <v>0</v>
      </c>
      <c r="P145" s="263">
        <v>0</v>
      </c>
      <c r="Q145" s="49">
        <f t="shared" si="84"/>
        <v>0</v>
      </c>
      <c r="R145" s="48" t="str">
        <f t="shared" si="85"/>
        <v>N/A</v>
      </c>
      <c r="S145" s="264">
        <v>411</v>
      </c>
    </row>
    <row r="146" spans="1:19" x14ac:dyDescent="0.2">
      <c r="A146" s="58" t="str">
        <f t="shared" si="81"/>
        <v>Vista Del Mar / Family Services of Santa Monica</v>
      </c>
      <c r="B146" s="58" t="str">
        <f t="shared" si="82"/>
        <v>Community Mental Health</v>
      </c>
      <c r="D146" s="58" t="s">
        <v>41</v>
      </c>
      <c r="E146" s="29" t="s">
        <v>65</v>
      </c>
      <c r="F146" s="227" t="s">
        <v>167</v>
      </c>
      <c r="G146" s="226"/>
      <c r="H146" s="46"/>
      <c r="I146" s="47"/>
      <c r="J146" s="47"/>
      <c r="K146" s="47"/>
      <c r="L146" s="221">
        <v>6000</v>
      </c>
      <c r="M146" s="221">
        <v>0</v>
      </c>
      <c r="N146" s="221">
        <f t="shared" si="83"/>
        <v>6000</v>
      </c>
      <c r="O146" s="263">
        <v>0</v>
      </c>
      <c r="P146" s="263">
        <v>0</v>
      </c>
      <c r="Q146" s="49">
        <f t="shared" si="84"/>
        <v>0</v>
      </c>
      <c r="R146" s="48" t="str">
        <f t="shared" si="85"/>
        <v>N/A</v>
      </c>
      <c r="S146" s="264">
        <v>0</v>
      </c>
    </row>
    <row r="147" spans="1:19" x14ac:dyDescent="0.2">
      <c r="A147" s="58" t="str">
        <f t="shared" si="81"/>
        <v>Vista Del Mar / Family Services of Santa Monica</v>
      </c>
      <c r="B147" s="58" t="str">
        <f t="shared" si="82"/>
        <v>Community Mental Health</v>
      </c>
      <c r="D147" s="58" t="s">
        <v>41</v>
      </c>
      <c r="E147" s="29" t="s">
        <v>65</v>
      </c>
      <c r="F147" s="227" t="s">
        <v>168</v>
      </c>
      <c r="G147" s="226"/>
      <c r="H147" s="46"/>
      <c r="I147" s="47"/>
      <c r="J147" s="47"/>
      <c r="K147" s="47"/>
      <c r="L147" s="221">
        <v>105</v>
      </c>
      <c r="M147" s="221">
        <v>0</v>
      </c>
      <c r="N147" s="221">
        <f t="shared" si="83"/>
        <v>105</v>
      </c>
      <c r="O147" s="263">
        <v>0</v>
      </c>
      <c r="P147" s="263">
        <v>0</v>
      </c>
      <c r="Q147" s="49">
        <f t="shared" si="84"/>
        <v>0</v>
      </c>
      <c r="R147" s="48" t="str">
        <f t="shared" si="85"/>
        <v>N/A</v>
      </c>
      <c r="S147" s="264">
        <v>847</v>
      </c>
    </row>
    <row r="148" spans="1:19" x14ac:dyDescent="0.2">
      <c r="A148" s="58" t="str">
        <f t="shared" si="81"/>
        <v>Vista Del Mar / Family Services of Santa Monica</v>
      </c>
      <c r="B148" s="58" t="str">
        <f t="shared" si="82"/>
        <v>Community Mental Health</v>
      </c>
      <c r="D148" s="58" t="s">
        <v>41</v>
      </c>
      <c r="E148" s="29" t="s">
        <v>65</v>
      </c>
      <c r="F148" s="227" t="s">
        <v>169</v>
      </c>
      <c r="G148" s="226"/>
      <c r="H148" s="46"/>
      <c r="I148" s="47"/>
      <c r="J148" s="47"/>
      <c r="K148" s="47"/>
      <c r="L148" s="221">
        <v>260</v>
      </c>
      <c r="M148" s="221">
        <v>0</v>
      </c>
      <c r="N148" s="221">
        <f t="shared" si="83"/>
        <v>260</v>
      </c>
      <c r="O148" s="263">
        <v>0</v>
      </c>
      <c r="P148" s="263">
        <v>0</v>
      </c>
      <c r="Q148" s="49">
        <f t="shared" si="84"/>
        <v>0</v>
      </c>
      <c r="R148" s="48" t="str">
        <f t="shared" si="85"/>
        <v>N/A</v>
      </c>
      <c r="S148" s="264">
        <v>147</v>
      </c>
    </row>
    <row r="149" spans="1:19" x14ac:dyDescent="0.2">
      <c r="A149" s="58" t="str">
        <f t="shared" si="81"/>
        <v>Vista Del Mar / Family Services of Santa Monica</v>
      </c>
      <c r="B149" s="58" t="str">
        <f t="shared" si="82"/>
        <v>Community Mental Health</v>
      </c>
      <c r="D149" s="58" t="s">
        <v>41</v>
      </c>
      <c r="E149" s="29" t="s">
        <v>65</v>
      </c>
      <c r="F149" s="227" t="s">
        <v>170</v>
      </c>
      <c r="G149" s="226"/>
      <c r="H149" s="46"/>
      <c r="I149" s="47"/>
      <c r="J149" s="47"/>
      <c r="K149" s="47"/>
      <c r="L149" s="221">
        <v>1616</v>
      </c>
      <c r="M149" s="221">
        <v>0</v>
      </c>
      <c r="N149" s="221">
        <f t="shared" si="83"/>
        <v>1616</v>
      </c>
      <c r="O149" s="263">
        <v>0</v>
      </c>
      <c r="P149" s="263">
        <v>0</v>
      </c>
      <c r="Q149" s="49">
        <f t="shared" si="84"/>
        <v>0</v>
      </c>
      <c r="R149" s="48" t="str">
        <f t="shared" si="85"/>
        <v>N/A</v>
      </c>
      <c r="S149" s="264">
        <v>3932</v>
      </c>
    </row>
    <row r="150" spans="1:19" x14ac:dyDescent="0.2">
      <c r="A150" s="58" t="str">
        <f t="shared" si="81"/>
        <v>Vista Del Mar / Family Services of Santa Monica</v>
      </c>
      <c r="B150" s="58" t="str">
        <f t="shared" si="82"/>
        <v>Community Mental Health</v>
      </c>
      <c r="D150" s="58" t="s">
        <v>41</v>
      </c>
      <c r="E150" s="29" t="s">
        <v>65</v>
      </c>
      <c r="F150" s="227" t="s">
        <v>171</v>
      </c>
      <c r="G150" s="226"/>
      <c r="H150" s="46"/>
      <c r="I150" s="47"/>
      <c r="J150" s="47"/>
      <c r="K150" s="47"/>
      <c r="L150" s="221">
        <v>1000</v>
      </c>
      <c r="M150" s="221">
        <v>0</v>
      </c>
      <c r="N150" s="221">
        <f t="shared" si="83"/>
        <v>1000</v>
      </c>
      <c r="O150" s="263">
        <v>0</v>
      </c>
      <c r="P150" s="263">
        <v>0</v>
      </c>
      <c r="Q150" s="49">
        <f t="shared" si="84"/>
        <v>0</v>
      </c>
      <c r="R150" s="48" t="str">
        <f t="shared" si="85"/>
        <v>N/A</v>
      </c>
      <c r="S150" s="264">
        <v>664</v>
      </c>
    </row>
    <row r="151" spans="1:19" x14ac:dyDescent="0.2">
      <c r="A151" s="58" t="str">
        <f t="shared" si="81"/>
        <v>Vista Del Mar / Family Services of Santa Monica</v>
      </c>
      <c r="B151" s="58" t="str">
        <f t="shared" si="82"/>
        <v>Community Mental Health</v>
      </c>
      <c r="D151" s="58" t="s">
        <v>41</v>
      </c>
      <c r="E151" s="29" t="s">
        <v>65</v>
      </c>
      <c r="F151" s="227" t="s">
        <v>172</v>
      </c>
      <c r="G151" s="226"/>
      <c r="H151" s="46"/>
      <c r="I151" s="47"/>
      <c r="J151" s="47"/>
      <c r="K151" s="47"/>
      <c r="L151" s="221">
        <v>17365</v>
      </c>
      <c r="M151" s="221">
        <v>0</v>
      </c>
      <c r="N151" s="221">
        <f t="shared" si="83"/>
        <v>17365</v>
      </c>
      <c r="O151" s="263">
        <v>0</v>
      </c>
      <c r="P151" s="263">
        <v>0</v>
      </c>
      <c r="Q151" s="49">
        <f t="shared" si="84"/>
        <v>0</v>
      </c>
      <c r="R151" s="48" t="str">
        <f t="shared" si="85"/>
        <v>N/A</v>
      </c>
      <c r="S151" s="264">
        <v>24726</v>
      </c>
    </row>
    <row r="152" spans="1:19" x14ac:dyDescent="0.2">
      <c r="A152" s="58" t="str">
        <f t="shared" si="81"/>
        <v>Vista Del Mar / Family Services of Santa Monica</v>
      </c>
      <c r="B152" s="58" t="str">
        <f t="shared" si="82"/>
        <v>Community Mental Health</v>
      </c>
      <c r="D152" s="58" t="s">
        <v>41</v>
      </c>
      <c r="E152" s="29" t="s">
        <v>65</v>
      </c>
      <c r="F152" s="227"/>
      <c r="G152" s="226"/>
      <c r="H152" s="46"/>
      <c r="I152" s="47"/>
      <c r="J152" s="47"/>
      <c r="K152" s="47"/>
      <c r="L152" s="221">
        <v>0</v>
      </c>
      <c r="M152" s="221">
        <v>0</v>
      </c>
      <c r="N152" s="221">
        <f t="shared" si="83"/>
        <v>0</v>
      </c>
      <c r="O152" s="263">
        <v>0</v>
      </c>
      <c r="P152" s="263">
        <v>0</v>
      </c>
      <c r="Q152" s="49">
        <f t="shared" si="84"/>
        <v>0</v>
      </c>
      <c r="R152" s="48" t="str">
        <f t="shared" si="85"/>
        <v>N/A</v>
      </c>
      <c r="S152" s="264">
        <v>0</v>
      </c>
    </row>
    <row r="153" spans="1:19" ht="13.5" thickBot="1" x14ac:dyDescent="0.25">
      <c r="F153" s="69"/>
      <c r="G153" s="65"/>
      <c r="H153" s="70" t="s">
        <v>67</v>
      </c>
      <c r="I153" s="71"/>
      <c r="J153" s="71"/>
      <c r="K153" s="72"/>
      <c r="L153" s="73">
        <f t="shared" ref="L153:Q153" si="86">SUM(L143:L152)</f>
        <v>42694</v>
      </c>
      <c r="M153" s="73">
        <f t="shared" si="86"/>
        <v>0</v>
      </c>
      <c r="N153" s="73">
        <f t="shared" si="86"/>
        <v>42694</v>
      </c>
      <c r="O153" s="73">
        <f t="shared" si="86"/>
        <v>0</v>
      </c>
      <c r="P153" s="73">
        <f t="shared" si="86"/>
        <v>0</v>
      </c>
      <c r="Q153" s="73">
        <f t="shared" si="86"/>
        <v>0</v>
      </c>
      <c r="R153" s="74" t="str">
        <f>IFERROR(Q153/M153,"N/A")</f>
        <v>N/A</v>
      </c>
      <c r="S153" s="75">
        <f>SUM(S143:S152)</f>
        <v>44978</v>
      </c>
    </row>
    <row r="154" spans="1:19" ht="13.5" thickBot="1" x14ac:dyDescent="0.25">
      <c r="F154" s="43"/>
      <c r="G154" s="43"/>
      <c r="H154" s="43"/>
      <c r="I154" s="43"/>
      <c r="J154" s="43"/>
      <c r="K154" s="43"/>
    </row>
    <row r="155" spans="1:19" s="81" customFormat="1" x14ac:dyDescent="0.2">
      <c r="A155" s="76"/>
      <c r="B155" s="76"/>
      <c r="C155" s="76"/>
      <c r="D155" s="76"/>
      <c r="E155" s="85"/>
      <c r="F155" s="19" t="s">
        <v>68</v>
      </c>
      <c r="G155" s="18"/>
      <c r="H155" s="18"/>
      <c r="I155" s="18"/>
      <c r="J155" s="18"/>
      <c r="K155" s="17"/>
      <c r="L155" s="16"/>
      <c r="M155" s="16"/>
      <c r="N155" s="16"/>
      <c r="O155" s="16"/>
      <c r="P155" s="16"/>
      <c r="Q155" s="16"/>
      <c r="R155" s="15"/>
      <c r="S155" s="14"/>
    </row>
    <row r="156" spans="1:19" s="81" customFormat="1" ht="11.25" x14ac:dyDescent="0.2">
      <c r="A156" s="76"/>
      <c r="B156" s="76"/>
      <c r="C156" s="76"/>
      <c r="D156" s="76"/>
      <c r="E156" s="85"/>
      <c r="F156" s="86" t="s">
        <v>173</v>
      </c>
      <c r="G156" s="78"/>
      <c r="H156" s="78"/>
      <c r="I156" s="78"/>
      <c r="J156" s="78"/>
      <c r="K156" s="79"/>
      <c r="L156" s="79"/>
      <c r="M156" s="79"/>
      <c r="N156" s="79"/>
      <c r="O156" s="79"/>
      <c r="P156" s="79"/>
      <c r="Q156" s="79"/>
      <c r="R156" s="209"/>
      <c r="S156" s="80"/>
    </row>
    <row r="157" spans="1:19" s="81" customFormat="1" ht="11.25" x14ac:dyDescent="0.2">
      <c r="A157" s="76"/>
      <c r="B157" s="76"/>
      <c r="C157" s="76"/>
      <c r="D157" s="76"/>
      <c r="E157" s="85"/>
      <c r="F157" s="96" t="s">
        <v>174</v>
      </c>
      <c r="G157" s="78"/>
      <c r="H157" s="78"/>
      <c r="I157" s="78"/>
      <c r="J157" s="78"/>
      <c r="K157" s="79"/>
      <c r="L157" s="79"/>
      <c r="M157" s="79"/>
      <c r="N157" s="79"/>
      <c r="O157" s="79"/>
      <c r="P157" s="79"/>
      <c r="Q157" s="79"/>
      <c r="R157" s="209"/>
      <c r="S157" s="80"/>
    </row>
    <row r="158" spans="1:19" s="81" customFormat="1" ht="11.25" x14ac:dyDescent="0.2">
      <c r="A158" s="76"/>
      <c r="B158" s="76"/>
      <c r="C158" s="76"/>
      <c r="D158" s="76"/>
      <c r="E158" s="85"/>
      <c r="F158" s="96" t="s">
        <v>175</v>
      </c>
      <c r="G158" s="78"/>
      <c r="H158" s="78"/>
      <c r="I158" s="78"/>
      <c r="J158" s="78"/>
      <c r="K158" s="78"/>
      <c r="L158" s="82"/>
      <c r="M158" s="82"/>
      <c r="N158" s="82"/>
      <c r="O158" s="82"/>
      <c r="P158" s="82"/>
      <c r="Q158" s="82"/>
      <c r="R158" s="83"/>
      <c r="S158" s="84"/>
    </row>
    <row r="159" spans="1:19" ht="33.75" x14ac:dyDescent="0.2">
      <c r="F159" s="66" t="s">
        <v>139</v>
      </c>
      <c r="G159" s="67"/>
      <c r="H159" s="68"/>
      <c r="I159" s="68"/>
      <c r="J159" s="68"/>
      <c r="K159" s="68"/>
      <c r="L159" s="50" t="s">
        <v>21</v>
      </c>
      <c r="M159" s="50" t="s">
        <v>22</v>
      </c>
      <c r="N159" s="50" t="s">
        <v>23</v>
      </c>
      <c r="O159" s="50" t="s">
        <v>24</v>
      </c>
      <c r="P159" s="50" t="s">
        <v>25</v>
      </c>
      <c r="Q159" s="50" t="s">
        <v>26</v>
      </c>
      <c r="R159" s="63" t="s">
        <v>27</v>
      </c>
      <c r="S159" s="64" t="s">
        <v>28</v>
      </c>
    </row>
    <row r="160" spans="1:19" ht="12.75" customHeight="1" x14ac:dyDescent="0.2">
      <c r="A160" s="58" t="str">
        <f>$G$7</f>
        <v>Vista Del Mar / Family Services of Santa Monica</v>
      </c>
      <c r="B160" s="58" t="str">
        <f>$G$8</f>
        <v>Community Mental Health</v>
      </c>
      <c r="D160" s="58" t="s">
        <v>41</v>
      </c>
      <c r="E160" s="29" t="s">
        <v>68</v>
      </c>
      <c r="F160" s="226" t="s">
        <v>176</v>
      </c>
      <c r="G160" s="226"/>
      <c r="H160" s="46"/>
      <c r="I160" s="47"/>
      <c r="J160" s="150"/>
      <c r="K160" s="151"/>
      <c r="L160" s="228">
        <v>119082</v>
      </c>
      <c r="M160" s="228">
        <v>0</v>
      </c>
      <c r="N160" s="229">
        <f>L160-M160</f>
        <v>119082</v>
      </c>
      <c r="O160" s="267">
        <v>0</v>
      </c>
      <c r="P160" s="267">
        <v>0</v>
      </c>
      <c r="Q160" s="49">
        <f>SUM(O160:P160)</f>
        <v>0</v>
      </c>
      <c r="R160" s="48" t="str">
        <f>IFERROR(Q160/M160,"N/A")</f>
        <v>N/A</v>
      </c>
      <c r="S160" s="264">
        <v>152520</v>
      </c>
    </row>
    <row r="161" spans="1:19" ht="13.5" thickBot="1" x14ac:dyDescent="0.25">
      <c r="A161" s="58" t="str">
        <f t="shared" ref="A161" si="87">$G$7</f>
        <v>Vista Del Mar / Family Services of Santa Monica</v>
      </c>
      <c r="B161" s="58" t="str">
        <f t="shared" ref="B161" si="88">$G$8</f>
        <v>Community Mental Health</v>
      </c>
      <c r="D161" s="58" t="s">
        <v>41</v>
      </c>
      <c r="E161" s="29" t="s">
        <v>65</v>
      </c>
      <c r="F161" s="230"/>
      <c r="G161" s="231"/>
      <c r="H161" s="46"/>
      <c r="I161" s="47"/>
      <c r="J161" s="150" t="s">
        <v>177</v>
      </c>
      <c r="K161" s="151">
        <f>IFERROR(M162/M164,"N/A")</f>
        <v>0</v>
      </c>
      <c r="L161" s="229">
        <v>0</v>
      </c>
      <c r="M161" s="229">
        <v>0</v>
      </c>
      <c r="N161" s="229">
        <f t="shared" ref="N161" si="89">L161-M161</f>
        <v>0</v>
      </c>
      <c r="O161" s="267">
        <v>0</v>
      </c>
      <c r="P161" s="267">
        <v>0</v>
      </c>
      <c r="Q161" s="60">
        <f>SUM(O161:P161)</f>
        <v>0</v>
      </c>
      <c r="R161" s="61" t="str">
        <f>IFERROR(Q161/M161,"N/A")</f>
        <v>N/A</v>
      </c>
      <c r="S161" s="268">
        <v>0</v>
      </c>
    </row>
    <row r="162" spans="1:19" ht="13.5" thickBot="1" x14ac:dyDescent="0.25">
      <c r="F162" s="202"/>
      <c r="G162" s="203"/>
      <c r="H162" s="204" t="s">
        <v>69</v>
      </c>
      <c r="I162" s="13"/>
      <c r="J162" s="13"/>
      <c r="K162" s="12"/>
      <c r="L162" s="11">
        <f>SUM(L160:L161)</f>
        <v>119082</v>
      </c>
      <c r="M162" s="11">
        <f>SUM(M160:M161)</f>
        <v>0</v>
      </c>
      <c r="N162" s="11">
        <f>SUM(N160:N161)</f>
        <v>119082</v>
      </c>
      <c r="O162" s="11">
        <f t="shared" ref="O162:Q162" si="90">SUM(O160:O161)</f>
        <v>0</v>
      </c>
      <c r="P162" s="11">
        <f t="shared" si="90"/>
        <v>0</v>
      </c>
      <c r="Q162" s="11">
        <f t="shared" si="90"/>
        <v>0</v>
      </c>
      <c r="R162" s="10" t="str">
        <f>IFERROR(Q162/M162,"N/A")</f>
        <v>N/A</v>
      </c>
      <c r="S162" s="9">
        <f>SUM(S160:S161)</f>
        <v>152520</v>
      </c>
    </row>
    <row r="163" spans="1:19" ht="13.5" thickBot="1" x14ac:dyDescent="0.25">
      <c r="F163" s="43"/>
      <c r="G163" s="43"/>
      <c r="H163" s="43"/>
      <c r="I163" s="43"/>
      <c r="J163" s="43"/>
      <c r="K163" s="43"/>
    </row>
    <row r="164" spans="1:19" ht="15.75" thickBot="1" x14ac:dyDescent="0.3">
      <c r="F164" s="8"/>
      <c r="G164" s="6"/>
      <c r="H164" s="7" t="s">
        <v>40</v>
      </c>
      <c r="I164" s="6"/>
      <c r="J164" s="6"/>
      <c r="K164" s="5"/>
      <c r="L164" s="4">
        <f t="shared" ref="L164:Q164" si="91">SUM(L162,L153,L138,L131,L121,L113,L105,L98,L89,L79,L67)</f>
        <v>1295486.1600000001</v>
      </c>
      <c r="M164" s="4">
        <f t="shared" si="91"/>
        <v>82739</v>
      </c>
      <c r="N164" s="4">
        <f t="shared" si="91"/>
        <v>1212747.1600000001</v>
      </c>
      <c r="O164" s="4">
        <f t="shared" si="91"/>
        <v>42292.65</v>
      </c>
      <c r="P164" s="4">
        <f t="shared" si="91"/>
        <v>40446.35</v>
      </c>
      <c r="Q164" s="4">
        <f t="shared" si="91"/>
        <v>82739.000000000015</v>
      </c>
      <c r="R164" s="3">
        <f>IFERROR(Q164/M164,"N/A")</f>
        <v>1.0000000000000002</v>
      </c>
      <c r="S164" s="2">
        <f>SUM(S162,S153,S138,S131,S121,S113,S105,S98,S89,S79,S67)</f>
        <v>1352188.2</v>
      </c>
    </row>
    <row r="165" spans="1:19" ht="15" customHeight="1" thickBot="1" x14ac:dyDescent="0.25">
      <c r="F165" s="43"/>
      <c r="G165" s="43"/>
      <c r="H165" s="43"/>
      <c r="I165" s="43"/>
      <c r="J165" s="43"/>
      <c r="K165" s="43"/>
    </row>
    <row r="166" spans="1:19" ht="39" customHeight="1" thickBot="1" x14ac:dyDescent="0.3">
      <c r="F166" s="100" t="s">
        <v>97</v>
      </c>
      <c r="G166" s="93"/>
      <c r="H166" s="93"/>
      <c r="I166" s="93"/>
      <c r="J166" s="93"/>
      <c r="K166" s="93"/>
      <c r="L166" s="93"/>
      <c r="M166" s="93"/>
      <c r="N166" s="93"/>
      <c r="O166" s="93"/>
      <c r="P166" s="93"/>
      <c r="Q166" s="93"/>
      <c r="R166" s="93"/>
      <c r="S166" s="99"/>
    </row>
    <row r="167" spans="1:19" ht="33.75" x14ac:dyDescent="0.2">
      <c r="F167" s="106" t="s">
        <v>178</v>
      </c>
      <c r="G167" s="98" t="s">
        <v>139</v>
      </c>
      <c r="H167" s="97"/>
      <c r="I167" s="97"/>
      <c r="J167" s="97"/>
      <c r="K167" s="125"/>
      <c r="L167" s="97"/>
      <c r="M167" s="97"/>
      <c r="N167" s="107" t="s">
        <v>179</v>
      </c>
      <c r="O167" s="107" t="s">
        <v>180</v>
      </c>
      <c r="P167" s="107" t="s">
        <v>181</v>
      </c>
      <c r="Q167" s="107" t="s">
        <v>182</v>
      </c>
      <c r="R167" s="122" t="s">
        <v>183</v>
      </c>
      <c r="S167" s="108" t="s">
        <v>184</v>
      </c>
    </row>
    <row r="168" spans="1:19" x14ac:dyDescent="0.2">
      <c r="A168" s="58" t="str">
        <f t="shared" ref="A168:A173" si="92">$G$7</f>
        <v>Vista Del Mar / Family Services of Santa Monica</v>
      </c>
      <c r="B168" s="58" t="str">
        <f t="shared" ref="B168:B173" si="93">$G$8</f>
        <v>Community Mental Health</v>
      </c>
      <c r="D168" s="58" t="s">
        <v>97</v>
      </c>
      <c r="E168" s="29" t="str">
        <f t="shared" ref="E168:E173" si="94">F168</f>
        <v>1.  Government Grants</v>
      </c>
      <c r="F168" s="124" t="s">
        <v>185</v>
      </c>
      <c r="G168" s="269" t="s">
        <v>186</v>
      </c>
      <c r="H168" s="43"/>
      <c r="I168" s="43"/>
      <c r="J168" s="43"/>
      <c r="K168" s="126"/>
      <c r="L168" s="43"/>
      <c r="M168" s="43"/>
      <c r="N168" s="221">
        <v>283546.60060913704</v>
      </c>
      <c r="O168" s="265">
        <v>351419</v>
      </c>
      <c r="P168" s="265">
        <v>351419</v>
      </c>
      <c r="Q168" s="109">
        <f t="shared" ref="Q168:Q173" si="95">SUM(O168:P168)</f>
        <v>702838</v>
      </c>
      <c r="R168" s="35"/>
      <c r="S168" s="205"/>
    </row>
    <row r="169" spans="1:19" x14ac:dyDescent="0.2">
      <c r="A169" s="58" t="str">
        <f t="shared" si="92"/>
        <v>Vista Del Mar / Family Services of Santa Monica</v>
      </c>
      <c r="B169" s="58" t="str">
        <f t="shared" si="93"/>
        <v>Community Mental Health</v>
      </c>
      <c r="D169" s="58" t="s">
        <v>97</v>
      </c>
      <c r="E169" s="29" t="str">
        <f t="shared" si="94"/>
        <v>2.  Private/Corporate Grants</v>
      </c>
      <c r="F169" s="124" t="s">
        <v>187</v>
      </c>
      <c r="G169" s="269"/>
      <c r="H169" s="43"/>
      <c r="I169" s="43"/>
      <c r="J169" s="43"/>
      <c r="K169" s="126"/>
      <c r="L169" s="43"/>
      <c r="M169" s="43"/>
      <c r="N169" s="221">
        <v>0</v>
      </c>
      <c r="O169" s="265">
        <v>0</v>
      </c>
      <c r="P169" s="265">
        <v>0</v>
      </c>
      <c r="Q169" s="109">
        <f t="shared" si="95"/>
        <v>0</v>
      </c>
      <c r="R169" s="35"/>
      <c r="S169" s="205"/>
    </row>
    <row r="170" spans="1:19" x14ac:dyDescent="0.2">
      <c r="A170" s="58" t="str">
        <f t="shared" si="92"/>
        <v>Vista Del Mar / Family Services of Santa Monica</v>
      </c>
      <c r="B170" s="58" t="str">
        <f t="shared" si="93"/>
        <v>Community Mental Health</v>
      </c>
      <c r="D170" s="58" t="s">
        <v>97</v>
      </c>
      <c r="E170" s="29" t="str">
        <f t="shared" si="94"/>
        <v>3.  Individual Donations</v>
      </c>
      <c r="F170" s="124" t="s">
        <v>188</v>
      </c>
      <c r="G170" s="269"/>
      <c r="H170" s="43"/>
      <c r="I170" s="43"/>
      <c r="J170" s="43"/>
      <c r="K170" s="126"/>
      <c r="L170" s="43"/>
      <c r="M170" s="43"/>
      <c r="N170" s="221">
        <v>0</v>
      </c>
      <c r="O170" s="265">
        <v>0</v>
      </c>
      <c r="P170" s="265">
        <v>0</v>
      </c>
      <c r="Q170" s="109">
        <f t="shared" si="95"/>
        <v>0</v>
      </c>
      <c r="S170" s="205"/>
    </row>
    <row r="171" spans="1:19" x14ac:dyDescent="0.2">
      <c r="A171" s="58" t="str">
        <f t="shared" si="92"/>
        <v>Vista Del Mar / Family Services of Santa Monica</v>
      </c>
      <c r="B171" s="58" t="str">
        <f t="shared" si="93"/>
        <v>Community Mental Health</v>
      </c>
      <c r="D171" s="58" t="s">
        <v>97</v>
      </c>
      <c r="E171" s="29" t="str">
        <f t="shared" si="94"/>
        <v>4.  Fundraising Events</v>
      </c>
      <c r="F171" s="124" t="s">
        <v>189</v>
      </c>
      <c r="G171" s="269"/>
      <c r="H171" s="43"/>
      <c r="I171" s="43"/>
      <c r="J171" s="43"/>
      <c r="K171" s="126"/>
      <c r="L171" s="43"/>
      <c r="M171" s="43"/>
      <c r="N171" s="221">
        <v>0</v>
      </c>
      <c r="O171" s="265">
        <v>0</v>
      </c>
      <c r="P171" s="265">
        <v>0</v>
      </c>
      <c r="Q171" s="109">
        <f t="shared" si="95"/>
        <v>0</v>
      </c>
      <c r="R171" s="104"/>
      <c r="S171" s="206"/>
    </row>
    <row r="172" spans="1:19" x14ac:dyDescent="0.2">
      <c r="A172" s="58" t="str">
        <f t="shared" si="92"/>
        <v>Vista Del Mar / Family Services of Santa Monica</v>
      </c>
      <c r="B172" s="58" t="str">
        <f t="shared" si="93"/>
        <v>Community Mental Health</v>
      </c>
      <c r="D172" s="58" t="s">
        <v>97</v>
      </c>
      <c r="E172" s="29" t="str">
        <f t="shared" si="94"/>
        <v>5.  Fees for Service</v>
      </c>
      <c r="F172" s="124" t="s">
        <v>190</v>
      </c>
      <c r="G172" s="269" t="s">
        <v>191</v>
      </c>
      <c r="H172" s="43"/>
      <c r="I172" s="43"/>
      <c r="J172" s="43"/>
      <c r="K172" s="126"/>
      <c r="L172" s="43"/>
      <c r="M172" s="43"/>
      <c r="N172" s="221">
        <v>15000</v>
      </c>
      <c r="O172" s="265">
        <v>4259</v>
      </c>
      <c r="P172" s="265">
        <v>7514</v>
      </c>
      <c r="Q172" s="109">
        <f t="shared" si="95"/>
        <v>11773</v>
      </c>
      <c r="R172" s="104"/>
      <c r="S172" s="206"/>
    </row>
    <row r="173" spans="1:19" x14ac:dyDescent="0.2">
      <c r="A173" s="58" t="str">
        <f t="shared" si="92"/>
        <v>Vista Del Mar / Family Services of Santa Monica</v>
      </c>
      <c r="B173" s="58" t="str">
        <f t="shared" si="93"/>
        <v>Community Mental Health</v>
      </c>
      <c r="D173" s="58" t="s">
        <v>97</v>
      </c>
      <c r="E173" s="29" t="str">
        <f t="shared" si="94"/>
        <v>6.  Other</v>
      </c>
      <c r="F173" s="124" t="s">
        <v>192</v>
      </c>
      <c r="G173" s="269"/>
      <c r="H173" s="43"/>
      <c r="I173" s="43"/>
      <c r="J173" s="43"/>
      <c r="K173" s="126"/>
      <c r="L173" s="43"/>
      <c r="M173" s="43"/>
      <c r="N173" s="229">
        <v>0</v>
      </c>
      <c r="O173" s="270">
        <v>0</v>
      </c>
      <c r="P173" s="270"/>
      <c r="Q173" s="110">
        <f t="shared" si="95"/>
        <v>0</v>
      </c>
      <c r="R173" s="104"/>
      <c r="S173" s="207"/>
    </row>
    <row r="174" spans="1:19" ht="15.75" thickBot="1" x14ac:dyDescent="0.3">
      <c r="F174" s="111" t="s">
        <v>193</v>
      </c>
      <c r="G174" s="65"/>
      <c r="H174" s="101" t="s">
        <v>194</v>
      </c>
      <c r="I174" s="102"/>
      <c r="J174" s="102"/>
      <c r="K174" s="102"/>
      <c r="L174" s="102"/>
      <c r="M174" s="102"/>
      <c r="N174" s="112">
        <f>SUM(N168:N173)</f>
        <v>298546.60060913704</v>
      </c>
      <c r="O174" s="112">
        <f>SUM(O168:O173)</f>
        <v>355678</v>
      </c>
      <c r="P174" s="112">
        <f>SUM(P168:P173)</f>
        <v>358933</v>
      </c>
      <c r="Q174" s="112">
        <f>SUM(Q168:Q173)</f>
        <v>714611</v>
      </c>
      <c r="R174" s="105">
        <f>'CASH MATCH'!E18</f>
        <v>714611.10706521734</v>
      </c>
      <c r="S174" s="113">
        <f>IFERROR(Q174-R174,"N/A")</f>
        <v>-0.10706521733663976</v>
      </c>
    </row>
    <row r="175" spans="1:19" s="92" customFormat="1" ht="13.5" thickBot="1" x14ac:dyDescent="0.25">
      <c r="A175" s="58"/>
      <c r="B175" s="58"/>
      <c r="C175" s="58"/>
      <c r="D175" s="58"/>
      <c r="E175" s="91"/>
      <c r="F175" s="114"/>
      <c r="G175" s="126"/>
      <c r="H175" s="126"/>
      <c r="I175" s="126"/>
      <c r="J175" s="126"/>
      <c r="K175" s="127"/>
      <c r="L175" s="29"/>
      <c r="M175" s="29"/>
      <c r="N175" s="29"/>
      <c r="O175" s="29"/>
      <c r="P175" s="29"/>
      <c r="Q175" s="29"/>
      <c r="R175" s="28"/>
      <c r="S175" s="27"/>
    </row>
    <row r="176" spans="1:19" s="92" customFormat="1" x14ac:dyDescent="0.2">
      <c r="A176" s="58"/>
      <c r="B176" s="58"/>
      <c r="C176" s="58"/>
      <c r="D176" s="58"/>
      <c r="E176" s="91"/>
      <c r="F176" s="42" t="s">
        <v>195</v>
      </c>
      <c r="G176" s="41"/>
      <c r="H176" s="41"/>
      <c r="I176" s="41"/>
      <c r="J176" s="41"/>
      <c r="K176" s="40"/>
      <c r="L176" s="40"/>
      <c r="M176" s="40"/>
      <c r="N176" s="40"/>
      <c r="O176" s="40"/>
      <c r="P176" s="40"/>
      <c r="Q176" s="40"/>
      <c r="R176" s="39"/>
      <c r="S176" s="38"/>
    </row>
    <row r="177" spans="6:19" ht="13.5" thickBot="1" x14ac:dyDescent="0.25">
      <c r="F177" s="34" t="s">
        <v>196</v>
      </c>
      <c r="G177" s="33"/>
      <c r="H177" s="33"/>
      <c r="I177" s="33"/>
      <c r="J177" s="33"/>
      <c r="K177" s="32"/>
      <c r="L177" s="32"/>
      <c r="M177" s="32"/>
      <c r="N177" s="32"/>
      <c r="O177" s="32"/>
      <c r="P177" s="32"/>
      <c r="Q177" s="32"/>
      <c r="R177" s="31"/>
      <c r="S177" s="30"/>
    </row>
  </sheetData>
  <sheetProtection algorithmName="SHA-512" hashValue="kDsE+/ADQh6WAFHPHytGAEigdDWINxYrl1J9oeospyvVddwyDSNABHVCgUHUU6x5gAyx2a/00BWxLmvjy+uJfQ==" saltValue="QKrFWwRnU9mnbfd8gsNBXw==" spinCount="100000" sheet="1" objects="1" scenarios="1"/>
  <conditionalFormatting sqref="G168:G173">
    <cfRule type="containsText" dxfId="0" priority="111" operator="containsText" text="VARIANCE">
      <formula>NOT(ISERROR(SEARCH("VARIANCE",G168)))</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60:K161"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66"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25" right="0.25" top="0.25" bottom="0.25" header="0.3" footer="0.3"/>
  <pageSetup paperSize="5" scale="67" fitToHeight="0" orientation="landscape"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M50"/>
  <sheetViews>
    <sheetView topLeftCell="F2" zoomScale="80" zoomScaleNormal="80" workbookViewId="0">
      <selection activeCell="L2" sqref="L2"/>
    </sheetView>
  </sheetViews>
  <sheetFormatPr defaultColWidth="8.85546875" defaultRowHeight="12.75" outlineLevelRow="1" outlineLevelCol="1" x14ac:dyDescent="0.2"/>
  <cols>
    <col min="1" max="1" width="25.85546875" style="139" hidden="1" customWidth="1" outlineLevel="1"/>
    <col min="2" max="2" width="33.7109375" style="139" hidden="1" customWidth="1" outlineLevel="1"/>
    <col min="3" max="3" width="23.28515625" style="139" hidden="1" customWidth="1" outlineLevel="1"/>
    <col min="4" max="4" width="35" style="139" hidden="1" customWidth="1" outlineLevel="1"/>
    <col min="5" max="5" width="44" style="140" hidden="1" customWidth="1" outlineLevel="1"/>
    <col min="6" max="6" width="59.85546875" style="134" customWidth="1" collapsed="1"/>
    <col min="7" max="10" width="17.28515625" style="133" customWidth="1"/>
    <col min="11" max="13" width="17.28515625" style="59" customWidth="1"/>
    <col min="14" max="16384" width="8.85546875" style="135"/>
  </cols>
  <sheetData>
    <row r="1" spans="1:13" hidden="1" outlineLevel="1" x14ac:dyDescent="0.2">
      <c r="A1" s="130" t="s">
        <v>0</v>
      </c>
      <c r="B1" s="130" t="s">
        <v>1</v>
      </c>
      <c r="C1" s="130" t="s">
        <v>2</v>
      </c>
      <c r="D1" s="130" t="s">
        <v>3</v>
      </c>
      <c r="E1" s="131" t="s">
        <v>4</v>
      </c>
      <c r="F1" s="132" t="s">
        <v>5</v>
      </c>
      <c r="G1" s="133" t="s">
        <v>197</v>
      </c>
      <c r="H1" s="133" t="s">
        <v>198</v>
      </c>
      <c r="I1" s="133" t="s">
        <v>199</v>
      </c>
    </row>
    <row r="2" spans="1:13" ht="18" collapsed="1" x14ac:dyDescent="0.2">
      <c r="A2" s="130"/>
      <c r="B2" s="130"/>
      <c r="C2" s="130"/>
      <c r="D2" s="130"/>
      <c r="E2" s="131"/>
      <c r="F2" s="136" t="s">
        <v>20</v>
      </c>
      <c r="G2" s="215"/>
      <c r="H2" s="138"/>
      <c r="I2" s="138"/>
      <c r="J2" s="138"/>
      <c r="K2" s="216"/>
    </row>
    <row r="3" spans="1:13" ht="18" x14ac:dyDescent="0.2">
      <c r="A3" s="130"/>
      <c r="B3" s="130"/>
      <c r="C3" s="130"/>
      <c r="D3" s="130"/>
      <c r="E3" s="131"/>
      <c r="F3" s="136" t="s">
        <v>200</v>
      </c>
      <c r="G3" s="217"/>
      <c r="H3" s="217"/>
      <c r="I3" s="218"/>
      <c r="J3" s="218"/>
      <c r="K3" s="217"/>
      <c r="L3" s="217"/>
      <c r="M3" s="217"/>
    </row>
    <row r="4" spans="1:13" x14ac:dyDescent="0.2">
      <c r="A4" s="130"/>
      <c r="B4" s="130"/>
      <c r="C4" s="130"/>
      <c r="D4" s="130"/>
      <c r="E4" s="131"/>
      <c r="F4" s="137"/>
      <c r="G4" s="215"/>
      <c r="H4" s="138"/>
      <c r="I4" s="138"/>
      <c r="J4" s="138"/>
      <c r="K4" s="216"/>
    </row>
    <row r="5" spans="1:13" s="148" customFormat="1" ht="30" x14ac:dyDescent="0.2">
      <c r="A5" s="145"/>
      <c r="B5" s="145"/>
      <c r="C5" s="145"/>
      <c r="D5" s="146"/>
      <c r="E5" s="147"/>
      <c r="F5" s="271" t="s">
        <v>201</v>
      </c>
      <c r="G5" s="219" t="s">
        <v>202</v>
      </c>
      <c r="H5" s="219" t="s">
        <v>203</v>
      </c>
      <c r="I5" s="219" t="s">
        <v>204</v>
      </c>
      <c r="J5" s="149"/>
      <c r="L5" s="149"/>
      <c r="M5" s="149"/>
    </row>
    <row r="6" spans="1:13" s="148" customFormat="1" ht="14.25" x14ac:dyDescent="0.2">
      <c r="A6" s="145" t="str">
        <f>'PROGRAM BUDGET &amp; FISCAL REPORT'!$G$7</f>
        <v>Vista Del Mar / Family Services of Santa Monica</v>
      </c>
      <c r="B6" s="145" t="str">
        <f>'PROGRAM BUDGET &amp; FISCAL REPORT'!$G$8</f>
        <v>Community Mental Health</v>
      </c>
      <c r="C6" s="145"/>
      <c r="D6" s="145" t="s">
        <v>205</v>
      </c>
      <c r="E6" s="148" t="s">
        <v>206</v>
      </c>
      <c r="F6" s="272" t="s">
        <v>207</v>
      </c>
      <c r="G6" s="232">
        <v>197</v>
      </c>
      <c r="H6" s="273">
        <v>196</v>
      </c>
      <c r="I6" s="273">
        <v>368</v>
      </c>
      <c r="J6" s="149"/>
      <c r="L6" s="149"/>
      <c r="M6" s="149"/>
    </row>
    <row r="7" spans="1:13" s="148" customFormat="1" ht="14.25" x14ac:dyDescent="0.2">
      <c r="A7" s="145" t="str">
        <f>'PROGRAM BUDGET &amp; FISCAL REPORT'!$G$7</f>
        <v>Vista Del Mar / Family Services of Santa Monica</v>
      </c>
      <c r="B7" s="145" t="str">
        <f>'PROGRAM BUDGET &amp; FISCAL REPORT'!$G$8</f>
        <v>Community Mental Health</v>
      </c>
      <c r="C7" s="145"/>
      <c r="D7" s="145" t="s">
        <v>205</v>
      </c>
      <c r="E7" s="148" t="s">
        <v>206</v>
      </c>
      <c r="F7" s="272" t="s">
        <v>208</v>
      </c>
      <c r="G7" s="232">
        <v>65</v>
      </c>
      <c r="H7" s="273">
        <v>119</v>
      </c>
      <c r="I7" s="273">
        <v>217</v>
      </c>
      <c r="J7" s="149"/>
      <c r="L7" s="149"/>
      <c r="M7" s="149"/>
    </row>
    <row r="8" spans="1:13" s="148" customFormat="1" ht="14.25" x14ac:dyDescent="0.2">
      <c r="A8" s="145" t="str">
        <f>'PROGRAM BUDGET &amp; FISCAL REPORT'!$G$7</f>
        <v>Vista Del Mar / Family Services of Santa Monica</v>
      </c>
      <c r="B8" s="145" t="str">
        <f>'PROGRAM BUDGET &amp; FISCAL REPORT'!$G$8</f>
        <v>Community Mental Health</v>
      </c>
      <c r="C8" s="145"/>
      <c r="D8" s="145" t="s">
        <v>205</v>
      </c>
      <c r="E8" s="148" t="s">
        <v>206</v>
      </c>
      <c r="F8" s="272" t="s">
        <v>209</v>
      </c>
      <c r="G8" s="233">
        <v>65</v>
      </c>
      <c r="H8" s="274">
        <v>106</v>
      </c>
      <c r="I8" s="274">
        <v>197</v>
      </c>
      <c r="J8" s="275"/>
      <c r="K8" s="234"/>
      <c r="L8" s="235"/>
      <c r="M8" s="149"/>
    </row>
    <row r="9" spans="1:13" s="148" customFormat="1" ht="14.25" x14ac:dyDescent="0.2">
      <c r="A9" s="145" t="str">
        <f>'PROGRAM BUDGET &amp; FISCAL REPORT'!$G$7</f>
        <v>Vista Del Mar / Family Services of Santa Monica</v>
      </c>
      <c r="B9" s="145" t="str">
        <f>'PROGRAM BUDGET &amp; FISCAL REPORT'!$G$8</f>
        <v>Community Mental Health</v>
      </c>
      <c r="C9" s="145"/>
      <c r="D9" s="145" t="s">
        <v>205</v>
      </c>
      <c r="E9" s="148" t="s">
        <v>206</v>
      </c>
      <c r="F9" s="272" t="s">
        <v>210</v>
      </c>
      <c r="G9" s="233">
        <v>3</v>
      </c>
      <c r="H9" s="274">
        <v>2</v>
      </c>
      <c r="I9" s="274">
        <v>3</v>
      </c>
      <c r="J9" s="275"/>
      <c r="K9" s="234"/>
      <c r="L9" s="235"/>
      <c r="M9" s="149"/>
    </row>
    <row r="10" spans="1:13" s="148" customFormat="1" ht="14.25" x14ac:dyDescent="0.2">
      <c r="A10" s="145" t="str">
        <f>'PROGRAM BUDGET &amp; FISCAL REPORT'!$G$7</f>
        <v>Vista Del Mar / Family Services of Santa Monica</v>
      </c>
      <c r="B10" s="145" t="str">
        <f>'PROGRAM BUDGET &amp; FISCAL REPORT'!$G$8</f>
        <v>Community Mental Health</v>
      </c>
      <c r="C10" s="145"/>
      <c r="D10" s="145" t="s">
        <v>205</v>
      </c>
      <c r="E10" s="148" t="s">
        <v>206</v>
      </c>
      <c r="F10" s="272" t="s">
        <v>211</v>
      </c>
      <c r="G10" s="233">
        <v>5</v>
      </c>
      <c r="H10" s="274">
        <v>5</v>
      </c>
      <c r="I10" s="274">
        <v>7</v>
      </c>
      <c r="J10" s="275"/>
      <c r="K10" s="234"/>
      <c r="L10" s="235"/>
      <c r="M10" s="149"/>
    </row>
    <row r="11" spans="1:13" s="148" customFormat="1" ht="14.25" x14ac:dyDescent="0.2">
      <c r="A11" s="145" t="str">
        <f>'PROGRAM BUDGET &amp; FISCAL REPORT'!$G$7</f>
        <v>Vista Del Mar / Family Services of Santa Monica</v>
      </c>
      <c r="B11" s="145" t="str">
        <f>'PROGRAM BUDGET &amp; FISCAL REPORT'!$G$8</f>
        <v>Community Mental Health</v>
      </c>
      <c r="C11" s="145"/>
      <c r="D11" s="145" t="s">
        <v>205</v>
      </c>
      <c r="E11" s="148" t="s">
        <v>206</v>
      </c>
      <c r="F11" s="272" t="s">
        <v>212</v>
      </c>
      <c r="G11" s="236" t="s">
        <v>213</v>
      </c>
      <c r="H11" s="274">
        <v>9</v>
      </c>
      <c r="I11" s="274">
        <v>15</v>
      </c>
      <c r="J11" s="275"/>
      <c r="K11" s="234"/>
      <c r="L11" s="235"/>
      <c r="M11" s="149"/>
    </row>
    <row r="12" spans="1:13" s="148" customFormat="1" ht="14.25" x14ac:dyDescent="0.2">
      <c r="A12" s="145" t="str">
        <f>'PROGRAM BUDGET &amp; FISCAL REPORT'!$G$7</f>
        <v>Vista Del Mar / Family Services of Santa Monica</v>
      </c>
      <c r="B12" s="145" t="str">
        <f>'PROGRAM BUDGET &amp; FISCAL REPORT'!$G$8</f>
        <v>Community Mental Health</v>
      </c>
      <c r="C12" s="145"/>
      <c r="D12" s="145" t="s">
        <v>205</v>
      </c>
      <c r="E12" s="148" t="s">
        <v>206</v>
      </c>
      <c r="F12" s="272" t="s">
        <v>214</v>
      </c>
      <c r="G12" s="233">
        <v>13</v>
      </c>
      <c r="H12" s="274">
        <v>49</v>
      </c>
      <c r="I12" s="274">
        <v>56</v>
      </c>
      <c r="J12" s="275"/>
      <c r="K12" s="234"/>
      <c r="L12" s="235"/>
      <c r="M12" s="149"/>
    </row>
    <row r="13" spans="1:13" s="148" customFormat="1" ht="14.25" x14ac:dyDescent="0.2">
      <c r="A13" s="145" t="str">
        <f>'PROGRAM BUDGET &amp; FISCAL REPORT'!$G$7</f>
        <v>Vista Del Mar / Family Services of Santa Monica</v>
      </c>
      <c r="B13" s="145" t="str">
        <f>'PROGRAM BUDGET &amp; FISCAL REPORT'!$G$8</f>
        <v>Community Mental Health</v>
      </c>
      <c r="C13" s="145"/>
      <c r="D13" s="145" t="s">
        <v>205</v>
      </c>
      <c r="E13" s="148" t="s">
        <v>206</v>
      </c>
      <c r="F13" s="272" t="s">
        <v>215</v>
      </c>
      <c r="G13" s="233">
        <v>13</v>
      </c>
      <c r="H13" s="274">
        <v>7</v>
      </c>
      <c r="I13" s="274">
        <v>13</v>
      </c>
      <c r="J13" s="275"/>
      <c r="K13" s="234"/>
      <c r="L13" s="235"/>
      <c r="M13" s="149"/>
    </row>
    <row r="14" spans="1:13" s="148" customFormat="1" ht="14.25" x14ac:dyDescent="0.2">
      <c r="A14" s="145"/>
      <c r="B14" s="145"/>
      <c r="C14" s="145"/>
      <c r="D14" s="145"/>
      <c r="F14" s="276"/>
      <c r="G14" s="237"/>
      <c r="H14" s="237"/>
      <c r="I14" s="237"/>
      <c r="J14" s="235"/>
      <c r="K14" s="234"/>
      <c r="L14" s="235"/>
      <c r="M14" s="149"/>
    </row>
    <row r="15" spans="1:13" s="148" customFormat="1" ht="30" x14ac:dyDescent="0.2">
      <c r="A15" s="145"/>
      <c r="B15" s="145"/>
      <c r="C15" s="145"/>
      <c r="D15" s="145"/>
      <c r="F15" s="271" t="s">
        <v>216</v>
      </c>
      <c r="G15" s="238" t="s">
        <v>202</v>
      </c>
      <c r="H15" s="238" t="s">
        <v>203</v>
      </c>
      <c r="I15" s="238" t="s">
        <v>204</v>
      </c>
      <c r="J15" s="235"/>
      <c r="K15" s="234"/>
      <c r="L15" s="235"/>
      <c r="M15" s="149"/>
    </row>
    <row r="16" spans="1:13" s="148" customFormat="1" ht="14.25" x14ac:dyDescent="0.2">
      <c r="A16" s="145" t="str">
        <f>'PROGRAM BUDGET &amp; FISCAL REPORT'!$G$7</f>
        <v>Vista Del Mar / Family Services of Santa Monica</v>
      </c>
      <c r="B16" s="145" t="str">
        <f>'PROGRAM BUDGET &amp; FISCAL REPORT'!$G$8</f>
        <v>Community Mental Health</v>
      </c>
      <c r="C16" s="145"/>
      <c r="D16" s="145" t="s">
        <v>205</v>
      </c>
      <c r="E16" s="148" t="s">
        <v>217</v>
      </c>
      <c r="F16" s="272" t="s">
        <v>218</v>
      </c>
      <c r="G16" s="233">
        <v>7</v>
      </c>
      <c r="H16" s="274">
        <v>5</v>
      </c>
      <c r="I16" s="274">
        <v>9</v>
      </c>
      <c r="J16" s="275"/>
      <c r="K16" s="234"/>
      <c r="L16" s="235"/>
      <c r="M16" s="149"/>
    </row>
    <row r="17" spans="1:13" s="148" customFormat="1" ht="14.25" x14ac:dyDescent="0.2">
      <c r="A17" s="145" t="str">
        <f>'PROGRAM BUDGET &amp; FISCAL REPORT'!$G$7</f>
        <v>Vista Del Mar / Family Services of Santa Monica</v>
      </c>
      <c r="B17" s="145" t="str">
        <f>'PROGRAM BUDGET &amp; FISCAL REPORT'!$G$8</f>
        <v>Community Mental Health</v>
      </c>
      <c r="C17" s="145"/>
      <c r="D17" s="145" t="s">
        <v>205</v>
      </c>
      <c r="E17" s="148" t="s">
        <v>217</v>
      </c>
      <c r="F17" s="272" t="s">
        <v>219</v>
      </c>
      <c r="G17" s="233">
        <v>1</v>
      </c>
      <c r="H17" s="274">
        <v>3</v>
      </c>
      <c r="I17" s="274">
        <v>4</v>
      </c>
      <c r="J17" s="275"/>
      <c r="K17" s="234"/>
      <c r="L17" s="235"/>
      <c r="M17" s="149"/>
    </row>
    <row r="18" spans="1:13" s="148" customFormat="1" ht="14.25" x14ac:dyDescent="0.2">
      <c r="A18" s="145" t="str">
        <f>'PROGRAM BUDGET &amp; FISCAL REPORT'!$G$7</f>
        <v>Vista Del Mar / Family Services of Santa Monica</v>
      </c>
      <c r="B18" s="145" t="str">
        <f>'PROGRAM BUDGET &amp; FISCAL REPORT'!$G$8</f>
        <v>Community Mental Health</v>
      </c>
      <c r="C18" s="145"/>
      <c r="D18" s="145" t="s">
        <v>205</v>
      </c>
      <c r="E18" s="148" t="s">
        <v>217</v>
      </c>
      <c r="F18" s="272" t="s">
        <v>220</v>
      </c>
      <c r="G18" s="233">
        <v>23</v>
      </c>
      <c r="H18" s="274">
        <v>58</v>
      </c>
      <c r="I18" s="274">
        <v>113</v>
      </c>
      <c r="J18" s="275"/>
      <c r="K18" s="234"/>
      <c r="L18" s="235"/>
      <c r="M18" s="149"/>
    </row>
    <row r="19" spans="1:13" s="148" customFormat="1" ht="14.25" x14ac:dyDescent="0.2">
      <c r="A19" s="145" t="str">
        <f>'PROGRAM BUDGET &amp; FISCAL REPORT'!$G$7</f>
        <v>Vista Del Mar / Family Services of Santa Monica</v>
      </c>
      <c r="B19" s="145" t="str">
        <f>'PROGRAM BUDGET &amp; FISCAL REPORT'!$G$8</f>
        <v>Community Mental Health</v>
      </c>
      <c r="C19" s="145"/>
      <c r="D19" s="145" t="s">
        <v>205</v>
      </c>
      <c r="E19" s="148" t="s">
        <v>217</v>
      </c>
      <c r="F19" s="272" t="s">
        <v>221</v>
      </c>
      <c r="G19" s="233">
        <v>29</v>
      </c>
      <c r="H19" s="274">
        <v>30</v>
      </c>
      <c r="I19" s="274">
        <v>50</v>
      </c>
      <c r="J19" s="275"/>
      <c r="K19" s="234"/>
      <c r="L19" s="235"/>
      <c r="M19" s="149"/>
    </row>
    <row r="20" spans="1:13" s="148" customFormat="1" ht="14.25" x14ac:dyDescent="0.2">
      <c r="A20" s="145" t="str">
        <f>'PROGRAM BUDGET &amp; FISCAL REPORT'!$G$7</f>
        <v>Vista Del Mar / Family Services of Santa Monica</v>
      </c>
      <c r="B20" s="145" t="str">
        <f>'PROGRAM BUDGET &amp; FISCAL REPORT'!$G$8</f>
        <v>Community Mental Health</v>
      </c>
      <c r="C20" s="145"/>
      <c r="D20" s="145" t="s">
        <v>205</v>
      </c>
      <c r="E20" s="148" t="s">
        <v>217</v>
      </c>
      <c r="F20" s="272" t="s">
        <v>222</v>
      </c>
      <c r="G20" s="233">
        <v>3</v>
      </c>
      <c r="H20" s="274">
        <v>14</v>
      </c>
      <c r="I20" s="274">
        <v>24</v>
      </c>
      <c r="J20" s="275"/>
      <c r="K20" s="234"/>
      <c r="L20" s="235"/>
      <c r="M20" s="149"/>
    </row>
    <row r="21" spans="1:13" s="148" customFormat="1" ht="14.25" x14ac:dyDescent="0.2">
      <c r="A21" s="145" t="str">
        <f>'PROGRAM BUDGET &amp; FISCAL REPORT'!$G$7</f>
        <v>Vista Del Mar / Family Services of Santa Monica</v>
      </c>
      <c r="B21" s="145" t="str">
        <f>'PROGRAM BUDGET &amp; FISCAL REPORT'!$G$8</f>
        <v>Community Mental Health</v>
      </c>
      <c r="C21" s="145"/>
      <c r="D21" s="145" t="s">
        <v>205</v>
      </c>
      <c r="E21" s="148" t="s">
        <v>217</v>
      </c>
      <c r="F21" s="272" t="s">
        <v>223</v>
      </c>
      <c r="G21" s="233">
        <v>2</v>
      </c>
      <c r="H21" s="274">
        <v>8</v>
      </c>
      <c r="I21" s="274">
        <v>16</v>
      </c>
      <c r="J21" s="275"/>
      <c r="K21" s="234"/>
      <c r="L21" s="235"/>
      <c r="M21" s="149"/>
    </row>
    <row r="22" spans="1:13" s="148" customFormat="1" ht="14.25" x14ac:dyDescent="0.2">
      <c r="A22" s="145" t="str">
        <f>'PROGRAM BUDGET &amp; FISCAL REPORT'!$G$7</f>
        <v>Vista Del Mar / Family Services of Santa Monica</v>
      </c>
      <c r="B22" s="145" t="str">
        <f>'PROGRAM BUDGET &amp; FISCAL REPORT'!$G$8</f>
        <v>Community Mental Health</v>
      </c>
      <c r="C22" s="145"/>
      <c r="D22" s="145" t="s">
        <v>205</v>
      </c>
      <c r="E22" s="148" t="s">
        <v>217</v>
      </c>
      <c r="F22" s="272" t="s">
        <v>224</v>
      </c>
      <c r="G22" s="233">
        <v>0</v>
      </c>
      <c r="H22" s="274">
        <v>1</v>
      </c>
      <c r="I22" s="274">
        <v>1</v>
      </c>
      <c r="J22" s="275"/>
      <c r="K22" s="234"/>
      <c r="L22" s="235"/>
      <c r="M22" s="149"/>
    </row>
    <row r="23" spans="1:13" s="148" customFormat="1" ht="15" x14ac:dyDescent="0.2">
      <c r="A23" s="145"/>
      <c r="B23" s="145"/>
      <c r="C23" s="145"/>
      <c r="D23" s="145"/>
      <c r="F23" s="277" t="s">
        <v>225</v>
      </c>
      <c r="G23" s="211">
        <f>SUM(G16:G22)</f>
        <v>65</v>
      </c>
      <c r="H23" s="211">
        <f>SUM(H16:H22)</f>
        <v>119</v>
      </c>
      <c r="I23" s="211">
        <f>SUM(I16:I22)</f>
        <v>217</v>
      </c>
      <c r="J23" s="235"/>
      <c r="K23" s="234"/>
      <c r="L23" s="235"/>
      <c r="M23" s="149"/>
    </row>
    <row r="24" spans="1:13" s="148" customFormat="1" ht="14.25" x14ac:dyDescent="0.2">
      <c r="A24" s="145"/>
      <c r="B24" s="145"/>
      <c r="C24" s="145"/>
      <c r="D24" s="145"/>
      <c r="F24" s="278"/>
      <c r="G24" s="237"/>
      <c r="H24" s="237"/>
      <c r="I24" s="237"/>
      <c r="J24" s="235"/>
      <c r="K24" s="234"/>
      <c r="L24" s="235"/>
      <c r="M24" s="149"/>
    </row>
    <row r="25" spans="1:13" s="148" customFormat="1" ht="30" x14ac:dyDescent="0.2">
      <c r="A25" s="145"/>
      <c r="B25" s="145"/>
      <c r="C25" s="145"/>
      <c r="D25" s="145"/>
      <c r="F25" s="271" t="s">
        <v>226</v>
      </c>
      <c r="G25" s="238" t="s">
        <v>202</v>
      </c>
      <c r="H25" s="238" t="s">
        <v>203</v>
      </c>
      <c r="I25" s="238" t="s">
        <v>204</v>
      </c>
      <c r="J25" s="235"/>
      <c r="K25" s="234"/>
      <c r="L25" s="235"/>
      <c r="M25" s="149"/>
    </row>
    <row r="26" spans="1:13" s="148" customFormat="1" ht="14.25" x14ac:dyDescent="0.2">
      <c r="A26" s="145" t="str">
        <f>'PROGRAM BUDGET &amp; FISCAL REPORT'!$G$7</f>
        <v>Vista Del Mar / Family Services of Santa Monica</v>
      </c>
      <c r="B26" s="145" t="str">
        <f>'PROGRAM BUDGET &amp; FISCAL REPORT'!$G$8</f>
        <v>Community Mental Health</v>
      </c>
      <c r="C26" s="145"/>
      <c r="D26" s="145" t="s">
        <v>205</v>
      </c>
      <c r="E26" s="148" t="s">
        <v>227</v>
      </c>
      <c r="F26" s="272">
        <v>90401</v>
      </c>
      <c r="G26" s="236" t="s">
        <v>213</v>
      </c>
      <c r="H26" s="274">
        <v>9</v>
      </c>
      <c r="I26" s="274">
        <v>16</v>
      </c>
      <c r="J26" s="235"/>
      <c r="K26" s="234"/>
      <c r="L26" s="235"/>
      <c r="M26" s="149"/>
    </row>
    <row r="27" spans="1:13" s="148" customFormat="1" ht="14.25" x14ac:dyDescent="0.2">
      <c r="A27" s="145" t="str">
        <f>'PROGRAM BUDGET &amp; FISCAL REPORT'!$G$7</f>
        <v>Vista Del Mar / Family Services of Santa Monica</v>
      </c>
      <c r="B27" s="145" t="str">
        <f>'PROGRAM BUDGET &amp; FISCAL REPORT'!$G$8</f>
        <v>Community Mental Health</v>
      </c>
      <c r="C27" s="145"/>
      <c r="D27" s="145" t="s">
        <v>205</v>
      </c>
      <c r="E27" s="148" t="s">
        <v>227</v>
      </c>
      <c r="F27" s="272">
        <v>90402</v>
      </c>
      <c r="G27" s="236" t="s">
        <v>213</v>
      </c>
      <c r="H27" s="274">
        <v>2</v>
      </c>
      <c r="I27" s="274">
        <v>3</v>
      </c>
      <c r="J27" s="235"/>
      <c r="K27" s="234"/>
      <c r="L27" s="235"/>
      <c r="M27" s="149"/>
    </row>
    <row r="28" spans="1:13" s="148" customFormat="1" ht="14.25" x14ac:dyDescent="0.2">
      <c r="A28" s="145" t="str">
        <f>'PROGRAM BUDGET &amp; FISCAL REPORT'!$G$7</f>
        <v>Vista Del Mar / Family Services of Santa Monica</v>
      </c>
      <c r="B28" s="145" t="str">
        <f>'PROGRAM BUDGET &amp; FISCAL REPORT'!$G$8</f>
        <v>Community Mental Health</v>
      </c>
      <c r="C28" s="145"/>
      <c r="D28" s="145" t="s">
        <v>205</v>
      </c>
      <c r="E28" s="148" t="s">
        <v>227</v>
      </c>
      <c r="F28" s="272">
        <v>90403</v>
      </c>
      <c r="G28" s="236" t="s">
        <v>213</v>
      </c>
      <c r="H28" s="274">
        <v>12</v>
      </c>
      <c r="I28" s="274">
        <v>18</v>
      </c>
      <c r="J28" s="235"/>
      <c r="K28" s="234"/>
      <c r="L28" s="235"/>
      <c r="M28" s="149"/>
    </row>
    <row r="29" spans="1:13" s="148" customFormat="1" ht="14.25" x14ac:dyDescent="0.2">
      <c r="A29" s="145" t="str">
        <f>'PROGRAM BUDGET &amp; FISCAL REPORT'!$G$7</f>
        <v>Vista Del Mar / Family Services of Santa Monica</v>
      </c>
      <c r="B29" s="145" t="str">
        <f>'PROGRAM BUDGET &amp; FISCAL REPORT'!$G$8</f>
        <v>Community Mental Health</v>
      </c>
      <c r="C29" s="145"/>
      <c r="D29" s="145" t="s">
        <v>205</v>
      </c>
      <c r="E29" s="148" t="s">
        <v>227</v>
      </c>
      <c r="F29" s="272">
        <v>90404</v>
      </c>
      <c r="G29" s="236" t="s">
        <v>213</v>
      </c>
      <c r="H29" s="274">
        <v>49</v>
      </c>
      <c r="I29" s="274">
        <v>96</v>
      </c>
      <c r="J29" s="235"/>
      <c r="K29" s="234"/>
      <c r="L29" s="235"/>
      <c r="M29" s="149"/>
    </row>
    <row r="30" spans="1:13" s="148" customFormat="1" ht="14.25" x14ac:dyDescent="0.2">
      <c r="A30" s="145" t="str">
        <f>'PROGRAM BUDGET &amp; FISCAL REPORT'!$G$7</f>
        <v>Vista Del Mar / Family Services of Santa Monica</v>
      </c>
      <c r="B30" s="145" t="str">
        <f>'PROGRAM BUDGET &amp; FISCAL REPORT'!$G$8</f>
        <v>Community Mental Health</v>
      </c>
      <c r="C30" s="145"/>
      <c r="D30" s="145" t="s">
        <v>205</v>
      </c>
      <c r="E30" s="148" t="s">
        <v>227</v>
      </c>
      <c r="F30" s="272">
        <v>90405</v>
      </c>
      <c r="G30" s="236" t="s">
        <v>213</v>
      </c>
      <c r="H30" s="274">
        <v>28</v>
      </c>
      <c r="I30" s="274">
        <v>48</v>
      </c>
      <c r="J30" s="235"/>
      <c r="K30" s="234"/>
      <c r="L30" s="235"/>
      <c r="M30" s="149"/>
    </row>
    <row r="31" spans="1:13" s="148" customFormat="1" ht="14.25" x14ac:dyDescent="0.2">
      <c r="A31" s="145" t="str">
        <f>'PROGRAM BUDGET &amp; FISCAL REPORT'!$G$7</f>
        <v>Vista Del Mar / Family Services of Santa Monica</v>
      </c>
      <c r="B31" s="145" t="str">
        <f>'PROGRAM BUDGET &amp; FISCAL REPORT'!$G$8</f>
        <v>Community Mental Health</v>
      </c>
      <c r="C31" s="145"/>
      <c r="D31" s="145" t="s">
        <v>205</v>
      </c>
      <c r="E31" s="148" t="s">
        <v>227</v>
      </c>
      <c r="F31" s="272" t="s">
        <v>228</v>
      </c>
      <c r="G31" s="236" t="s">
        <v>213</v>
      </c>
      <c r="H31" s="274">
        <v>19</v>
      </c>
      <c r="I31" s="274">
        <v>36</v>
      </c>
      <c r="J31" s="235"/>
      <c r="K31" s="234"/>
      <c r="L31" s="235"/>
      <c r="M31" s="149"/>
    </row>
    <row r="32" spans="1:13" s="148" customFormat="1" ht="15" x14ac:dyDescent="0.2">
      <c r="A32" s="145"/>
      <c r="B32" s="145"/>
      <c r="C32" s="145"/>
      <c r="D32" s="145"/>
      <c r="F32" s="277" t="s">
        <v>225</v>
      </c>
      <c r="G32" s="211">
        <f>SUM(G26:G31)</f>
        <v>0</v>
      </c>
      <c r="H32" s="211">
        <f>SUM(H26:H31)</f>
        <v>119</v>
      </c>
      <c r="I32" s="211">
        <f>SUM(I26:I31)</f>
        <v>217</v>
      </c>
      <c r="J32" s="235"/>
      <c r="K32" s="234"/>
      <c r="L32" s="235"/>
      <c r="M32" s="149"/>
    </row>
    <row r="33" spans="1:13" s="148" customFormat="1" ht="15" x14ac:dyDescent="0.2">
      <c r="A33" s="146"/>
      <c r="B33" s="146"/>
      <c r="C33" s="145"/>
      <c r="D33" s="145"/>
      <c r="F33" s="278"/>
      <c r="G33" s="235"/>
      <c r="H33" s="237"/>
      <c r="I33" s="237"/>
      <c r="J33" s="235"/>
      <c r="K33" s="234"/>
      <c r="L33" s="235"/>
      <c r="M33" s="149"/>
    </row>
    <row r="34" spans="1:13" s="148" customFormat="1" ht="30" x14ac:dyDescent="0.2">
      <c r="A34" s="145"/>
      <c r="B34" s="145"/>
      <c r="C34" s="145"/>
      <c r="D34" s="145"/>
      <c r="F34" s="278"/>
      <c r="G34" s="238" t="s">
        <v>203</v>
      </c>
      <c r="H34" s="238" t="s">
        <v>203</v>
      </c>
      <c r="I34" s="238" t="s">
        <v>203</v>
      </c>
      <c r="J34" s="238" t="s">
        <v>204</v>
      </c>
      <c r="K34" s="238" t="s">
        <v>204</v>
      </c>
      <c r="L34" s="238" t="s">
        <v>204</v>
      </c>
    </row>
    <row r="35" spans="1:13" s="148" customFormat="1" ht="30" x14ac:dyDescent="0.2">
      <c r="A35" s="145"/>
      <c r="B35" s="145"/>
      <c r="C35" s="145"/>
      <c r="D35" s="145"/>
      <c r="F35" s="271" t="s">
        <v>229</v>
      </c>
      <c r="G35" s="238" t="s">
        <v>230</v>
      </c>
      <c r="H35" s="238" t="s">
        <v>231</v>
      </c>
      <c r="I35" s="238" t="s">
        <v>232</v>
      </c>
      <c r="J35" s="238" t="s">
        <v>230</v>
      </c>
      <c r="K35" s="238" t="s">
        <v>231</v>
      </c>
      <c r="L35" s="238" t="s">
        <v>232</v>
      </c>
    </row>
    <row r="36" spans="1:13" s="148" customFormat="1" ht="14.25" x14ac:dyDescent="0.2">
      <c r="A36" s="145" t="str">
        <f>'PROGRAM BUDGET &amp; FISCAL REPORT'!$G$7</f>
        <v>Vista Del Mar / Family Services of Santa Monica</v>
      </c>
      <c r="B36" s="145" t="str">
        <f>'PROGRAM BUDGET &amp; FISCAL REPORT'!$G$8</f>
        <v>Community Mental Health</v>
      </c>
      <c r="C36" s="145" t="s">
        <v>198</v>
      </c>
      <c r="D36" s="145" t="s">
        <v>205</v>
      </c>
      <c r="E36" s="148" t="s">
        <v>233</v>
      </c>
      <c r="F36" s="212" t="s">
        <v>234</v>
      </c>
      <c r="G36" s="279">
        <v>3</v>
      </c>
      <c r="H36" s="280">
        <v>2</v>
      </c>
      <c r="I36" s="280">
        <v>0</v>
      </c>
      <c r="J36" s="279">
        <v>7</v>
      </c>
      <c r="K36" s="280">
        <v>4</v>
      </c>
      <c r="L36" s="280">
        <v>0</v>
      </c>
    </row>
    <row r="37" spans="1:13" s="148" customFormat="1" ht="14.25" x14ac:dyDescent="0.2">
      <c r="A37" s="145" t="str">
        <f>'PROGRAM BUDGET &amp; FISCAL REPORT'!$G$7</f>
        <v>Vista Del Mar / Family Services of Santa Monica</v>
      </c>
      <c r="B37" s="145" t="str">
        <f>'PROGRAM BUDGET &amp; FISCAL REPORT'!$G$8</f>
        <v>Community Mental Health</v>
      </c>
      <c r="C37" s="145" t="s">
        <v>198</v>
      </c>
      <c r="D37" s="145" t="s">
        <v>205</v>
      </c>
      <c r="E37" s="148" t="s">
        <v>233</v>
      </c>
      <c r="F37" s="213" t="s">
        <v>235</v>
      </c>
      <c r="G37" s="279">
        <v>15</v>
      </c>
      <c r="H37" s="280">
        <v>16</v>
      </c>
      <c r="I37" s="280">
        <v>0</v>
      </c>
      <c r="J37" s="279">
        <v>28</v>
      </c>
      <c r="K37" s="280">
        <v>30</v>
      </c>
      <c r="L37" s="280">
        <v>0</v>
      </c>
    </row>
    <row r="38" spans="1:13" s="148" customFormat="1" ht="14.25" x14ac:dyDescent="0.2">
      <c r="A38" s="145" t="str">
        <f>'PROGRAM BUDGET &amp; FISCAL REPORT'!$G$7</f>
        <v>Vista Del Mar / Family Services of Santa Monica</v>
      </c>
      <c r="B38" s="145" t="str">
        <f>'PROGRAM BUDGET &amp; FISCAL REPORT'!$G$8</f>
        <v>Community Mental Health</v>
      </c>
      <c r="C38" s="145" t="s">
        <v>198</v>
      </c>
      <c r="D38" s="145" t="s">
        <v>205</v>
      </c>
      <c r="E38" s="148" t="s">
        <v>233</v>
      </c>
      <c r="F38" s="213" t="s">
        <v>236</v>
      </c>
      <c r="G38" s="279">
        <v>13</v>
      </c>
      <c r="H38" s="280">
        <v>30</v>
      </c>
      <c r="I38" s="280">
        <v>0</v>
      </c>
      <c r="J38" s="279">
        <v>22</v>
      </c>
      <c r="K38" s="280">
        <v>57</v>
      </c>
      <c r="L38" s="280">
        <v>0</v>
      </c>
    </row>
    <row r="39" spans="1:13" s="148" customFormat="1" ht="14.25" x14ac:dyDescent="0.2">
      <c r="A39" s="145" t="str">
        <f>'PROGRAM BUDGET &amp; FISCAL REPORT'!$G$7</f>
        <v>Vista Del Mar / Family Services of Santa Monica</v>
      </c>
      <c r="B39" s="145" t="str">
        <f>'PROGRAM BUDGET &amp; FISCAL REPORT'!$G$8</f>
        <v>Community Mental Health</v>
      </c>
      <c r="C39" s="145" t="s">
        <v>198</v>
      </c>
      <c r="D39" s="145" t="s">
        <v>205</v>
      </c>
      <c r="E39" s="148" t="s">
        <v>233</v>
      </c>
      <c r="F39" s="212" t="s">
        <v>237</v>
      </c>
      <c r="G39" s="279">
        <v>5</v>
      </c>
      <c r="H39" s="280">
        <v>14</v>
      </c>
      <c r="I39" s="280">
        <v>3</v>
      </c>
      <c r="J39" s="279">
        <v>9</v>
      </c>
      <c r="K39" s="280">
        <v>28</v>
      </c>
      <c r="L39" s="280">
        <v>6</v>
      </c>
    </row>
    <row r="40" spans="1:13" s="148" customFormat="1" ht="14.25" x14ac:dyDescent="0.2">
      <c r="A40" s="145" t="str">
        <f>'PROGRAM BUDGET &amp; FISCAL REPORT'!$G$7</f>
        <v>Vista Del Mar / Family Services of Santa Monica</v>
      </c>
      <c r="B40" s="145" t="str">
        <f>'PROGRAM BUDGET &amp; FISCAL REPORT'!$G$8</f>
        <v>Community Mental Health</v>
      </c>
      <c r="C40" s="145" t="s">
        <v>198</v>
      </c>
      <c r="D40" s="145" t="s">
        <v>205</v>
      </c>
      <c r="E40" s="148" t="s">
        <v>233</v>
      </c>
      <c r="F40" s="212" t="s">
        <v>238</v>
      </c>
      <c r="G40" s="279">
        <v>0</v>
      </c>
      <c r="H40" s="280">
        <v>3</v>
      </c>
      <c r="I40" s="280">
        <v>0</v>
      </c>
      <c r="J40" s="279">
        <v>1</v>
      </c>
      <c r="K40" s="280">
        <v>5</v>
      </c>
      <c r="L40" s="280">
        <v>0</v>
      </c>
    </row>
    <row r="41" spans="1:13" s="148" customFormat="1" ht="14.25" x14ac:dyDescent="0.2">
      <c r="A41" s="145" t="str">
        <f>'PROGRAM BUDGET &amp; FISCAL REPORT'!$G$7</f>
        <v>Vista Del Mar / Family Services of Santa Monica</v>
      </c>
      <c r="B41" s="145" t="str">
        <f>'PROGRAM BUDGET &amp; FISCAL REPORT'!$G$8</f>
        <v>Community Mental Health</v>
      </c>
      <c r="C41" s="145" t="s">
        <v>198</v>
      </c>
      <c r="D41" s="145" t="s">
        <v>205</v>
      </c>
      <c r="E41" s="148" t="s">
        <v>233</v>
      </c>
      <c r="F41" s="212" t="s">
        <v>239</v>
      </c>
      <c r="G41" s="279">
        <v>0</v>
      </c>
      <c r="H41" s="280">
        <v>5</v>
      </c>
      <c r="I41" s="280">
        <v>0</v>
      </c>
      <c r="J41" s="279">
        <v>0</v>
      </c>
      <c r="K41" s="280">
        <v>6</v>
      </c>
      <c r="L41" s="280">
        <v>0</v>
      </c>
    </row>
    <row r="42" spans="1:13" s="148" customFormat="1" ht="14.25" x14ac:dyDescent="0.2">
      <c r="A42" s="145" t="str">
        <f>'PROGRAM BUDGET &amp; FISCAL REPORT'!$G$7</f>
        <v>Vista Del Mar / Family Services of Santa Monica</v>
      </c>
      <c r="B42" s="145" t="str">
        <f>'PROGRAM BUDGET &amp; FISCAL REPORT'!$G$8</f>
        <v>Community Mental Health</v>
      </c>
      <c r="C42" s="145" t="s">
        <v>198</v>
      </c>
      <c r="D42" s="145" t="s">
        <v>205</v>
      </c>
      <c r="E42" s="148" t="s">
        <v>233</v>
      </c>
      <c r="F42" s="212" t="s">
        <v>240</v>
      </c>
      <c r="G42" s="279">
        <v>1</v>
      </c>
      <c r="H42" s="280">
        <v>4</v>
      </c>
      <c r="I42" s="280">
        <v>0</v>
      </c>
      <c r="J42" s="279">
        <v>1</v>
      </c>
      <c r="K42" s="280">
        <v>6</v>
      </c>
      <c r="L42" s="280">
        <v>0</v>
      </c>
    </row>
    <row r="43" spans="1:13" s="148" customFormat="1" ht="14.25" x14ac:dyDescent="0.2">
      <c r="A43" s="145" t="str">
        <f>'PROGRAM BUDGET &amp; FISCAL REPORT'!$G$7</f>
        <v>Vista Del Mar / Family Services of Santa Monica</v>
      </c>
      <c r="B43" s="145" t="str">
        <f>'PROGRAM BUDGET &amp; FISCAL REPORT'!$G$8</f>
        <v>Community Mental Health</v>
      </c>
      <c r="C43" s="145" t="s">
        <v>198</v>
      </c>
      <c r="D43" s="145" t="s">
        <v>205</v>
      </c>
      <c r="E43" s="148" t="s">
        <v>233</v>
      </c>
      <c r="F43" s="212" t="s">
        <v>241</v>
      </c>
      <c r="G43" s="279">
        <v>3</v>
      </c>
      <c r="H43" s="280">
        <v>1</v>
      </c>
      <c r="I43" s="280">
        <v>0</v>
      </c>
      <c r="J43" s="279">
        <v>4</v>
      </c>
      <c r="K43" s="280">
        <v>2</v>
      </c>
      <c r="L43" s="280">
        <v>0</v>
      </c>
    </row>
    <row r="44" spans="1:13" s="148" customFormat="1" ht="14.25" x14ac:dyDescent="0.2">
      <c r="A44" s="145" t="str">
        <f>'PROGRAM BUDGET &amp; FISCAL REPORT'!$G$7</f>
        <v>Vista Del Mar / Family Services of Santa Monica</v>
      </c>
      <c r="B44" s="145" t="str">
        <f>'PROGRAM BUDGET &amp; FISCAL REPORT'!$G$8</f>
        <v>Community Mental Health</v>
      </c>
      <c r="C44" s="145" t="s">
        <v>198</v>
      </c>
      <c r="D44" s="145" t="s">
        <v>205</v>
      </c>
      <c r="E44" s="148" t="s">
        <v>233</v>
      </c>
      <c r="F44" s="212" t="s">
        <v>242</v>
      </c>
      <c r="G44" s="279">
        <v>1</v>
      </c>
      <c r="H44" s="280">
        <v>0</v>
      </c>
      <c r="I44" s="280">
        <v>0</v>
      </c>
      <c r="J44" s="279">
        <v>1</v>
      </c>
      <c r="K44" s="280">
        <v>0</v>
      </c>
      <c r="L44" s="280">
        <v>0</v>
      </c>
    </row>
    <row r="45" spans="1:13" s="148" customFormat="1" ht="14.25" x14ac:dyDescent="0.2">
      <c r="A45" s="145" t="str">
        <f>'PROGRAM BUDGET &amp; FISCAL REPORT'!$G$7</f>
        <v>Vista Del Mar / Family Services of Santa Monica</v>
      </c>
      <c r="B45" s="145" t="str">
        <f>'PROGRAM BUDGET &amp; FISCAL REPORT'!$G$8</f>
        <v>Community Mental Health</v>
      </c>
      <c r="C45" s="145" t="s">
        <v>198</v>
      </c>
      <c r="D45" s="145" t="s">
        <v>205</v>
      </c>
      <c r="E45" s="148" t="s">
        <v>233</v>
      </c>
      <c r="F45" s="212" t="s">
        <v>243</v>
      </c>
      <c r="G45" s="279">
        <v>0</v>
      </c>
      <c r="H45" s="280">
        <v>0</v>
      </c>
      <c r="I45" s="280">
        <v>0</v>
      </c>
      <c r="J45" s="279">
        <v>0</v>
      </c>
      <c r="K45" s="280">
        <v>0</v>
      </c>
      <c r="L45" s="280">
        <v>0</v>
      </c>
    </row>
    <row r="46" spans="1:13" s="148" customFormat="1" ht="14.25" x14ac:dyDescent="0.2">
      <c r="A46" s="145" t="str">
        <f>'PROGRAM BUDGET &amp; FISCAL REPORT'!$G$7</f>
        <v>Vista Del Mar / Family Services of Santa Monica</v>
      </c>
      <c r="B46" s="145" t="str">
        <f>'PROGRAM BUDGET &amp; FISCAL REPORT'!$G$8</f>
        <v>Community Mental Health</v>
      </c>
      <c r="C46" s="145" t="s">
        <v>198</v>
      </c>
      <c r="D46" s="145" t="s">
        <v>205</v>
      </c>
      <c r="E46" s="148" t="s">
        <v>233</v>
      </c>
      <c r="F46" s="212" t="s">
        <v>244</v>
      </c>
      <c r="G46" s="279">
        <v>0</v>
      </c>
      <c r="H46" s="280">
        <v>0</v>
      </c>
      <c r="I46" s="280">
        <v>0</v>
      </c>
      <c r="J46" s="279">
        <v>0</v>
      </c>
      <c r="K46" s="280">
        <v>0</v>
      </c>
      <c r="L46" s="280">
        <v>0</v>
      </c>
    </row>
    <row r="47" spans="1:13" ht="15" x14ac:dyDescent="0.2">
      <c r="E47" s="135"/>
      <c r="F47" s="214" t="s">
        <v>225</v>
      </c>
      <c r="G47" s="239">
        <f t="shared" ref="G47:L47" si="0">SUM(G36:G46)</f>
        <v>41</v>
      </c>
      <c r="H47" s="239">
        <f t="shared" si="0"/>
        <v>75</v>
      </c>
      <c r="I47" s="239">
        <f t="shared" si="0"/>
        <v>3</v>
      </c>
      <c r="J47" s="239">
        <f t="shared" si="0"/>
        <v>73</v>
      </c>
      <c r="K47" s="239">
        <f t="shared" si="0"/>
        <v>138</v>
      </c>
      <c r="L47" s="239">
        <f t="shared" si="0"/>
        <v>6</v>
      </c>
      <c r="M47" s="135"/>
    </row>
    <row r="48" spans="1:13" x14ac:dyDescent="0.2">
      <c r="E48" s="135"/>
      <c r="F48" s="139"/>
      <c r="G48" s="141"/>
      <c r="H48" s="59"/>
      <c r="I48" s="141"/>
      <c r="J48" s="141"/>
    </row>
    <row r="49" spans="1:8" s="278" customFormat="1" ht="45" x14ac:dyDescent="0.2">
      <c r="A49" s="281"/>
      <c r="B49" s="281"/>
      <c r="C49" s="281"/>
      <c r="D49" s="282"/>
      <c r="E49" s="283"/>
      <c r="F49" s="271" t="s">
        <v>245</v>
      </c>
      <c r="G49" s="284" t="s">
        <v>202</v>
      </c>
      <c r="H49" s="285" t="s">
        <v>246</v>
      </c>
    </row>
    <row r="50" spans="1:8" s="278" customFormat="1" ht="14.25" x14ac:dyDescent="0.2">
      <c r="A50" s="281"/>
      <c r="B50" s="281"/>
      <c r="C50" s="281"/>
      <c r="D50" s="281"/>
      <c r="F50" s="281"/>
      <c r="G50" s="286">
        <f>IFERROR('PROGRAM BUDGET &amp; FISCAL REPORT'!L18/'PARTICIPANTS &amp; DEMOGRAPHICS'!G6,"N/A")</f>
        <v>6576.07187817259</v>
      </c>
      <c r="H50" s="287">
        <f>IFERROR('PROGRAM BUDGET &amp; FISCAL REPORT'!S18/'PARTICIPANTS &amp; DEMOGRAPHICS'!I6, "N/A")</f>
        <v>3674.4244565217391</v>
      </c>
    </row>
  </sheetData>
  <sheetProtection algorithmName="SHA-512" hashValue="O97/9NFDhitk+ddLlrqlOUwPbTnhnKMY3d9R/Iba/bqRQ/Pr9JDJ/C9yvtACh/0A4cvHqqZiE06/ohTgTJXYAg==" saltValue="8AqcZe8lPLfesR2Js0fYyA=="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2" hidden="1" customWidth="1"/>
    <col min="2" max="2" width="48.85546875" style="142" customWidth="1"/>
    <col min="3" max="3" width="15.42578125" style="144" customWidth="1"/>
    <col min="4" max="4" width="19.140625" style="144" customWidth="1"/>
    <col min="5" max="5" width="19.7109375" style="144" customWidth="1"/>
    <col min="6" max="6" width="19.42578125" style="144" customWidth="1"/>
    <col min="7" max="7" width="31.42578125" style="144" customWidth="1"/>
    <col min="8" max="16384" width="11.42578125" style="142"/>
  </cols>
  <sheetData>
    <row r="1" spans="1:8" ht="18" x14ac:dyDescent="0.25">
      <c r="A1" s="56"/>
      <c r="B1" s="89" t="s">
        <v>20</v>
      </c>
      <c r="C1" s="152"/>
      <c r="D1" s="152"/>
      <c r="E1" s="152"/>
      <c r="F1" s="152"/>
      <c r="G1" s="142"/>
    </row>
    <row r="2" spans="1:8" ht="18" x14ac:dyDescent="0.25">
      <c r="A2" s="56"/>
      <c r="B2" s="89" t="s">
        <v>247</v>
      </c>
      <c r="C2" s="153"/>
      <c r="D2" s="153"/>
      <c r="E2" s="153"/>
      <c r="F2" s="153"/>
      <c r="G2" s="142"/>
    </row>
    <row r="3" spans="1:8" ht="22.5" customHeight="1" x14ac:dyDescent="0.25">
      <c r="A3" s="56"/>
      <c r="B3" s="103" t="str">
        <f>'PROGRAM BUDGET &amp; FISCAL REPORT'!F7</f>
        <v>AGENCY NAME:</v>
      </c>
      <c r="C3" s="128" t="str">
        <f>'PROGRAM BUDGET &amp; FISCAL REPORT'!G7</f>
        <v>Vista Del Mar / Family Services of Santa Monica</v>
      </c>
      <c r="D3" s="154"/>
      <c r="E3" s="154"/>
      <c r="F3" s="153"/>
      <c r="G3" s="142"/>
    </row>
    <row r="4" spans="1:8" ht="22.5" customHeight="1" x14ac:dyDescent="0.25">
      <c r="A4" s="56"/>
      <c r="B4" s="103" t="str">
        <f>'PROGRAM BUDGET &amp; FISCAL REPORT'!F8</f>
        <v>PROGRAM NAME:</v>
      </c>
      <c r="C4" s="128" t="str">
        <f>'PROGRAM BUDGET &amp; FISCAL REPORT'!G8</f>
        <v>Community Mental Health</v>
      </c>
      <c r="D4" s="154"/>
      <c r="E4" s="154"/>
      <c r="F4" s="153"/>
      <c r="G4" s="142"/>
    </row>
    <row r="5" spans="1:8" ht="8.25" customHeight="1" thickBot="1" x14ac:dyDescent="0.25">
      <c r="A5" s="56"/>
      <c r="B5" s="90"/>
      <c r="C5" s="153"/>
      <c r="D5" s="153"/>
      <c r="E5" s="153"/>
      <c r="F5" s="153"/>
      <c r="G5" s="142"/>
    </row>
    <row r="6" spans="1:8" ht="52.5" customHeight="1" x14ac:dyDescent="0.55000000000000004">
      <c r="B6" s="155" t="s">
        <v>248</v>
      </c>
      <c r="C6" s="156" t="s">
        <v>249</v>
      </c>
      <c r="D6" s="156"/>
      <c r="E6" s="156" t="s">
        <v>250</v>
      </c>
      <c r="F6" s="157"/>
      <c r="G6" s="142"/>
    </row>
    <row r="7" spans="1:8" ht="14.25" x14ac:dyDescent="0.2">
      <c r="B7" s="158" t="s">
        <v>251</v>
      </c>
      <c r="C7" s="159">
        <f>'PARTICIPANTS &amp; DEMOGRAPHICS'!G6</f>
        <v>197</v>
      </c>
      <c r="D7" s="160"/>
      <c r="E7" s="160">
        <f>'PARTICIPANTS &amp; DEMOGRAPHICS'!I6</f>
        <v>368</v>
      </c>
      <c r="F7" s="161"/>
      <c r="G7" s="142"/>
    </row>
    <row r="8" spans="1:8" ht="14.25" x14ac:dyDescent="0.2">
      <c r="B8" s="162" t="s">
        <v>252</v>
      </c>
      <c r="C8" s="159">
        <f>'PARTICIPANTS &amp; DEMOGRAPHICS'!G7</f>
        <v>65</v>
      </c>
      <c r="D8" s="160"/>
      <c r="E8" s="160">
        <f>'PARTICIPANTS &amp; DEMOGRAPHICS'!I7</f>
        <v>217</v>
      </c>
      <c r="F8" s="161"/>
      <c r="G8" s="142"/>
    </row>
    <row r="9" spans="1:8" ht="14.25" x14ac:dyDescent="0.2">
      <c r="B9" s="158" t="s">
        <v>253</v>
      </c>
      <c r="C9" s="210">
        <f>IFERROR(C8/C7, "N/A")</f>
        <v>0.32994923857868019</v>
      </c>
      <c r="D9" s="164"/>
      <c r="E9" s="164">
        <f>IFERROR(E8/E7, "N/A")</f>
        <v>0.58967391304347827</v>
      </c>
      <c r="F9" s="161"/>
      <c r="G9" s="142"/>
    </row>
    <row r="10" spans="1:8" ht="14.25" x14ac:dyDescent="0.2">
      <c r="B10" s="158"/>
      <c r="C10" s="163"/>
      <c r="D10" s="164"/>
      <c r="E10" s="159"/>
      <c r="F10" s="161"/>
      <c r="G10" s="142"/>
    </row>
    <row r="11" spans="1:8" ht="63.75" customHeight="1" x14ac:dyDescent="0.55000000000000004">
      <c r="B11" s="165" t="s">
        <v>254</v>
      </c>
      <c r="C11" s="240" t="s">
        <v>255</v>
      </c>
      <c r="D11" s="240" t="s">
        <v>256</v>
      </c>
      <c r="E11" s="240" t="s">
        <v>257</v>
      </c>
      <c r="F11" s="241" t="s">
        <v>258</v>
      </c>
      <c r="G11" s="142"/>
    </row>
    <row r="12" spans="1:8" ht="16.5" customHeight="1" x14ac:dyDescent="0.2">
      <c r="B12" s="158" t="s">
        <v>259</v>
      </c>
      <c r="C12" s="166">
        <f>'PROGRAM BUDGET &amp; FISCAL REPORT'!L18</f>
        <v>1295486.1600000001</v>
      </c>
      <c r="D12" s="166">
        <f>'PROGRAM BUDGET &amp; FISCAL REPORT'!M18</f>
        <v>82739</v>
      </c>
      <c r="E12" s="166">
        <f>'PROGRAM BUDGET &amp; FISCAL REPORT'!S18</f>
        <v>1352188.2</v>
      </c>
      <c r="F12" s="167">
        <f>'PROGRAM BUDGET &amp; FISCAL REPORT'!Q18</f>
        <v>82739.000000000015</v>
      </c>
      <c r="G12" s="142"/>
    </row>
    <row r="13" spans="1:8" ht="16.5" customHeight="1" x14ac:dyDescent="0.2">
      <c r="B13" s="158"/>
      <c r="C13" s="166"/>
      <c r="D13" s="166"/>
      <c r="E13" s="166"/>
      <c r="F13" s="167"/>
      <c r="G13" s="142"/>
    </row>
    <row r="14" spans="1:8" ht="19.5" x14ac:dyDescent="0.55000000000000004">
      <c r="B14" s="165" t="s">
        <v>260</v>
      </c>
      <c r="C14" s="294" t="s">
        <v>261</v>
      </c>
      <c r="D14" s="294"/>
      <c r="E14" s="294" t="s">
        <v>262</v>
      </c>
      <c r="F14" s="295"/>
      <c r="G14" s="142"/>
    </row>
    <row r="15" spans="1:8" ht="14.25" x14ac:dyDescent="0.2">
      <c r="B15" s="158" t="s">
        <v>263</v>
      </c>
      <c r="C15" s="94">
        <f>IFERROR(C12*C9,"N/A")</f>
        <v>427444.67208121833</v>
      </c>
      <c r="D15" s="168">
        <f>IFERROR(C15/C12,"N/A")</f>
        <v>0.32994923857868019</v>
      </c>
      <c r="E15" s="169">
        <f>IFERROR(E12*E9,"N/A")</f>
        <v>797350.10706521734</v>
      </c>
      <c r="F15" s="170">
        <f>IFERROR(E15/E12,"N/A")</f>
        <v>0.58967391304347827</v>
      </c>
      <c r="G15" s="142"/>
    </row>
    <row r="16" spans="1:8" ht="14.25" x14ac:dyDescent="0.2">
      <c r="B16" s="158" t="s">
        <v>264</v>
      </c>
      <c r="C16" s="94">
        <f>D12</f>
        <v>82739</v>
      </c>
      <c r="D16" s="168">
        <f>IFERROR(C16/C15, "N/A")</f>
        <v>0.19356657224698978</v>
      </c>
      <c r="E16" s="169">
        <f>F12</f>
        <v>82739.000000000015</v>
      </c>
      <c r="F16" s="170">
        <f>IFERROR(E16/E15, "N/A")</f>
        <v>0.10376746584324792</v>
      </c>
      <c r="G16" s="142"/>
      <c r="H16" s="143"/>
    </row>
    <row r="17" spans="2:7" ht="15" thickBot="1" x14ac:dyDescent="0.25">
      <c r="B17" s="158"/>
      <c r="C17" s="94"/>
      <c r="D17" s="168"/>
      <c r="E17" s="169"/>
      <c r="F17" s="170"/>
      <c r="G17" s="142"/>
    </row>
    <row r="18" spans="2:7" ht="15.75" thickBot="1" x14ac:dyDescent="0.3">
      <c r="B18" s="171" t="s">
        <v>265</v>
      </c>
      <c r="C18" s="129">
        <f>IFERROR(C15-C16,"N/A")</f>
        <v>344705.67208121833</v>
      </c>
      <c r="D18" s="172">
        <f>IFERROR(C18/C15, "N/A")</f>
        <v>0.80643342775301019</v>
      </c>
      <c r="E18" s="129">
        <f>IFERROR(E15-E16, "N/A")</f>
        <v>714611.10706521734</v>
      </c>
      <c r="F18" s="173">
        <f>IFERROR(E18/E15, "N/A")</f>
        <v>0.89623253415675208</v>
      </c>
      <c r="G18" s="142"/>
    </row>
    <row r="19" spans="2:7" ht="30.75" thickBot="1" x14ac:dyDescent="0.3">
      <c r="B19" s="158"/>
      <c r="C19" s="174"/>
      <c r="D19" s="175" t="s">
        <v>266</v>
      </c>
      <c r="E19" s="160"/>
      <c r="F19" s="175" t="s">
        <v>266</v>
      </c>
    </row>
    <row r="20" spans="2:7" s="115" customFormat="1" ht="12.75" x14ac:dyDescent="0.2">
      <c r="B20" s="176"/>
      <c r="C20" s="127"/>
      <c r="D20" s="127"/>
      <c r="E20" s="127"/>
      <c r="F20" s="127"/>
      <c r="G20" s="144"/>
    </row>
  </sheetData>
  <sheetProtection algorithmName="SHA-512" hashValue="bWqBwGwyPhOvk7Py/2G5h7eJcflkFfWVl5wK1XzSuBof/iCwf2iuqbKZ4Jx6NnTAUFHJlev+3ofDvCU5j0Kp4w==" saltValue="F0+RxbaINmP/ON9YhJecTw=="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D767-4AE1-48D8-BE03-C249F069FCB3}">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Audrey Fletcher</DisplayName>
        <AccountId>147</AccountId>
        <AccountType/>
      </UserInfo>
      <UserInfo>
        <DisplayName>Ivy Chang</DisplayName>
        <AccountId>97</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D4D97A-7F06-4E8D-98A9-7DE62E8788CF}">
  <ds:schemaRefs>
    <ds:schemaRef ds:uri="http://schemas.microsoft.com/office/2006/documentManagement/types"/>
    <ds:schemaRef ds:uri="http://purl.org/dc/elements/1.1/"/>
    <ds:schemaRef ds:uri="http://www.w3.org/XML/1998/namespace"/>
    <ds:schemaRef ds:uri="daf46ea9-1fb0-4df5-b00f-12140a5586ec"/>
    <ds:schemaRef ds:uri="http://purl.org/dc/dcmitype/"/>
    <ds:schemaRef ds:uri="http://schemas.microsoft.com/office/infopath/2007/PartnerControls"/>
    <ds:schemaRef ds:uri="http://schemas.openxmlformats.org/package/2006/metadata/core-properties"/>
    <ds:schemaRef ds:uri="b65fe88f-9120-4dd2-a3a2-5b196d645d54"/>
    <ds:schemaRef ds:uri="http://schemas.microsoft.com/office/2006/metadata/properties"/>
    <ds:schemaRef ds:uri="http://purl.org/dc/terms/"/>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EA15E2B7-3D1A-4525-8147-F85E298EC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PROGRAM BUDGET &amp; FISCAL REPORT</vt:lpstr>
      <vt:lpstr>PARTICIPANTS &amp; DEMOGRAPHICS</vt:lpstr>
      <vt:lpstr>CASH MATCH</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1fcffbcc478948739946cd72fb90bd49</vt:lpwstr>
  </property>
  <property fmtid="{D5CDD505-2E9C-101B-9397-08002B2CF9AE}" pid="11" name="MediaServiceImageTags">
    <vt:lpwstr/>
  </property>
</Properties>
</file>