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2021 FISCAL DONE/"/>
    </mc:Choice>
  </mc:AlternateContent>
  <xr:revisionPtr revIDLastSave="208" documentId="8_{8806F8EF-27BD-4BE2-8B4D-5A4542777752}" xr6:coauthVersionLast="46" xr6:coauthVersionMax="47" xr10:uidLastSave="{EB439AC9-0CDA-4B5D-93F3-0E6277F557D5}"/>
  <workbookProtection workbookAlgorithmName="SHA-512" workbookHashValue="ejkM0d19xpDwaQ72zyn6C62NhGF2LHlrCFJmP9cZA8QoLlLJxb9IIFQuTYNza1+XUZkfMC1CgItl64tmFxKivw==" workbookSaltValue="D4olwg6gI9nC7vd8M2Ue3g==" workbookSpinCount="100000" lockStructure="1"/>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 name="ESRI_MAPINFO_SHEET" sheetId="29" state="very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4" i="19" l="1"/>
  <c r="P54" i="19"/>
  <c r="O54" i="19"/>
  <c r="M54" i="19"/>
  <c r="M56" i="19" s="1"/>
  <c r="L54" i="19"/>
  <c r="S41" i="19"/>
  <c r="P41" i="19"/>
  <c r="O41" i="19"/>
  <c r="M41" i="19"/>
  <c r="L41" i="19"/>
  <c r="S31" i="19"/>
  <c r="O31" i="19"/>
  <c r="M31" i="19"/>
  <c r="L31" i="19"/>
  <c r="J53" i="19"/>
  <c r="J52" i="19"/>
  <c r="J51" i="19"/>
  <c r="J50" i="19"/>
  <c r="J49" i="19"/>
  <c r="J48" i="19"/>
  <c r="J47" i="19"/>
  <c r="J46" i="19"/>
  <c r="J45" i="19"/>
  <c r="J44" i="19"/>
  <c r="J43" i="19"/>
  <c r="J42" i="19"/>
  <c r="J40" i="19"/>
  <c r="J39" i="19"/>
  <c r="J38" i="19"/>
  <c r="J37" i="19"/>
  <c r="J36" i="19"/>
  <c r="J35" i="19"/>
  <c r="J34" i="19"/>
  <c r="J33" i="19"/>
  <c r="J32" i="19"/>
  <c r="J30" i="19"/>
  <c r="J29" i="19"/>
  <c r="J28" i="19"/>
  <c r="O56" i="19" l="1"/>
  <c r="K41" i="19"/>
  <c r="K31" i="19"/>
  <c r="L56" i="19"/>
  <c r="S56" i="19"/>
  <c r="K54" i="19"/>
  <c r="N38" i="19"/>
  <c r="Q38" i="19"/>
  <c r="R38" i="19" s="1"/>
  <c r="N30" i="19"/>
  <c r="Q30" i="19"/>
  <c r="R30" i="19" s="1"/>
  <c r="N39" i="19"/>
  <c r="Q39" i="19"/>
  <c r="R39" i="19" s="1"/>
  <c r="N40" i="19"/>
  <c r="Q40" i="19"/>
  <c r="R40" i="19" s="1"/>
  <c r="N44" i="19"/>
  <c r="Q44" i="19"/>
  <c r="R44" i="19" s="1"/>
  <c r="N45" i="19"/>
  <c r="Q45" i="19"/>
  <c r="R45" i="19" s="1"/>
  <c r="N46" i="19"/>
  <c r="Q46" i="19"/>
  <c r="R46" i="19" s="1"/>
  <c r="N47" i="19"/>
  <c r="Q47" i="19"/>
  <c r="R47" i="19" s="1"/>
  <c r="N48" i="19"/>
  <c r="Q48" i="19"/>
  <c r="R48" i="19" s="1"/>
  <c r="N49" i="19"/>
  <c r="Q49" i="19"/>
  <c r="R49" i="19" s="1"/>
  <c r="N50" i="19"/>
  <c r="Q50" i="19"/>
  <c r="R50" i="19" s="1"/>
  <c r="N51" i="19"/>
  <c r="Q51" i="19"/>
  <c r="R51" i="19" s="1"/>
  <c r="N52" i="19"/>
  <c r="Q52" i="19"/>
  <c r="R52" i="19" s="1"/>
  <c r="N53" i="19"/>
  <c r="Q53" i="19"/>
  <c r="R53" i="19" s="1"/>
  <c r="P29" i="19"/>
  <c r="P31" i="19" s="1"/>
  <c r="P56" i="19" s="1"/>
  <c r="K56" i="19" l="1"/>
  <c r="S127" i="19"/>
  <c r="L47" i="26" l="1"/>
  <c r="K47" i="26"/>
  <c r="J47" i="26"/>
  <c r="C8" i="14"/>
  <c r="C9" i="14" s="1"/>
  <c r="C7" i="14"/>
  <c r="S149" i="19"/>
  <c r="S17" i="19" s="1"/>
  <c r="P149" i="19"/>
  <c r="P17" i="19" s="1"/>
  <c r="O149" i="19"/>
  <c r="O17" i="19" s="1"/>
  <c r="M149" i="19"/>
  <c r="M17" i="19" s="1"/>
  <c r="L149" i="19"/>
  <c r="L17" i="19" s="1"/>
  <c r="Q148" i="19"/>
  <c r="R148" i="19" s="1"/>
  <c r="N148" i="19"/>
  <c r="B148" i="19"/>
  <c r="A148" i="19"/>
  <c r="M68" i="19"/>
  <c r="M8" i="19" s="1"/>
  <c r="L68" i="19"/>
  <c r="L8" i="19" s="1"/>
  <c r="M7" i="19"/>
  <c r="L7" i="19"/>
  <c r="B139" i="19"/>
  <c r="A139" i="19"/>
  <c r="B138" i="19"/>
  <c r="A138" i="19"/>
  <c r="B137" i="19"/>
  <c r="A137" i="19"/>
  <c r="B136" i="19"/>
  <c r="A136" i="19"/>
  <c r="B135" i="19"/>
  <c r="A135" i="19"/>
  <c r="B134" i="19"/>
  <c r="A134" i="19"/>
  <c r="B132" i="19"/>
  <c r="A132" i="19"/>
  <c r="B126" i="19"/>
  <c r="A126" i="19"/>
  <c r="B125" i="19"/>
  <c r="A125" i="19"/>
  <c r="B119" i="19"/>
  <c r="A119" i="19"/>
  <c r="B118" i="19"/>
  <c r="A118" i="19"/>
  <c r="B117" i="19"/>
  <c r="A117" i="19"/>
  <c r="B116" i="19"/>
  <c r="A116" i="19"/>
  <c r="B109" i="19"/>
  <c r="A109" i="19"/>
  <c r="B108" i="19"/>
  <c r="A108" i="19"/>
  <c r="B101" i="19"/>
  <c r="A101" i="19"/>
  <c r="B100" i="19"/>
  <c r="A100" i="19"/>
  <c r="B99" i="19"/>
  <c r="A99" i="19"/>
  <c r="B93" i="19"/>
  <c r="A93" i="19"/>
  <c r="B86" i="19"/>
  <c r="A86" i="19"/>
  <c r="B85" i="19"/>
  <c r="A85" i="19"/>
  <c r="B84" i="19"/>
  <c r="A84" i="19"/>
  <c r="B77" i="19"/>
  <c r="A77" i="19"/>
  <c r="B76" i="19"/>
  <c r="A76" i="19"/>
  <c r="B75" i="19"/>
  <c r="A75" i="19"/>
  <c r="B67" i="19"/>
  <c r="A67" i="19"/>
  <c r="B66" i="19"/>
  <c r="A66" i="19"/>
  <c r="B65" i="19"/>
  <c r="A65" i="19"/>
  <c r="B64" i="19"/>
  <c r="A64" i="19"/>
  <c r="B63" i="19"/>
  <c r="A63" i="19"/>
  <c r="B62" i="19"/>
  <c r="A62" i="19"/>
  <c r="B61" i="19"/>
  <c r="A61" i="19"/>
  <c r="P87" i="19"/>
  <c r="P10" i="19" s="1"/>
  <c r="M102" i="19"/>
  <c r="M12" i="19" s="1"/>
  <c r="O102" i="19"/>
  <c r="O12" i="19" s="1"/>
  <c r="P102" i="19"/>
  <c r="P12" i="19" s="1"/>
  <c r="S102" i="19"/>
  <c r="S12" i="19" s="1"/>
  <c r="L102" i="19"/>
  <c r="L12" i="19" s="1"/>
  <c r="E7" i="14"/>
  <c r="N139" i="19"/>
  <c r="N138" i="19"/>
  <c r="N137" i="19"/>
  <c r="N136" i="19"/>
  <c r="N135" i="19"/>
  <c r="N134" i="19"/>
  <c r="N133" i="19"/>
  <c r="N132" i="19"/>
  <c r="N126" i="19"/>
  <c r="N125" i="19"/>
  <c r="N119" i="19"/>
  <c r="N118" i="19"/>
  <c r="N117" i="19"/>
  <c r="N116" i="19"/>
  <c r="N115" i="19"/>
  <c r="N109" i="19"/>
  <c r="N108" i="19"/>
  <c r="N107" i="19"/>
  <c r="N101" i="19"/>
  <c r="N100" i="19"/>
  <c r="N99" i="19"/>
  <c r="N93" i="19"/>
  <c r="N92" i="19"/>
  <c r="N85" i="19"/>
  <c r="N84" i="19"/>
  <c r="N83" i="19"/>
  <c r="Q139" i="19"/>
  <c r="R139" i="19" s="1"/>
  <c r="Q138" i="19"/>
  <c r="R138" i="19" s="1"/>
  <c r="Q137" i="19"/>
  <c r="R137" i="19" s="1"/>
  <c r="Q136" i="19"/>
  <c r="R136" i="19" s="1"/>
  <c r="Q135" i="19"/>
  <c r="R135" i="19" s="1"/>
  <c r="Q134" i="19"/>
  <c r="R134" i="19" s="1"/>
  <c r="Q133" i="19"/>
  <c r="R133" i="19" s="1"/>
  <c r="Q126" i="19"/>
  <c r="R126" i="19" s="1"/>
  <c r="Q119" i="19"/>
  <c r="R119" i="19" s="1"/>
  <c r="Q118" i="19"/>
  <c r="R118" i="19" s="1"/>
  <c r="Q117" i="19"/>
  <c r="R117" i="19" s="1"/>
  <c r="Q109" i="19"/>
  <c r="R109" i="19" s="1"/>
  <c r="Q108" i="19"/>
  <c r="R108" i="19" s="1"/>
  <c r="Q101" i="19"/>
  <c r="R101" i="19" s="1"/>
  <c r="Q100" i="19"/>
  <c r="R100" i="19" s="1"/>
  <c r="Q99" i="19"/>
  <c r="R99" i="19" s="1"/>
  <c r="Q93" i="19"/>
  <c r="R93" i="19" s="1"/>
  <c r="Q86" i="19"/>
  <c r="R86" i="19" s="1"/>
  <c r="N86" i="19"/>
  <c r="Q85" i="19"/>
  <c r="R85" i="19" s="1"/>
  <c r="N75" i="19"/>
  <c r="Q75" i="19"/>
  <c r="R75" i="19" s="1"/>
  <c r="N76" i="19"/>
  <c r="Q76" i="19"/>
  <c r="R76" i="19" s="1"/>
  <c r="N77" i="19"/>
  <c r="Q77" i="19"/>
  <c r="R77" i="19" s="1"/>
  <c r="N62" i="19"/>
  <c r="Q62" i="19"/>
  <c r="N63" i="19"/>
  <c r="Q63" i="19"/>
  <c r="R63" i="19" s="1"/>
  <c r="N64" i="19"/>
  <c r="Q64" i="19"/>
  <c r="R64" i="19" s="1"/>
  <c r="N65" i="19"/>
  <c r="Q65" i="19"/>
  <c r="R65" i="19" s="1"/>
  <c r="N66" i="19"/>
  <c r="Q66" i="19"/>
  <c r="R66" i="19" s="1"/>
  <c r="N67" i="19"/>
  <c r="Q67" i="19"/>
  <c r="R67" i="19" s="1"/>
  <c r="N28" i="19"/>
  <c r="E8" i="14"/>
  <c r="E9" i="14" s="1"/>
  <c r="B46" i="26"/>
  <c r="B45" i="26"/>
  <c r="B44" i="26"/>
  <c r="B43" i="26"/>
  <c r="B42" i="26"/>
  <c r="B41" i="26"/>
  <c r="B40" i="26"/>
  <c r="B39" i="26"/>
  <c r="B38" i="26"/>
  <c r="B37" i="26"/>
  <c r="B36" i="26"/>
  <c r="B31" i="26"/>
  <c r="B30" i="26"/>
  <c r="B29" i="26"/>
  <c r="B28" i="26"/>
  <c r="B27" i="26"/>
  <c r="B26" i="26"/>
  <c r="E156" i="19"/>
  <c r="E157" i="19"/>
  <c r="E158" i="19"/>
  <c r="E159" i="19"/>
  <c r="E160" i="19"/>
  <c r="E155" i="19"/>
  <c r="N55" i="19"/>
  <c r="N43" i="19"/>
  <c r="N42" i="19"/>
  <c r="N37" i="19"/>
  <c r="N36" i="19"/>
  <c r="N35" i="19"/>
  <c r="N34" i="19"/>
  <c r="N33" i="19"/>
  <c r="N32" i="19"/>
  <c r="N29" i="19"/>
  <c r="N61" i="19"/>
  <c r="L120" i="19"/>
  <c r="L14" i="19" s="1"/>
  <c r="Q107" i="19"/>
  <c r="R107" i="19" s="1"/>
  <c r="P94" i="19"/>
  <c r="P11" i="19" s="1"/>
  <c r="Q84" i="19"/>
  <c r="R84" i="19" s="1"/>
  <c r="Q83" i="19"/>
  <c r="R83" i="19" s="1"/>
  <c r="O87" i="19"/>
  <c r="O10" i="19" s="1"/>
  <c r="Q55" i="19"/>
  <c r="R55" i="19" s="1"/>
  <c r="Q43" i="19"/>
  <c r="R43" i="19" s="1"/>
  <c r="Q42" i="19"/>
  <c r="Q37" i="19"/>
  <c r="R37" i="19" s="1"/>
  <c r="Q36" i="19"/>
  <c r="R36" i="19" s="1"/>
  <c r="Q35" i="19"/>
  <c r="R35" i="19" s="1"/>
  <c r="L87" i="19"/>
  <c r="L10" i="19" s="1"/>
  <c r="M87" i="19"/>
  <c r="M10" i="19" s="1"/>
  <c r="A35" i="19"/>
  <c r="B35" i="19"/>
  <c r="A36" i="19"/>
  <c r="B36" i="19"/>
  <c r="A37" i="19"/>
  <c r="B37" i="19"/>
  <c r="A42" i="19"/>
  <c r="B42" i="19"/>
  <c r="A43" i="19"/>
  <c r="B43" i="19"/>
  <c r="A55" i="19"/>
  <c r="B55" i="19"/>
  <c r="S7" i="19"/>
  <c r="S68" i="19"/>
  <c r="S8" i="19" s="1"/>
  <c r="S78" i="19"/>
  <c r="S9" i="19" s="1"/>
  <c r="S87" i="19"/>
  <c r="S10" i="19" s="1"/>
  <c r="S94" i="19"/>
  <c r="S11" i="19" s="1"/>
  <c r="S110" i="19"/>
  <c r="S13" i="19" s="1"/>
  <c r="S120" i="19"/>
  <c r="S14" i="19" s="1"/>
  <c r="O127" i="19"/>
  <c r="O15" i="19" s="1"/>
  <c r="P127" i="19"/>
  <c r="P15" i="19" s="1"/>
  <c r="S140" i="19"/>
  <c r="S16" i="19" s="1"/>
  <c r="Q28" i="19"/>
  <c r="Q29" i="19"/>
  <c r="R29" i="19" s="1"/>
  <c r="Q32" i="19"/>
  <c r="Q33" i="19"/>
  <c r="R33" i="19" s="1"/>
  <c r="Q34" i="19"/>
  <c r="R34" i="19" s="1"/>
  <c r="Q61" i="19"/>
  <c r="R61" i="19" s="1"/>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60" i="19"/>
  <c r="Q159" i="19"/>
  <c r="Q158" i="19"/>
  <c r="Q157" i="19"/>
  <c r="Q156" i="19"/>
  <c r="Q155" i="19"/>
  <c r="M94" i="19"/>
  <c r="M11" i="19" s="1"/>
  <c r="C3" i="14"/>
  <c r="C4" i="14"/>
  <c r="B4" i="14"/>
  <c r="B3" i="14"/>
  <c r="B160" i="19"/>
  <c r="A160" i="19"/>
  <c r="B159" i="19"/>
  <c r="A159" i="19"/>
  <c r="B158" i="19"/>
  <c r="A158" i="19"/>
  <c r="B157" i="19"/>
  <c r="A157" i="19"/>
  <c r="B156" i="19"/>
  <c r="A156" i="19"/>
  <c r="B155" i="19"/>
  <c r="A155" i="19"/>
  <c r="P161" i="19"/>
  <c r="O161" i="19"/>
  <c r="N161" i="19"/>
  <c r="B115" i="19"/>
  <c r="A115" i="19"/>
  <c r="B34" i="19"/>
  <c r="A34" i="19"/>
  <c r="B33" i="19"/>
  <c r="A33" i="19"/>
  <c r="B32" i="19"/>
  <c r="A32" i="19"/>
  <c r="B29" i="19"/>
  <c r="A29" i="19"/>
  <c r="B107" i="19"/>
  <c r="A107" i="19"/>
  <c r="B92" i="19"/>
  <c r="A92" i="19"/>
  <c r="B83" i="19"/>
  <c r="A83" i="19"/>
  <c r="B74" i="19"/>
  <c r="A74" i="19"/>
  <c r="B60" i="19"/>
  <c r="A60" i="19"/>
  <c r="B28" i="19"/>
  <c r="A28" i="19"/>
  <c r="L78" i="19"/>
  <c r="L9" i="19" s="1"/>
  <c r="L110" i="19"/>
  <c r="L13" i="19" s="1"/>
  <c r="L127" i="19"/>
  <c r="L15" i="19" s="1"/>
  <c r="L140" i="19"/>
  <c r="L16" i="19" s="1"/>
  <c r="M78" i="19"/>
  <c r="M9" i="19" s="1"/>
  <c r="M110" i="19"/>
  <c r="M13" i="19" s="1"/>
  <c r="M120" i="19"/>
  <c r="M14" i="19" s="1"/>
  <c r="M127" i="19"/>
  <c r="M15" i="19" s="1"/>
  <c r="M140" i="19"/>
  <c r="M16" i="19" s="1"/>
  <c r="Q74" i="19"/>
  <c r="R74" i="19" s="1"/>
  <c r="N147" i="19"/>
  <c r="N74" i="19"/>
  <c r="Q116" i="19"/>
  <c r="R116" i="19" s="1"/>
  <c r="Q147" i="19"/>
  <c r="R147" i="19" s="1"/>
  <c r="B147" i="19"/>
  <c r="A147" i="19"/>
  <c r="P140" i="19"/>
  <c r="P16" i="19" s="1"/>
  <c r="O140" i="19"/>
  <c r="O16" i="19" s="1"/>
  <c r="Q132" i="19"/>
  <c r="R132" i="19" s="1"/>
  <c r="B133" i="19"/>
  <c r="A133" i="19"/>
  <c r="Q125" i="19"/>
  <c r="R125" i="19" s="1"/>
  <c r="Q115" i="19"/>
  <c r="R115" i="19" s="1"/>
  <c r="P120" i="19"/>
  <c r="P14" i="19" s="1"/>
  <c r="O120" i="19"/>
  <c r="O14" i="19" s="1"/>
  <c r="P110" i="19"/>
  <c r="P13" i="19" s="1"/>
  <c r="O110" i="19"/>
  <c r="O13" i="19" s="1"/>
  <c r="O94" i="19"/>
  <c r="O11" i="19" s="1"/>
  <c r="Q92" i="19"/>
  <c r="R92" i="19" s="1"/>
  <c r="P78" i="19"/>
  <c r="P9" i="19" s="1"/>
  <c r="O78" i="19"/>
  <c r="O9" i="19" s="1"/>
  <c r="P68" i="19"/>
  <c r="P8" i="19" s="1"/>
  <c r="O68"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L94" i="19"/>
  <c r="L11" i="19" s="1"/>
  <c r="R42" i="19" l="1"/>
  <c r="Q54" i="19"/>
  <c r="N54" i="19"/>
  <c r="R32" i="19"/>
  <c r="Q41" i="19"/>
  <c r="R41" i="19" s="1"/>
  <c r="N41" i="19"/>
  <c r="R28" i="19"/>
  <c r="Q31" i="19"/>
  <c r="R31" i="19" s="1"/>
  <c r="N31" i="19"/>
  <c r="N149" i="19"/>
  <c r="N10" i="19"/>
  <c r="N12" i="19"/>
  <c r="N9" i="19"/>
  <c r="N94" i="19"/>
  <c r="N17" i="19"/>
  <c r="N15" i="19"/>
  <c r="N102" i="19"/>
  <c r="N110" i="19"/>
  <c r="N120" i="19"/>
  <c r="N127" i="19"/>
  <c r="N11" i="19"/>
  <c r="Q161" i="19"/>
  <c r="N8" i="19"/>
  <c r="N14" i="19"/>
  <c r="N16" i="19"/>
  <c r="Q94" i="19"/>
  <c r="Q11" i="19" s="1"/>
  <c r="R11" i="19" s="1"/>
  <c r="L151" i="19"/>
  <c r="O151" i="19"/>
  <c r="N13" i="19"/>
  <c r="O18" i="19"/>
  <c r="N7" i="19"/>
  <c r="L18" i="19"/>
  <c r="P18" i="19"/>
  <c r="M18" i="19"/>
  <c r="D12" i="14" s="1"/>
  <c r="C16" i="14" s="1"/>
  <c r="N78" i="19"/>
  <c r="N68" i="19"/>
  <c r="Q87" i="19"/>
  <c r="R87" i="19" s="1"/>
  <c r="N87" i="19"/>
  <c r="Q68" i="19"/>
  <c r="R68" i="19" s="1"/>
  <c r="N140" i="19"/>
  <c r="M151" i="19"/>
  <c r="K148" i="19" s="1"/>
  <c r="P151" i="19"/>
  <c r="Q120" i="19"/>
  <c r="R120" i="19" s="1"/>
  <c r="Q149" i="19"/>
  <c r="Q78" i="19"/>
  <c r="R78" i="19" s="1"/>
  <c r="Q102" i="19"/>
  <c r="R102" i="19" s="1"/>
  <c r="Q110" i="19"/>
  <c r="Q13" i="19" s="1"/>
  <c r="R13" i="19" s="1"/>
  <c r="Q127" i="19"/>
  <c r="Q15" i="19" s="1"/>
  <c r="R15" i="19" s="1"/>
  <c r="Q140" i="19"/>
  <c r="R140" i="19" s="1"/>
  <c r="R62" i="19"/>
  <c r="R54" i="19" l="1"/>
  <c r="Q56" i="19"/>
  <c r="Q7" i="19" s="1"/>
  <c r="N56" i="19"/>
  <c r="R110" i="19"/>
  <c r="Q12" i="19"/>
  <c r="R12" i="19" s="1"/>
  <c r="C12" i="14"/>
  <c r="C15" i="14" s="1"/>
  <c r="C18" i="14" s="1"/>
  <c r="D18" i="14" s="1"/>
  <c r="G50" i="26"/>
  <c r="Q14" i="19"/>
  <c r="R14" i="19" s="1"/>
  <c r="Q151" i="19"/>
  <c r="R151" i="19" s="1"/>
  <c r="Q8" i="19"/>
  <c r="R8" i="19" s="1"/>
  <c r="R94" i="19"/>
  <c r="R56" i="19"/>
  <c r="R127" i="19"/>
  <c r="Q9" i="19"/>
  <c r="R9" i="19" s="1"/>
  <c r="N151" i="19"/>
  <c r="N18" i="19"/>
  <c r="S15" i="19"/>
  <c r="S18" i="19" s="1"/>
  <c r="S151" i="19"/>
  <c r="Q10" i="19"/>
  <c r="R10" i="19" s="1"/>
  <c r="R149" i="19"/>
  <c r="Q17" i="19"/>
  <c r="R17" i="19" s="1"/>
  <c r="Q16" i="19"/>
  <c r="R16" i="19" s="1"/>
  <c r="R7" i="19"/>
  <c r="D15" i="14" l="1"/>
  <c r="D16" i="14"/>
  <c r="E12" i="14"/>
  <c r="E15" i="14" s="1"/>
  <c r="F15" i="14" s="1"/>
  <c r="H50" i="26"/>
  <c r="Q18" i="19"/>
  <c r="G15" i="19" s="1"/>
  <c r="R18" i="19" l="1"/>
  <c r="G16" i="19"/>
  <c r="F12" i="14"/>
  <c r="E16" i="14" s="1"/>
  <c r="F16" i="14" s="1"/>
  <c r="E18" i="14" l="1"/>
  <c r="F18" i="14" s="1"/>
  <c r="R161" i="19" l="1"/>
  <c r="S161"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 Amaral</author>
  </authors>
  <commentList>
    <comment ref="H28" authorId="0" shapeId="0" xr:uid="{62FF021A-D06B-4C3A-B429-4C2B2BB8AE7E}">
      <text>
        <r>
          <rPr>
            <b/>
            <sz val="9"/>
            <color indexed="81"/>
            <rFont val="Tahoma"/>
            <family val="2"/>
          </rPr>
          <t>Marc Amaral:</t>
        </r>
        <r>
          <rPr>
            <sz val="9"/>
            <color indexed="81"/>
            <rFont val="Tahoma"/>
            <family val="2"/>
          </rPr>
          <t xml:space="preserve">
BudMod1 8/26 MA</t>
        </r>
      </text>
    </comment>
    <comment ref="I28" authorId="0" shapeId="0" xr:uid="{515D7D24-88BB-467E-B43B-EAB9DDEC17BB}">
      <text>
        <r>
          <rPr>
            <b/>
            <sz val="9"/>
            <color indexed="81"/>
            <rFont val="Tahoma"/>
            <family val="2"/>
          </rPr>
          <t>Marc Amaral:</t>
        </r>
        <r>
          <rPr>
            <sz val="9"/>
            <color indexed="81"/>
            <rFont val="Tahoma"/>
            <family val="2"/>
          </rPr>
          <t xml:space="preserve">
BudMod1 8/26 MA</t>
        </r>
      </text>
    </comment>
    <comment ref="J28" authorId="0" shapeId="0" xr:uid="{297438F2-949C-462A-B235-830FE317990F}">
      <text>
        <r>
          <rPr>
            <b/>
            <sz val="9"/>
            <color indexed="81"/>
            <rFont val="Tahoma"/>
            <family val="2"/>
          </rPr>
          <t>Marc Amaral:</t>
        </r>
        <r>
          <rPr>
            <sz val="9"/>
            <color indexed="81"/>
            <rFont val="Tahoma"/>
            <family val="2"/>
          </rPr>
          <t xml:space="preserve">
BudMod1 8/26 MA</t>
        </r>
      </text>
    </comment>
    <comment ref="K28" authorId="0" shapeId="0" xr:uid="{BCB7D4F5-13F3-43F0-ACFE-057352AD7C92}">
      <text>
        <r>
          <rPr>
            <b/>
            <sz val="9"/>
            <color indexed="81"/>
            <rFont val="Tahoma"/>
            <family val="2"/>
          </rPr>
          <t>Marc Amaral:</t>
        </r>
        <r>
          <rPr>
            <sz val="9"/>
            <color indexed="81"/>
            <rFont val="Tahoma"/>
            <family val="2"/>
          </rPr>
          <t xml:space="preserve">
BudMod1 8/26 MA</t>
        </r>
      </text>
    </comment>
    <comment ref="L28" authorId="0" shapeId="0" xr:uid="{5AE09941-FA2C-47F2-BBC7-B3184EBBDE78}">
      <text>
        <r>
          <rPr>
            <b/>
            <sz val="9"/>
            <color indexed="81"/>
            <rFont val="Tahoma"/>
            <family val="2"/>
          </rPr>
          <t>Marc Amaral:</t>
        </r>
        <r>
          <rPr>
            <sz val="9"/>
            <color indexed="81"/>
            <rFont val="Tahoma"/>
            <family val="2"/>
          </rPr>
          <t xml:space="preserve">
BudMod1 8/26 MA</t>
        </r>
      </text>
    </comment>
    <comment ref="H29" authorId="0" shapeId="0" xr:uid="{B668F019-7C9B-400F-BF04-60680C2C36D2}">
      <text>
        <r>
          <rPr>
            <b/>
            <sz val="9"/>
            <color indexed="81"/>
            <rFont val="Tahoma"/>
            <family val="2"/>
          </rPr>
          <t>Marc Amaral:</t>
        </r>
        <r>
          <rPr>
            <sz val="9"/>
            <color indexed="81"/>
            <rFont val="Tahoma"/>
            <family val="2"/>
          </rPr>
          <t xml:space="preserve">
BudMod1 8/26 MA</t>
        </r>
      </text>
    </comment>
    <comment ref="I29" authorId="0" shapeId="0" xr:uid="{18CB3B90-FD75-45E1-AC14-15EDC7E7F57F}">
      <text>
        <r>
          <rPr>
            <b/>
            <sz val="9"/>
            <color indexed="81"/>
            <rFont val="Tahoma"/>
            <family val="2"/>
          </rPr>
          <t>Marc Amaral:</t>
        </r>
        <r>
          <rPr>
            <sz val="9"/>
            <color indexed="81"/>
            <rFont val="Tahoma"/>
            <family val="2"/>
          </rPr>
          <t xml:space="preserve">
BudMod1 8/26 MA</t>
        </r>
      </text>
    </comment>
    <comment ref="J29" authorId="0" shapeId="0" xr:uid="{F6E9A612-0FFE-4D17-9309-D8DF48CCE80B}">
      <text>
        <r>
          <rPr>
            <b/>
            <sz val="9"/>
            <color indexed="81"/>
            <rFont val="Tahoma"/>
            <family val="2"/>
          </rPr>
          <t>Marc Amaral:</t>
        </r>
        <r>
          <rPr>
            <sz val="9"/>
            <color indexed="81"/>
            <rFont val="Tahoma"/>
            <family val="2"/>
          </rPr>
          <t xml:space="preserve">
BudMod1 8/26 MA</t>
        </r>
      </text>
    </comment>
    <comment ref="K29" authorId="0" shapeId="0" xr:uid="{DAAE519C-E6C3-46A4-8AFA-872676B83944}">
      <text>
        <r>
          <rPr>
            <b/>
            <sz val="9"/>
            <color indexed="81"/>
            <rFont val="Tahoma"/>
            <family val="2"/>
          </rPr>
          <t>Marc Amaral:</t>
        </r>
        <r>
          <rPr>
            <sz val="9"/>
            <color indexed="81"/>
            <rFont val="Tahoma"/>
            <family val="2"/>
          </rPr>
          <t xml:space="preserve">
BudMod1 8/26 MA</t>
        </r>
      </text>
    </comment>
    <comment ref="L29" authorId="0" shapeId="0" xr:uid="{6B7C0F45-1996-40A7-B551-015BD29C8D8F}">
      <text>
        <r>
          <rPr>
            <b/>
            <sz val="9"/>
            <color indexed="81"/>
            <rFont val="Tahoma"/>
            <family val="2"/>
          </rPr>
          <t>Marc Amaral:</t>
        </r>
        <r>
          <rPr>
            <sz val="9"/>
            <color indexed="81"/>
            <rFont val="Tahoma"/>
            <family val="2"/>
          </rPr>
          <t xml:space="preserve">
BudMod1 8/26 MA</t>
        </r>
      </text>
    </comment>
    <comment ref="H30" authorId="0" shapeId="0" xr:uid="{CA3F8C0F-A55F-4FF5-98FE-414C2D86E680}">
      <text>
        <r>
          <rPr>
            <b/>
            <sz val="9"/>
            <color indexed="81"/>
            <rFont val="Tahoma"/>
            <family val="2"/>
          </rPr>
          <t>Marc Amaral:</t>
        </r>
        <r>
          <rPr>
            <sz val="9"/>
            <color indexed="81"/>
            <rFont val="Tahoma"/>
            <family val="2"/>
          </rPr>
          <t xml:space="preserve">
BudMod1 8/26 MA</t>
        </r>
      </text>
    </comment>
    <comment ref="I30" authorId="0" shapeId="0" xr:uid="{5E984184-BE4D-4D27-92EB-7E0A44B4B62A}">
      <text>
        <r>
          <rPr>
            <b/>
            <sz val="9"/>
            <color indexed="81"/>
            <rFont val="Tahoma"/>
            <family val="2"/>
          </rPr>
          <t>Marc Amaral:</t>
        </r>
        <r>
          <rPr>
            <sz val="9"/>
            <color indexed="81"/>
            <rFont val="Tahoma"/>
            <family val="2"/>
          </rPr>
          <t xml:space="preserve">
BudMod1 8/26 MA</t>
        </r>
      </text>
    </comment>
    <comment ref="J30" authorId="0" shapeId="0" xr:uid="{D77ABC7D-A2FB-4732-A744-8F4AD131C883}">
      <text>
        <r>
          <rPr>
            <b/>
            <sz val="9"/>
            <color indexed="81"/>
            <rFont val="Tahoma"/>
            <family val="2"/>
          </rPr>
          <t>Marc Amaral:</t>
        </r>
        <r>
          <rPr>
            <sz val="9"/>
            <color indexed="81"/>
            <rFont val="Tahoma"/>
            <family val="2"/>
          </rPr>
          <t xml:space="preserve">
BudMod1 8/26 MA</t>
        </r>
      </text>
    </comment>
    <comment ref="K30" authorId="0" shapeId="0" xr:uid="{C606FE3C-CD4D-4216-8BE3-F10CB9097B05}">
      <text>
        <r>
          <rPr>
            <b/>
            <sz val="9"/>
            <color indexed="81"/>
            <rFont val="Tahoma"/>
            <family val="2"/>
          </rPr>
          <t>Marc Amaral:</t>
        </r>
        <r>
          <rPr>
            <sz val="9"/>
            <color indexed="81"/>
            <rFont val="Tahoma"/>
            <family val="2"/>
          </rPr>
          <t xml:space="preserve">
BudMod1 8/26 MA</t>
        </r>
      </text>
    </comment>
    <comment ref="L30" authorId="0" shapeId="0" xr:uid="{65A70006-E53A-4699-B4A6-B4F287DF1E45}">
      <text>
        <r>
          <rPr>
            <b/>
            <sz val="9"/>
            <color indexed="81"/>
            <rFont val="Tahoma"/>
            <family val="2"/>
          </rPr>
          <t>Marc Amaral:</t>
        </r>
        <r>
          <rPr>
            <sz val="9"/>
            <color indexed="81"/>
            <rFont val="Tahoma"/>
            <family val="2"/>
          </rPr>
          <t xml:space="preserve">
BudMod1 8/26 MA</t>
        </r>
      </text>
    </comment>
    <comment ref="H32" authorId="0" shapeId="0" xr:uid="{283A23A9-F1DA-4AD8-9EA0-C86D3A246E57}">
      <text>
        <r>
          <rPr>
            <b/>
            <sz val="9"/>
            <color indexed="81"/>
            <rFont val="Tahoma"/>
            <family val="2"/>
          </rPr>
          <t>Marc Amaral:</t>
        </r>
        <r>
          <rPr>
            <sz val="9"/>
            <color indexed="81"/>
            <rFont val="Tahoma"/>
            <family val="2"/>
          </rPr>
          <t xml:space="preserve">
BudMod1 8/26 MA</t>
        </r>
      </text>
    </comment>
    <comment ref="I32" authorId="0" shapeId="0" xr:uid="{0BBFCF3E-4D35-4E24-9967-39D7A427A4FE}">
      <text>
        <r>
          <rPr>
            <b/>
            <sz val="9"/>
            <color indexed="81"/>
            <rFont val="Tahoma"/>
            <family val="2"/>
          </rPr>
          <t>Marc Amaral:</t>
        </r>
        <r>
          <rPr>
            <sz val="9"/>
            <color indexed="81"/>
            <rFont val="Tahoma"/>
            <family val="2"/>
          </rPr>
          <t xml:space="preserve">
BudMod1 8/26 MA</t>
        </r>
      </text>
    </comment>
    <comment ref="J32" authorId="0" shapeId="0" xr:uid="{33A771FD-6887-4F10-9693-18CEF62C3E26}">
      <text>
        <r>
          <rPr>
            <b/>
            <sz val="9"/>
            <color indexed="81"/>
            <rFont val="Tahoma"/>
            <family val="2"/>
          </rPr>
          <t>Marc Amaral:</t>
        </r>
        <r>
          <rPr>
            <sz val="9"/>
            <color indexed="81"/>
            <rFont val="Tahoma"/>
            <family val="2"/>
          </rPr>
          <t xml:space="preserve">
BudMod1 8/26 MA</t>
        </r>
      </text>
    </comment>
    <comment ref="K32" authorId="0" shapeId="0" xr:uid="{F2689EF5-D6A1-463F-BFDA-9EB58AAB9F05}">
      <text>
        <r>
          <rPr>
            <b/>
            <sz val="9"/>
            <color indexed="81"/>
            <rFont val="Tahoma"/>
            <family val="2"/>
          </rPr>
          <t>Marc Amaral:</t>
        </r>
        <r>
          <rPr>
            <sz val="9"/>
            <color indexed="81"/>
            <rFont val="Tahoma"/>
            <family val="2"/>
          </rPr>
          <t xml:space="preserve">
BudMod1 8/26 MA</t>
        </r>
      </text>
    </comment>
    <comment ref="L32" authorId="0" shapeId="0" xr:uid="{26EFF991-9354-44DB-9A4B-0B68BDF1F4E8}">
      <text>
        <r>
          <rPr>
            <b/>
            <sz val="9"/>
            <color indexed="81"/>
            <rFont val="Tahoma"/>
            <family val="2"/>
          </rPr>
          <t>Marc Amaral:</t>
        </r>
        <r>
          <rPr>
            <sz val="9"/>
            <color indexed="81"/>
            <rFont val="Tahoma"/>
            <family val="2"/>
          </rPr>
          <t xml:space="preserve">
BudMod1 8/26 MA</t>
        </r>
      </text>
    </comment>
    <comment ref="H33" authorId="0" shapeId="0" xr:uid="{B888B8F4-AF5E-4B72-B1B4-9324EF299687}">
      <text>
        <r>
          <rPr>
            <b/>
            <sz val="9"/>
            <color indexed="81"/>
            <rFont val="Tahoma"/>
            <family val="2"/>
          </rPr>
          <t>Marc Amaral:</t>
        </r>
        <r>
          <rPr>
            <sz val="9"/>
            <color indexed="81"/>
            <rFont val="Tahoma"/>
            <family val="2"/>
          </rPr>
          <t xml:space="preserve">
BudMod1 8/26 MA</t>
        </r>
      </text>
    </comment>
    <comment ref="I33" authorId="0" shapeId="0" xr:uid="{9E329E88-8A33-44AE-9635-C01AE39B0004}">
      <text>
        <r>
          <rPr>
            <b/>
            <sz val="9"/>
            <color indexed="81"/>
            <rFont val="Tahoma"/>
            <family val="2"/>
          </rPr>
          <t>Marc Amaral:</t>
        </r>
        <r>
          <rPr>
            <sz val="9"/>
            <color indexed="81"/>
            <rFont val="Tahoma"/>
            <family val="2"/>
          </rPr>
          <t xml:space="preserve">
BudMod1 8/26 MA</t>
        </r>
      </text>
    </comment>
    <comment ref="J33" authorId="0" shapeId="0" xr:uid="{90FF7E06-494C-4332-95B8-DA9D4082C756}">
      <text>
        <r>
          <rPr>
            <b/>
            <sz val="9"/>
            <color indexed="81"/>
            <rFont val="Tahoma"/>
            <family val="2"/>
          </rPr>
          <t>Marc Amaral:</t>
        </r>
        <r>
          <rPr>
            <sz val="9"/>
            <color indexed="81"/>
            <rFont val="Tahoma"/>
            <family val="2"/>
          </rPr>
          <t xml:space="preserve">
BudMod1 8/26 MA</t>
        </r>
      </text>
    </comment>
    <comment ref="K33" authorId="0" shapeId="0" xr:uid="{D39DB17A-1193-4569-8B84-B570FEAAFB87}">
      <text>
        <r>
          <rPr>
            <b/>
            <sz val="9"/>
            <color indexed="81"/>
            <rFont val="Tahoma"/>
            <family val="2"/>
          </rPr>
          <t>Marc Amaral:</t>
        </r>
        <r>
          <rPr>
            <sz val="9"/>
            <color indexed="81"/>
            <rFont val="Tahoma"/>
            <family val="2"/>
          </rPr>
          <t xml:space="preserve">
BudMod1 8/26 MA</t>
        </r>
      </text>
    </comment>
    <comment ref="L33" authorId="0" shapeId="0" xr:uid="{6E4BFE38-C011-48B6-8F74-CEC888071A98}">
      <text>
        <r>
          <rPr>
            <b/>
            <sz val="9"/>
            <color indexed="81"/>
            <rFont val="Tahoma"/>
            <family val="2"/>
          </rPr>
          <t>Marc Amaral:</t>
        </r>
        <r>
          <rPr>
            <sz val="9"/>
            <color indexed="81"/>
            <rFont val="Tahoma"/>
            <family val="2"/>
          </rPr>
          <t xml:space="preserve">
BudMod1 8/26 MA</t>
        </r>
      </text>
    </comment>
    <comment ref="H34" authorId="0" shapeId="0" xr:uid="{30705FB7-7D68-4C7B-8D44-6F193EFAEDAE}">
      <text>
        <r>
          <rPr>
            <b/>
            <sz val="9"/>
            <color indexed="81"/>
            <rFont val="Tahoma"/>
            <family val="2"/>
          </rPr>
          <t>Marc Amaral:</t>
        </r>
        <r>
          <rPr>
            <sz val="9"/>
            <color indexed="81"/>
            <rFont val="Tahoma"/>
            <family val="2"/>
          </rPr>
          <t xml:space="preserve">
BudMod1 8/26 MA</t>
        </r>
      </text>
    </comment>
    <comment ref="I34" authorId="0" shapeId="0" xr:uid="{D943DAE0-F9EA-49B3-8FB4-B8004159B43A}">
      <text>
        <r>
          <rPr>
            <b/>
            <sz val="9"/>
            <color indexed="81"/>
            <rFont val="Tahoma"/>
            <family val="2"/>
          </rPr>
          <t>Marc Amaral:</t>
        </r>
        <r>
          <rPr>
            <sz val="9"/>
            <color indexed="81"/>
            <rFont val="Tahoma"/>
            <family val="2"/>
          </rPr>
          <t xml:space="preserve">
BudMod1 8/26 MA</t>
        </r>
      </text>
    </comment>
    <comment ref="J34" authorId="0" shapeId="0" xr:uid="{D4771C8A-5661-404C-A336-1DA0DAD02909}">
      <text>
        <r>
          <rPr>
            <b/>
            <sz val="9"/>
            <color indexed="81"/>
            <rFont val="Tahoma"/>
            <family val="2"/>
          </rPr>
          <t>Marc Amaral:</t>
        </r>
        <r>
          <rPr>
            <sz val="9"/>
            <color indexed="81"/>
            <rFont val="Tahoma"/>
            <family val="2"/>
          </rPr>
          <t xml:space="preserve">
BudMod1 8/26 MA</t>
        </r>
      </text>
    </comment>
    <comment ref="K34" authorId="0" shapeId="0" xr:uid="{A7BFF3DD-86C5-4D7E-8168-FB1F5D472665}">
      <text>
        <r>
          <rPr>
            <b/>
            <sz val="9"/>
            <color indexed="81"/>
            <rFont val="Tahoma"/>
            <family val="2"/>
          </rPr>
          <t>Marc Amaral:</t>
        </r>
        <r>
          <rPr>
            <sz val="9"/>
            <color indexed="81"/>
            <rFont val="Tahoma"/>
            <family val="2"/>
          </rPr>
          <t xml:space="preserve">
BudMod1 8/26 MA</t>
        </r>
      </text>
    </comment>
    <comment ref="L34" authorId="0" shapeId="0" xr:uid="{BB614150-F633-446E-8F8B-BDA083D41342}">
      <text>
        <r>
          <rPr>
            <b/>
            <sz val="9"/>
            <color indexed="81"/>
            <rFont val="Tahoma"/>
            <family val="2"/>
          </rPr>
          <t>Marc Amaral:</t>
        </r>
        <r>
          <rPr>
            <sz val="9"/>
            <color indexed="81"/>
            <rFont val="Tahoma"/>
            <family val="2"/>
          </rPr>
          <t xml:space="preserve">
BudMod1 8/26 MA</t>
        </r>
      </text>
    </comment>
    <comment ref="M34" authorId="0" shapeId="0" xr:uid="{CCF48CBF-6F90-41AA-AB1B-C35EB6C99922}">
      <text>
        <r>
          <rPr>
            <b/>
            <sz val="9"/>
            <color indexed="81"/>
            <rFont val="Tahoma"/>
            <family val="2"/>
          </rPr>
          <t>Marc Amaral:</t>
        </r>
        <r>
          <rPr>
            <sz val="9"/>
            <color indexed="81"/>
            <rFont val="Tahoma"/>
            <family val="2"/>
          </rPr>
          <t xml:space="preserve">
BudMod1 8/23 MA</t>
        </r>
      </text>
    </comment>
    <comment ref="H35" authorId="0" shapeId="0" xr:uid="{A54351C5-C2B3-4B02-A9F0-540739D7DAD5}">
      <text>
        <r>
          <rPr>
            <b/>
            <sz val="9"/>
            <color indexed="81"/>
            <rFont val="Tahoma"/>
            <family val="2"/>
          </rPr>
          <t>Marc Amaral:</t>
        </r>
        <r>
          <rPr>
            <sz val="9"/>
            <color indexed="81"/>
            <rFont val="Tahoma"/>
            <family val="2"/>
          </rPr>
          <t xml:space="preserve">
BudMod1 8/26 MA</t>
        </r>
      </text>
    </comment>
    <comment ref="I35" authorId="0" shapeId="0" xr:uid="{4D39E1BE-EE7F-47EA-83B4-8953B71A9488}">
      <text>
        <r>
          <rPr>
            <b/>
            <sz val="9"/>
            <color indexed="81"/>
            <rFont val="Tahoma"/>
            <family val="2"/>
          </rPr>
          <t>Marc Amaral:</t>
        </r>
        <r>
          <rPr>
            <sz val="9"/>
            <color indexed="81"/>
            <rFont val="Tahoma"/>
            <family val="2"/>
          </rPr>
          <t xml:space="preserve">
BudMod1 8/26 MA</t>
        </r>
      </text>
    </comment>
    <comment ref="J35" authorId="0" shapeId="0" xr:uid="{249705CF-6A3D-4436-98B6-02D5D10D9788}">
      <text>
        <r>
          <rPr>
            <b/>
            <sz val="9"/>
            <color indexed="81"/>
            <rFont val="Tahoma"/>
            <family val="2"/>
          </rPr>
          <t>Marc Amaral:</t>
        </r>
        <r>
          <rPr>
            <sz val="9"/>
            <color indexed="81"/>
            <rFont val="Tahoma"/>
            <family val="2"/>
          </rPr>
          <t xml:space="preserve">
BudMod1 8/26 MA</t>
        </r>
      </text>
    </comment>
    <comment ref="K35" authorId="0" shapeId="0" xr:uid="{4C714B6F-20D5-4A96-992D-133293D3B06D}">
      <text>
        <r>
          <rPr>
            <b/>
            <sz val="9"/>
            <color indexed="81"/>
            <rFont val="Tahoma"/>
            <family val="2"/>
          </rPr>
          <t>Marc Amaral:</t>
        </r>
        <r>
          <rPr>
            <sz val="9"/>
            <color indexed="81"/>
            <rFont val="Tahoma"/>
            <family val="2"/>
          </rPr>
          <t xml:space="preserve">
BudMod1 8/26 MA</t>
        </r>
      </text>
    </comment>
    <comment ref="L35" authorId="0" shapeId="0" xr:uid="{CD9F0990-D972-418E-AEE3-0161CB6A8DF2}">
      <text>
        <r>
          <rPr>
            <b/>
            <sz val="9"/>
            <color indexed="81"/>
            <rFont val="Tahoma"/>
            <family val="2"/>
          </rPr>
          <t>Marc Amaral:</t>
        </r>
        <r>
          <rPr>
            <sz val="9"/>
            <color indexed="81"/>
            <rFont val="Tahoma"/>
            <family val="2"/>
          </rPr>
          <t xml:space="preserve">
BudMod1 8/26 MA</t>
        </r>
      </text>
    </comment>
    <comment ref="H36" authorId="0" shapeId="0" xr:uid="{2FB35D94-3FCC-4E4D-A4BA-45723F19003C}">
      <text>
        <r>
          <rPr>
            <b/>
            <sz val="9"/>
            <color indexed="81"/>
            <rFont val="Tahoma"/>
            <family val="2"/>
          </rPr>
          <t>Marc Amaral:</t>
        </r>
        <r>
          <rPr>
            <sz val="9"/>
            <color indexed="81"/>
            <rFont val="Tahoma"/>
            <family val="2"/>
          </rPr>
          <t xml:space="preserve">
BudMod1 8/26 MA</t>
        </r>
      </text>
    </comment>
    <comment ref="I36" authorId="0" shapeId="0" xr:uid="{0B5EB82B-0CE8-4328-BE97-75670221B659}">
      <text>
        <r>
          <rPr>
            <b/>
            <sz val="9"/>
            <color indexed="81"/>
            <rFont val="Tahoma"/>
            <family val="2"/>
          </rPr>
          <t>Marc Amaral:</t>
        </r>
        <r>
          <rPr>
            <sz val="9"/>
            <color indexed="81"/>
            <rFont val="Tahoma"/>
            <family val="2"/>
          </rPr>
          <t xml:space="preserve">
BudMod1 8/26 MA</t>
        </r>
      </text>
    </comment>
    <comment ref="J36" authorId="0" shapeId="0" xr:uid="{44933C4D-9249-4863-8888-CAE793205EC4}">
      <text>
        <r>
          <rPr>
            <b/>
            <sz val="9"/>
            <color indexed="81"/>
            <rFont val="Tahoma"/>
            <family val="2"/>
          </rPr>
          <t>Marc Amaral:</t>
        </r>
        <r>
          <rPr>
            <sz val="9"/>
            <color indexed="81"/>
            <rFont val="Tahoma"/>
            <family val="2"/>
          </rPr>
          <t xml:space="preserve">
BudMod1 8/26 MA</t>
        </r>
      </text>
    </comment>
    <comment ref="K36" authorId="0" shapeId="0" xr:uid="{E2128C16-C3A5-4277-A2DB-078A05C4EB27}">
      <text>
        <r>
          <rPr>
            <b/>
            <sz val="9"/>
            <color indexed="81"/>
            <rFont val="Tahoma"/>
            <family val="2"/>
          </rPr>
          <t>Marc Amaral:</t>
        </r>
        <r>
          <rPr>
            <sz val="9"/>
            <color indexed="81"/>
            <rFont val="Tahoma"/>
            <family val="2"/>
          </rPr>
          <t xml:space="preserve">
BudMod1 8/26 MA</t>
        </r>
      </text>
    </comment>
    <comment ref="L36" authorId="0" shapeId="0" xr:uid="{D56766B0-3F5D-456B-8029-FE9D10209121}">
      <text>
        <r>
          <rPr>
            <b/>
            <sz val="9"/>
            <color indexed="81"/>
            <rFont val="Tahoma"/>
            <family val="2"/>
          </rPr>
          <t>Marc Amaral:</t>
        </r>
        <r>
          <rPr>
            <sz val="9"/>
            <color indexed="81"/>
            <rFont val="Tahoma"/>
            <family val="2"/>
          </rPr>
          <t xml:space="preserve">
BudMod1 8/26 MA</t>
        </r>
      </text>
    </comment>
    <comment ref="M36" authorId="0" shapeId="0" xr:uid="{302993C6-4DCA-4C99-83F4-B8F55394FEA6}">
      <text>
        <r>
          <rPr>
            <b/>
            <sz val="9"/>
            <color indexed="81"/>
            <rFont val="Tahoma"/>
            <family val="2"/>
          </rPr>
          <t>Marc Amaral:</t>
        </r>
        <r>
          <rPr>
            <sz val="9"/>
            <color indexed="81"/>
            <rFont val="Tahoma"/>
            <family val="2"/>
          </rPr>
          <t xml:space="preserve">
BudMod1 8/23 MA</t>
        </r>
      </text>
    </comment>
    <comment ref="H37" authorId="0" shapeId="0" xr:uid="{F7474379-F357-4004-89E0-321C630D0154}">
      <text>
        <r>
          <rPr>
            <b/>
            <sz val="9"/>
            <color indexed="81"/>
            <rFont val="Tahoma"/>
            <family val="2"/>
          </rPr>
          <t>Marc Amaral:</t>
        </r>
        <r>
          <rPr>
            <sz val="9"/>
            <color indexed="81"/>
            <rFont val="Tahoma"/>
            <family val="2"/>
          </rPr>
          <t xml:space="preserve">
BudMod1 8/26 MA</t>
        </r>
      </text>
    </comment>
    <comment ref="I37" authorId="0" shapeId="0" xr:uid="{7BB36841-6CD7-4C8C-840B-EEFE2EE6D954}">
      <text>
        <r>
          <rPr>
            <b/>
            <sz val="9"/>
            <color indexed="81"/>
            <rFont val="Tahoma"/>
            <family val="2"/>
          </rPr>
          <t>Marc Amaral:</t>
        </r>
        <r>
          <rPr>
            <sz val="9"/>
            <color indexed="81"/>
            <rFont val="Tahoma"/>
            <family val="2"/>
          </rPr>
          <t xml:space="preserve">
BudMod1 8/26 MA</t>
        </r>
      </text>
    </comment>
    <comment ref="J37" authorId="0" shapeId="0" xr:uid="{C9A42BB4-E06F-423B-9C66-53E6323AFE05}">
      <text>
        <r>
          <rPr>
            <b/>
            <sz val="9"/>
            <color indexed="81"/>
            <rFont val="Tahoma"/>
            <family val="2"/>
          </rPr>
          <t>Marc Amaral:</t>
        </r>
        <r>
          <rPr>
            <sz val="9"/>
            <color indexed="81"/>
            <rFont val="Tahoma"/>
            <family val="2"/>
          </rPr>
          <t xml:space="preserve">
BudMod1 8/26 MA</t>
        </r>
      </text>
    </comment>
    <comment ref="K37" authorId="0" shapeId="0" xr:uid="{EABAC275-6298-49A2-8C8D-2113DC289D1A}">
      <text>
        <r>
          <rPr>
            <b/>
            <sz val="9"/>
            <color indexed="81"/>
            <rFont val="Tahoma"/>
            <family val="2"/>
          </rPr>
          <t>Marc Amaral:</t>
        </r>
        <r>
          <rPr>
            <sz val="9"/>
            <color indexed="81"/>
            <rFont val="Tahoma"/>
            <family val="2"/>
          </rPr>
          <t xml:space="preserve">
BudMod1 8/26 MA</t>
        </r>
      </text>
    </comment>
    <comment ref="L37" authorId="0" shapeId="0" xr:uid="{BAB51F08-78CD-42B5-8EEB-734204ADBC8F}">
      <text>
        <r>
          <rPr>
            <b/>
            <sz val="9"/>
            <color indexed="81"/>
            <rFont val="Tahoma"/>
            <family val="2"/>
          </rPr>
          <t>Marc Amaral:</t>
        </r>
        <r>
          <rPr>
            <sz val="9"/>
            <color indexed="81"/>
            <rFont val="Tahoma"/>
            <family val="2"/>
          </rPr>
          <t xml:space="preserve">
BudMod1 8/26 MA</t>
        </r>
      </text>
    </comment>
    <comment ref="H38" authorId="0" shapeId="0" xr:uid="{FDC9EBD0-05E4-4413-8C00-2344E620E3BC}">
      <text>
        <r>
          <rPr>
            <b/>
            <sz val="9"/>
            <color indexed="81"/>
            <rFont val="Tahoma"/>
            <family val="2"/>
          </rPr>
          <t>Marc Amaral:</t>
        </r>
        <r>
          <rPr>
            <sz val="9"/>
            <color indexed="81"/>
            <rFont val="Tahoma"/>
            <family val="2"/>
          </rPr>
          <t xml:space="preserve">
BudMod1 8/26 MA</t>
        </r>
      </text>
    </comment>
    <comment ref="I38" authorId="0" shapeId="0" xr:uid="{56D55BE2-80A9-4BB7-A804-9073EDAC0D69}">
      <text>
        <r>
          <rPr>
            <b/>
            <sz val="9"/>
            <color indexed="81"/>
            <rFont val="Tahoma"/>
            <family val="2"/>
          </rPr>
          <t>Marc Amaral:</t>
        </r>
        <r>
          <rPr>
            <sz val="9"/>
            <color indexed="81"/>
            <rFont val="Tahoma"/>
            <family val="2"/>
          </rPr>
          <t xml:space="preserve">
BudMod1 8/26 MA</t>
        </r>
      </text>
    </comment>
    <comment ref="J38" authorId="0" shapeId="0" xr:uid="{789955F3-7FBE-44CE-88F4-E318852BAEA9}">
      <text>
        <r>
          <rPr>
            <b/>
            <sz val="9"/>
            <color indexed="81"/>
            <rFont val="Tahoma"/>
            <family val="2"/>
          </rPr>
          <t>Marc Amaral:</t>
        </r>
        <r>
          <rPr>
            <sz val="9"/>
            <color indexed="81"/>
            <rFont val="Tahoma"/>
            <family val="2"/>
          </rPr>
          <t xml:space="preserve">
BudMod1 8/26 MA</t>
        </r>
      </text>
    </comment>
    <comment ref="K38" authorId="0" shapeId="0" xr:uid="{8C8D9131-A65B-40CF-B8F9-DD3894E9C34E}">
      <text>
        <r>
          <rPr>
            <b/>
            <sz val="9"/>
            <color indexed="81"/>
            <rFont val="Tahoma"/>
            <family val="2"/>
          </rPr>
          <t>Marc Amaral:</t>
        </r>
        <r>
          <rPr>
            <sz val="9"/>
            <color indexed="81"/>
            <rFont val="Tahoma"/>
            <family val="2"/>
          </rPr>
          <t xml:space="preserve">
BudMod1 8/26 MA</t>
        </r>
      </text>
    </comment>
    <comment ref="L38" authorId="0" shapeId="0" xr:uid="{DF545A1D-A410-4917-8ABD-F72666138735}">
      <text>
        <r>
          <rPr>
            <b/>
            <sz val="9"/>
            <color indexed="81"/>
            <rFont val="Tahoma"/>
            <family val="2"/>
          </rPr>
          <t>Marc Amaral:</t>
        </r>
        <r>
          <rPr>
            <sz val="9"/>
            <color indexed="81"/>
            <rFont val="Tahoma"/>
            <family val="2"/>
          </rPr>
          <t xml:space="preserve">
BudMod1 8/26 MA</t>
        </r>
      </text>
    </comment>
    <comment ref="H39" authorId="0" shapeId="0" xr:uid="{A17CDACA-22CD-413A-9E59-F57EB4467490}">
      <text>
        <r>
          <rPr>
            <b/>
            <sz val="9"/>
            <color indexed="81"/>
            <rFont val="Tahoma"/>
            <family val="2"/>
          </rPr>
          <t>Marc Amaral:</t>
        </r>
        <r>
          <rPr>
            <sz val="9"/>
            <color indexed="81"/>
            <rFont val="Tahoma"/>
            <family val="2"/>
          </rPr>
          <t xml:space="preserve">
BudMod1 8/26 MA</t>
        </r>
      </text>
    </comment>
    <comment ref="I39" authorId="0" shapeId="0" xr:uid="{B34CE235-7079-4D4A-B9C9-8EFC28E70DDB}">
      <text>
        <r>
          <rPr>
            <b/>
            <sz val="9"/>
            <color indexed="81"/>
            <rFont val="Tahoma"/>
            <family val="2"/>
          </rPr>
          <t>Marc Amaral:</t>
        </r>
        <r>
          <rPr>
            <sz val="9"/>
            <color indexed="81"/>
            <rFont val="Tahoma"/>
            <family val="2"/>
          </rPr>
          <t xml:space="preserve">
BudMod1 8/26 MA</t>
        </r>
      </text>
    </comment>
    <comment ref="J39" authorId="0" shapeId="0" xr:uid="{7C5C55C4-4024-446A-81C2-1FC06BC7B6CB}">
      <text>
        <r>
          <rPr>
            <b/>
            <sz val="9"/>
            <color indexed="81"/>
            <rFont val="Tahoma"/>
            <family val="2"/>
          </rPr>
          <t>Marc Amaral:</t>
        </r>
        <r>
          <rPr>
            <sz val="9"/>
            <color indexed="81"/>
            <rFont val="Tahoma"/>
            <family val="2"/>
          </rPr>
          <t xml:space="preserve">
BudMod1 8/26 MA</t>
        </r>
      </text>
    </comment>
    <comment ref="K39" authorId="0" shapeId="0" xr:uid="{0EBE6658-B86E-43C6-A970-D725C3A1E41A}">
      <text>
        <r>
          <rPr>
            <b/>
            <sz val="9"/>
            <color indexed="81"/>
            <rFont val="Tahoma"/>
            <family val="2"/>
          </rPr>
          <t>Marc Amaral:</t>
        </r>
        <r>
          <rPr>
            <sz val="9"/>
            <color indexed="81"/>
            <rFont val="Tahoma"/>
            <family val="2"/>
          </rPr>
          <t xml:space="preserve">
BudMod1 8/26 MA</t>
        </r>
      </text>
    </comment>
    <comment ref="L39" authorId="0" shapeId="0" xr:uid="{8B47DF90-28C2-41BD-BA26-5367121C2B1C}">
      <text>
        <r>
          <rPr>
            <b/>
            <sz val="9"/>
            <color indexed="81"/>
            <rFont val="Tahoma"/>
            <family val="2"/>
          </rPr>
          <t>Marc Amaral:</t>
        </r>
        <r>
          <rPr>
            <sz val="9"/>
            <color indexed="81"/>
            <rFont val="Tahoma"/>
            <family val="2"/>
          </rPr>
          <t xml:space="preserve">
BudMod1 8/26 MA</t>
        </r>
      </text>
    </comment>
    <comment ref="H40" authorId="0" shapeId="0" xr:uid="{CD2FF60F-076A-49EF-92B9-58228628687C}">
      <text>
        <r>
          <rPr>
            <b/>
            <sz val="9"/>
            <color indexed="81"/>
            <rFont val="Tahoma"/>
            <family val="2"/>
          </rPr>
          <t>Marc Amaral:</t>
        </r>
        <r>
          <rPr>
            <sz val="9"/>
            <color indexed="81"/>
            <rFont val="Tahoma"/>
            <family val="2"/>
          </rPr>
          <t xml:space="preserve">
BudMod1 8/26 MA</t>
        </r>
      </text>
    </comment>
    <comment ref="I40" authorId="0" shapeId="0" xr:uid="{57BF3F75-698B-48F2-89BF-206F18975D0A}">
      <text>
        <r>
          <rPr>
            <b/>
            <sz val="9"/>
            <color indexed="81"/>
            <rFont val="Tahoma"/>
            <family val="2"/>
          </rPr>
          <t>Marc Amaral:</t>
        </r>
        <r>
          <rPr>
            <sz val="9"/>
            <color indexed="81"/>
            <rFont val="Tahoma"/>
            <family val="2"/>
          </rPr>
          <t xml:space="preserve">
BudMod1 8/26 MA</t>
        </r>
      </text>
    </comment>
    <comment ref="J40" authorId="0" shapeId="0" xr:uid="{7394ECD0-32FA-41F2-B24E-296069EC3EC4}">
      <text>
        <r>
          <rPr>
            <b/>
            <sz val="9"/>
            <color indexed="81"/>
            <rFont val="Tahoma"/>
            <family val="2"/>
          </rPr>
          <t>Marc Amaral:</t>
        </r>
        <r>
          <rPr>
            <sz val="9"/>
            <color indexed="81"/>
            <rFont val="Tahoma"/>
            <family val="2"/>
          </rPr>
          <t xml:space="preserve">
BudMod1 8/26 MA</t>
        </r>
      </text>
    </comment>
    <comment ref="K40" authorId="0" shapeId="0" xr:uid="{0FCE3CF8-D9F7-45B2-922B-4B9D034284E3}">
      <text>
        <r>
          <rPr>
            <b/>
            <sz val="9"/>
            <color indexed="81"/>
            <rFont val="Tahoma"/>
            <family val="2"/>
          </rPr>
          <t>Marc Amaral:</t>
        </r>
        <r>
          <rPr>
            <sz val="9"/>
            <color indexed="81"/>
            <rFont val="Tahoma"/>
            <family val="2"/>
          </rPr>
          <t xml:space="preserve">
BudMod1 8/26 MA</t>
        </r>
      </text>
    </comment>
    <comment ref="L40" authorId="0" shapeId="0" xr:uid="{62DFE1B3-8F17-4393-993E-E4A6BE8B5565}">
      <text>
        <r>
          <rPr>
            <b/>
            <sz val="9"/>
            <color indexed="81"/>
            <rFont val="Tahoma"/>
            <family val="2"/>
          </rPr>
          <t>Marc Amaral:</t>
        </r>
        <r>
          <rPr>
            <sz val="9"/>
            <color indexed="81"/>
            <rFont val="Tahoma"/>
            <family val="2"/>
          </rPr>
          <t xml:space="preserve">
BudMod1 8/26 MA</t>
        </r>
      </text>
    </comment>
    <comment ref="H42" authorId="0" shapeId="0" xr:uid="{F6DD72D5-E306-4063-AD57-59AAC0892419}">
      <text>
        <r>
          <rPr>
            <b/>
            <sz val="9"/>
            <color indexed="81"/>
            <rFont val="Tahoma"/>
            <family val="2"/>
          </rPr>
          <t>Marc Amaral:</t>
        </r>
        <r>
          <rPr>
            <sz val="9"/>
            <color indexed="81"/>
            <rFont val="Tahoma"/>
            <family val="2"/>
          </rPr>
          <t xml:space="preserve">
BudMod1 8/26 MA</t>
        </r>
      </text>
    </comment>
    <comment ref="I42" authorId="0" shapeId="0" xr:uid="{72616956-21CD-45B1-9BCA-9E383DAED133}">
      <text>
        <r>
          <rPr>
            <b/>
            <sz val="9"/>
            <color indexed="81"/>
            <rFont val="Tahoma"/>
            <family val="2"/>
          </rPr>
          <t>Marc Amaral:</t>
        </r>
        <r>
          <rPr>
            <sz val="9"/>
            <color indexed="81"/>
            <rFont val="Tahoma"/>
            <family val="2"/>
          </rPr>
          <t xml:space="preserve">
BudMod1 8/26 MA</t>
        </r>
      </text>
    </comment>
    <comment ref="J42" authorId="0" shapeId="0" xr:uid="{828AC95F-8356-4AEE-8BC9-1D0F74064C64}">
      <text>
        <r>
          <rPr>
            <b/>
            <sz val="9"/>
            <color indexed="81"/>
            <rFont val="Tahoma"/>
            <family val="2"/>
          </rPr>
          <t>Marc Amaral:</t>
        </r>
        <r>
          <rPr>
            <sz val="9"/>
            <color indexed="81"/>
            <rFont val="Tahoma"/>
            <family val="2"/>
          </rPr>
          <t xml:space="preserve">
BudMod1 8/26 MA</t>
        </r>
      </text>
    </comment>
    <comment ref="K42" authorId="0" shapeId="0" xr:uid="{182CB1D6-F393-421C-8D8B-16B2D7B0C553}">
      <text>
        <r>
          <rPr>
            <b/>
            <sz val="9"/>
            <color indexed="81"/>
            <rFont val="Tahoma"/>
            <family val="2"/>
          </rPr>
          <t>Marc Amaral:</t>
        </r>
        <r>
          <rPr>
            <sz val="9"/>
            <color indexed="81"/>
            <rFont val="Tahoma"/>
            <family val="2"/>
          </rPr>
          <t xml:space="preserve">
BudMod1 8/26 MA</t>
        </r>
      </text>
    </comment>
    <comment ref="L42" authorId="0" shapeId="0" xr:uid="{6E1CB02C-C41D-4111-8AD6-0276451DFE1B}">
      <text>
        <r>
          <rPr>
            <b/>
            <sz val="9"/>
            <color indexed="81"/>
            <rFont val="Tahoma"/>
            <family val="2"/>
          </rPr>
          <t>Marc Amaral:</t>
        </r>
        <r>
          <rPr>
            <sz val="9"/>
            <color indexed="81"/>
            <rFont val="Tahoma"/>
            <family val="2"/>
          </rPr>
          <t xml:space="preserve">
BudMod1 8/26 MA</t>
        </r>
      </text>
    </comment>
    <comment ref="H43" authorId="0" shapeId="0" xr:uid="{46F1CA0F-DF00-4588-8E73-A91D2C19198C}">
      <text>
        <r>
          <rPr>
            <b/>
            <sz val="9"/>
            <color indexed="81"/>
            <rFont val="Tahoma"/>
            <family val="2"/>
          </rPr>
          <t>Marc Amaral:</t>
        </r>
        <r>
          <rPr>
            <sz val="9"/>
            <color indexed="81"/>
            <rFont val="Tahoma"/>
            <family val="2"/>
          </rPr>
          <t xml:space="preserve">
BudMod1 8/26 MA</t>
        </r>
      </text>
    </comment>
    <comment ref="I43" authorId="0" shapeId="0" xr:uid="{DEB829F1-4724-4487-A89D-9697DBBA8B1F}">
      <text>
        <r>
          <rPr>
            <b/>
            <sz val="9"/>
            <color indexed="81"/>
            <rFont val="Tahoma"/>
            <family val="2"/>
          </rPr>
          <t>Marc Amaral:</t>
        </r>
        <r>
          <rPr>
            <sz val="9"/>
            <color indexed="81"/>
            <rFont val="Tahoma"/>
            <family val="2"/>
          </rPr>
          <t xml:space="preserve">
BudMod1 8/26 MA</t>
        </r>
      </text>
    </comment>
    <comment ref="J43" authorId="0" shapeId="0" xr:uid="{9C654F36-A5A3-41F5-BF33-E27B41529638}">
      <text>
        <r>
          <rPr>
            <b/>
            <sz val="9"/>
            <color indexed="81"/>
            <rFont val="Tahoma"/>
            <family val="2"/>
          </rPr>
          <t>Marc Amaral:</t>
        </r>
        <r>
          <rPr>
            <sz val="9"/>
            <color indexed="81"/>
            <rFont val="Tahoma"/>
            <family val="2"/>
          </rPr>
          <t xml:space="preserve">
BudMod1 8/26 MA</t>
        </r>
      </text>
    </comment>
    <comment ref="K43" authorId="0" shapeId="0" xr:uid="{1F0F3D13-88A9-432C-A3F5-2C51A10AC96D}">
      <text>
        <r>
          <rPr>
            <b/>
            <sz val="9"/>
            <color indexed="81"/>
            <rFont val="Tahoma"/>
            <family val="2"/>
          </rPr>
          <t>Marc Amaral:</t>
        </r>
        <r>
          <rPr>
            <sz val="9"/>
            <color indexed="81"/>
            <rFont val="Tahoma"/>
            <family val="2"/>
          </rPr>
          <t xml:space="preserve">
BudMod1 8/26 MA</t>
        </r>
      </text>
    </comment>
    <comment ref="L43" authorId="0" shapeId="0" xr:uid="{92408E8D-EBC2-4E1E-901A-51190E75067C}">
      <text>
        <r>
          <rPr>
            <b/>
            <sz val="9"/>
            <color indexed="81"/>
            <rFont val="Tahoma"/>
            <family val="2"/>
          </rPr>
          <t>Marc Amaral:</t>
        </r>
        <r>
          <rPr>
            <sz val="9"/>
            <color indexed="81"/>
            <rFont val="Tahoma"/>
            <family val="2"/>
          </rPr>
          <t xml:space="preserve">
BudMod1 8/26 MA</t>
        </r>
      </text>
    </comment>
    <comment ref="H44" authorId="0" shapeId="0" xr:uid="{36151DCE-CCFC-4526-8FE7-BDFC416BE774}">
      <text>
        <r>
          <rPr>
            <b/>
            <sz val="9"/>
            <color indexed="81"/>
            <rFont val="Tahoma"/>
            <family val="2"/>
          </rPr>
          <t>Marc Amaral:</t>
        </r>
        <r>
          <rPr>
            <sz val="9"/>
            <color indexed="81"/>
            <rFont val="Tahoma"/>
            <family val="2"/>
          </rPr>
          <t xml:space="preserve">
BudMod1 8/26 MA</t>
        </r>
      </text>
    </comment>
    <comment ref="I44" authorId="0" shapeId="0" xr:uid="{B8804D85-AA5D-4AC8-834C-7E07F7CA4839}">
      <text>
        <r>
          <rPr>
            <b/>
            <sz val="9"/>
            <color indexed="81"/>
            <rFont val="Tahoma"/>
            <family val="2"/>
          </rPr>
          <t>Marc Amaral:</t>
        </r>
        <r>
          <rPr>
            <sz val="9"/>
            <color indexed="81"/>
            <rFont val="Tahoma"/>
            <family val="2"/>
          </rPr>
          <t xml:space="preserve">
BudMod1 8/26 MA</t>
        </r>
      </text>
    </comment>
    <comment ref="J44" authorId="0" shapeId="0" xr:uid="{149C88C5-894B-45B7-94FB-897842A1EBB8}">
      <text>
        <r>
          <rPr>
            <b/>
            <sz val="9"/>
            <color indexed="81"/>
            <rFont val="Tahoma"/>
            <family val="2"/>
          </rPr>
          <t>Marc Amaral:</t>
        </r>
        <r>
          <rPr>
            <sz val="9"/>
            <color indexed="81"/>
            <rFont val="Tahoma"/>
            <family val="2"/>
          </rPr>
          <t xml:space="preserve">
BudMod1 8/26 MA</t>
        </r>
      </text>
    </comment>
    <comment ref="K44" authorId="0" shapeId="0" xr:uid="{23A7DBE3-45CE-4EB0-93C8-1736E6FCE003}">
      <text>
        <r>
          <rPr>
            <b/>
            <sz val="9"/>
            <color indexed="81"/>
            <rFont val="Tahoma"/>
            <family val="2"/>
          </rPr>
          <t>Marc Amaral:</t>
        </r>
        <r>
          <rPr>
            <sz val="9"/>
            <color indexed="81"/>
            <rFont val="Tahoma"/>
            <family val="2"/>
          </rPr>
          <t xml:space="preserve">
BudMod1 8/26 MA</t>
        </r>
      </text>
    </comment>
    <comment ref="L44" authorId="0" shapeId="0" xr:uid="{FE83140B-B774-4C61-9515-AD1B6CC50857}">
      <text>
        <r>
          <rPr>
            <b/>
            <sz val="9"/>
            <color indexed="81"/>
            <rFont val="Tahoma"/>
            <family val="2"/>
          </rPr>
          <t>Marc Amaral:</t>
        </r>
        <r>
          <rPr>
            <sz val="9"/>
            <color indexed="81"/>
            <rFont val="Tahoma"/>
            <family val="2"/>
          </rPr>
          <t xml:space="preserve">
BudMod1 8/26 MA</t>
        </r>
      </text>
    </comment>
    <comment ref="H45" authorId="0" shapeId="0" xr:uid="{72AFB73A-5A32-4AA1-98B9-A5308850A3AF}">
      <text>
        <r>
          <rPr>
            <b/>
            <sz val="9"/>
            <color indexed="81"/>
            <rFont val="Tahoma"/>
            <family val="2"/>
          </rPr>
          <t>Marc Amaral:</t>
        </r>
        <r>
          <rPr>
            <sz val="9"/>
            <color indexed="81"/>
            <rFont val="Tahoma"/>
            <family val="2"/>
          </rPr>
          <t xml:space="preserve">
BudMod1 8/26 MA</t>
        </r>
      </text>
    </comment>
    <comment ref="I45" authorId="0" shapeId="0" xr:uid="{3D204BFA-E3FC-4FA9-BAD6-A92C8E725CB6}">
      <text>
        <r>
          <rPr>
            <b/>
            <sz val="9"/>
            <color indexed="81"/>
            <rFont val="Tahoma"/>
            <family val="2"/>
          </rPr>
          <t>Marc Amaral:</t>
        </r>
        <r>
          <rPr>
            <sz val="9"/>
            <color indexed="81"/>
            <rFont val="Tahoma"/>
            <family val="2"/>
          </rPr>
          <t xml:space="preserve">
BudMod1 8/26 MA</t>
        </r>
      </text>
    </comment>
    <comment ref="J45" authorId="0" shapeId="0" xr:uid="{9603512C-9F14-41E3-8F55-9567D50FA669}">
      <text>
        <r>
          <rPr>
            <b/>
            <sz val="9"/>
            <color indexed="81"/>
            <rFont val="Tahoma"/>
            <family val="2"/>
          </rPr>
          <t>Marc Amaral:</t>
        </r>
        <r>
          <rPr>
            <sz val="9"/>
            <color indexed="81"/>
            <rFont val="Tahoma"/>
            <family val="2"/>
          </rPr>
          <t xml:space="preserve">
BudMod1 8/26 MA</t>
        </r>
      </text>
    </comment>
    <comment ref="K45" authorId="0" shapeId="0" xr:uid="{E38B196E-5A51-46B8-B6EB-369AB141365A}">
      <text>
        <r>
          <rPr>
            <b/>
            <sz val="9"/>
            <color indexed="81"/>
            <rFont val="Tahoma"/>
            <family val="2"/>
          </rPr>
          <t>Marc Amaral:</t>
        </r>
        <r>
          <rPr>
            <sz val="9"/>
            <color indexed="81"/>
            <rFont val="Tahoma"/>
            <family val="2"/>
          </rPr>
          <t xml:space="preserve">
BudMod1 8/26 MA</t>
        </r>
      </text>
    </comment>
    <comment ref="L45" authorId="0" shapeId="0" xr:uid="{0C6E0887-CE06-4986-A8DF-02934204D134}">
      <text>
        <r>
          <rPr>
            <b/>
            <sz val="9"/>
            <color indexed="81"/>
            <rFont val="Tahoma"/>
            <family val="2"/>
          </rPr>
          <t>Marc Amaral:</t>
        </r>
        <r>
          <rPr>
            <sz val="9"/>
            <color indexed="81"/>
            <rFont val="Tahoma"/>
            <family val="2"/>
          </rPr>
          <t xml:space="preserve">
BudMod1 8/26 MA</t>
        </r>
      </text>
    </comment>
    <comment ref="H46" authorId="0" shapeId="0" xr:uid="{64BAFB63-4FCE-4234-A6E4-054A41F7A2E7}">
      <text>
        <r>
          <rPr>
            <b/>
            <sz val="9"/>
            <color indexed="81"/>
            <rFont val="Tahoma"/>
            <family val="2"/>
          </rPr>
          <t>Marc Amaral:</t>
        </r>
        <r>
          <rPr>
            <sz val="9"/>
            <color indexed="81"/>
            <rFont val="Tahoma"/>
            <family val="2"/>
          </rPr>
          <t xml:space="preserve">
BudMod1 8/26 MA</t>
        </r>
      </text>
    </comment>
    <comment ref="I46" authorId="0" shapeId="0" xr:uid="{25B037B7-0AD1-4D21-98CA-7312B5A34BBB}">
      <text>
        <r>
          <rPr>
            <b/>
            <sz val="9"/>
            <color indexed="81"/>
            <rFont val="Tahoma"/>
            <family val="2"/>
          </rPr>
          <t>Marc Amaral:</t>
        </r>
        <r>
          <rPr>
            <sz val="9"/>
            <color indexed="81"/>
            <rFont val="Tahoma"/>
            <family val="2"/>
          </rPr>
          <t xml:space="preserve">
BudMod1 8/26 MA</t>
        </r>
      </text>
    </comment>
    <comment ref="J46" authorId="0" shapeId="0" xr:uid="{192E1F56-8E14-4F1E-98FD-92E06FC50B14}">
      <text>
        <r>
          <rPr>
            <b/>
            <sz val="9"/>
            <color indexed="81"/>
            <rFont val="Tahoma"/>
            <family val="2"/>
          </rPr>
          <t>Marc Amaral:</t>
        </r>
        <r>
          <rPr>
            <sz val="9"/>
            <color indexed="81"/>
            <rFont val="Tahoma"/>
            <family val="2"/>
          </rPr>
          <t xml:space="preserve">
BudMod1 8/26 MA</t>
        </r>
      </text>
    </comment>
    <comment ref="K46" authorId="0" shapeId="0" xr:uid="{15A6FA39-4BFE-4582-8166-E31DFCD3C8AD}">
      <text>
        <r>
          <rPr>
            <b/>
            <sz val="9"/>
            <color indexed="81"/>
            <rFont val="Tahoma"/>
            <family val="2"/>
          </rPr>
          <t>Marc Amaral:</t>
        </r>
        <r>
          <rPr>
            <sz val="9"/>
            <color indexed="81"/>
            <rFont val="Tahoma"/>
            <family val="2"/>
          </rPr>
          <t xml:space="preserve">
BudMod1 8/26 MA</t>
        </r>
      </text>
    </comment>
    <comment ref="L46" authorId="0" shapeId="0" xr:uid="{274BBFC3-3A95-4479-8F5F-4070BA44A16C}">
      <text>
        <r>
          <rPr>
            <b/>
            <sz val="9"/>
            <color indexed="81"/>
            <rFont val="Tahoma"/>
            <family val="2"/>
          </rPr>
          <t>Marc Amaral:</t>
        </r>
        <r>
          <rPr>
            <sz val="9"/>
            <color indexed="81"/>
            <rFont val="Tahoma"/>
            <family val="2"/>
          </rPr>
          <t xml:space="preserve">
BudMod1 8/26 MA</t>
        </r>
      </text>
    </comment>
    <comment ref="H47" authorId="0" shapeId="0" xr:uid="{B0D10075-AB03-4FF5-B02A-454C72ECB61F}">
      <text>
        <r>
          <rPr>
            <b/>
            <sz val="9"/>
            <color indexed="81"/>
            <rFont val="Tahoma"/>
            <family val="2"/>
          </rPr>
          <t>Marc Amaral:</t>
        </r>
        <r>
          <rPr>
            <sz val="9"/>
            <color indexed="81"/>
            <rFont val="Tahoma"/>
            <family val="2"/>
          </rPr>
          <t xml:space="preserve">
BudMod1 8/26 MA</t>
        </r>
      </text>
    </comment>
    <comment ref="I47" authorId="0" shapeId="0" xr:uid="{0A33C475-60FA-43D8-A7DA-E14A26F37689}">
      <text>
        <r>
          <rPr>
            <b/>
            <sz val="9"/>
            <color indexed="81"/>
            <rFont val="Tahoma"/>
            <family val="2"/>
          </rPr>
          <t>Marc Amaral:</t>
        </r>
        <r>
          <rPr>
            <sz val="9"/>
            <color indexed="81"/>
            <rFont val="Tahoma"/>
            <family val="2"/>
          </rPr>
          <t xml:space="preserve">
BudMod1 8/26 MA</t>
        </r>
      </text>
    </comment>
    <comment ref="J47" authorId="0" shapeId="0" xr:uid="{10D5CC0B-49A7-44BB-B32C-9AD384E945A1}">
      <text>
        <r>
          <rPr>
            <b/>
            <sz val="9"/>
            <color indexed="81"/>
            <rFont val="Tahoma"/>
            <family val="2"/>
          </rPr>
          <t>Marc Amaral:</t>
        </r>
        <r>
          <rPr>
            <sz val="9"/>
            <color indexed="81"/>
            <rFont val="Tahoma"/>
            <family val="2"/>
          </rPr>
          <t xml:space="preserve">
BudMod1 8/26 MA</t>
        </r>
      </text>
    </comment>
    <comment ref="K47" authorId="0" shapeId="0" xr:uid="{5F4D4F71-0F68-48DD-B4F0-80A76F399C2A}">
      <text>
        <r>
          <rPr>
            <b/>
            <sz val="9"/>
            <color indexed="81"/>
            <rFont val="Tahoma"/>
            <family val="2"/>
          </rPr>
          <t>Marc Amaral:</t>
        </r>
        <r>
          <rPr>
            <sz val="9"/>
            <color indexed="81"/>
            <rFont val="Tahoma"/>
            <family val="2"/>
          </rPr>
          <t xml:space="preserve">
BudMod1 8/26 MA</t>
        </r>
      </text>
    </comment>
    <comment ref="L47" authorId="0" shapeId="0" xr:uid="{46F52429-24AE-4508-8EE4-372F376C3D5C}">
      <text>
        <r>
          <rPr>
            <b/>
            <sz val="9"/>
            <color indexed="81"/>
            <rFont val="Tahoma"/>
            <family val="2"/>
          </rPr>
          <t>Marc Amaral:</t>
        </r>
        <r>
          <rPr>
            <sz val="9"/>
            <color indexed="81"/>
            <rFont val="Tahoma"/>
            <family val="2"/>
          </rPr>
          <t xml:space="preserve">
BudMod1 8/26 MA</t>
        </r>
      </text>
    </comment>
    <comment ref="H48" authorId="0" shapeId="0" xr:uid="{31BB9040-9AF0-4D26-8882-4A81D58E10F2}">
      <text>
        <r>
          <rPr>
            <b/>
            <sz val="9"/>
            <color indexed="81"/>
            <rFont val="Tahoma"/>
            <family val="2"/>
          </rPr>
          <t>Marc Amaral:</t>
        </r>
        <r>
          <rPr>
            <sz val="9"/>
            <color indexed="81"/>
            <rFont val="Tahoma"/>
            <family val="2"/>
          </rPr>
          <t xml:space="preserve">
BudMod1 8/26 MA</t>
        </r>
      </text>
    </comment>
    <comment ref="I48" authorId="0" shapeId="0" xr:uid="{6D6582B5-0043-40A1-BC61-911EAEFD90F0}">
      <text>
        <r>
          <rPr>
            <b/>
            <sz val="9"/>
            <color indexed="81"/>
            <rFont val="Tahoma"/>
            <family val="2"/>
          </rPr>
          <t>Marc Amaral:</t>
        </r>
        <r>
          <rPr>
            <sz val="9"/>
            <color indexed="81"/>
            <rFont val="Tahoma"/>
            <family val="2"/>
          </rPr>
          <t xml:space="preserve">
BudMod1 8/26 MA</t>
        </r>
      </text>
    </comment>
    <comment ref="J48" authorId="0" shapeId="0" xr:uid="{B67D4179-605B-4212-858A-50ADB69EF6A9}">
      <text>
        <r>
          <rPr>
            <b/>
            <sz val="9"/>
            <color indexed="81"/>
            <rFont val="Tahoma"/>
            <family val="2"/>
          </rPr>
          <t>Marc Amaral:</t>
        </r>
        <r>
          <rPr>
            <sz val="9"/>
            <color indexed="81"/>
            <rFont val="Tahoma"/>
            <family val="2"/>
          </rPr>
          <t xml:space="preserve">
BudMod1 8/26 MA</t>
        </r>
      </text>
    </comment>
    <comment ref="K48" authorId="0" shapeId="0" xr:uid="{013C42F2-0675-49BC-8C81-427D14DC9E94}">
      <text>
        <r>
          <rPr>
            <b/>
            <sz val="9"/>
            <color indexed="81"/>
            <rFont val="Tahoma"/>
            <family val="2"/>
          </rPr>
          <t>Marc Amaral:</t>
        </r>
        <r>
          <rPr>
            <sz val="9"/>
            <color indexed="81"/>
            <rFont val="Tahoma"/>
            <family val="2"/>
          </rPr>
          <t xml:space="preserve">
BudMod1 8/26 MA</t>
        </r>
      </text>
    </comment>
    <comment ref="L48" authorId="0" shapeId="0" xr:uid="{CBAC5392-6B43-4697-841A-077EE54E2D43}">
      <text>
        <r>
          <rPr>
            <b/>
            <sz val="9"/>
            <color indexed="81"/>
            <rFont val="Tahoma"/>
            <family val="2"/>
          </rPr>
          <t>Marc Amaral:</t>
        </r>
        <r>
          <rPr>
            <sz val="9"/>
            <color indexed="81"/>
            <rFont val="Tahoma"/>
            <family val="2"/>
          </rPr>
          <t xml:space="preserve">
BudMod1 8/26 MA</t>
        </r>
      </text>
    </comment>
    <comment ref="H49" authorId="0" shapeId="0" xr:uid="{AF05720B-E5D1-49C2-BF52-55B3FFD21AA2}">
      <text>
        <r>
          <rPr>
            <b/>
            <sz val="9"/>
            <color indexed="81"/>
            <rFont val="Tahoma"/>
            <family val="2"/>
          </rPr>
          <t>Marc Amaral:</t>
        </r>
        <r>
          <rPr>
            <sz val="9"/>
            <color indexed="81"/>
            <rFont val="Tahoma"/>
            <family val="2"/>
          </rPr>
          <t xml:space="preserve">
BudMod1 8/26 MA</t>
        </r>
      </text>
    </comment>
    <comment ref="I49" authorId="0" shapeId="0" xr:uid="{30387124-42AD-45D5-9ED0-B44D21E20344}">
      <text>
        <r>
          <rPr>
            <b/>
            <sz val="9"/>
            <color indexed="81"/>
            <rFont val="Tahoma"/>
            <family val="2"/>
          </rPr>
          <t>Marc Amaral:</t>
        </r>
        <r>
          <rPr>
            <sz val="9"/>
            <color indexed="81"/>
            <rFont val="Tahoma"/>
            <family val="2"/>
          </rPr>
          <t xml:space="preserve">
BudMod1 8/26 MA</t>
        </r>
      </text>
    </comment>
    <comment ref="J49" authorId="0" shapeId="0" xr:uid="{4207455F-97A3-437E-B161-306D82BF11F3}">
      <text>
        <r>
          <rPr>
            <b/>
            <sz val="9"/>
            <color indexed="81"/>
            <rFont val="Tahoma"/>
            <family val="2"/>
          </rPr>
          <t>Marc Amaral:</t>
        </r>
        <r>
          <rPr>
            <sz val="9"/>
            <color indexed="81"/>
            <rFont val="Tahoma"/>
            <family val="2"/>
          </rPr>
          <t xml:space="preserve">
BudMod1 8/26 MA</t>
        </r>
      </text>
    </comment>
    <comment ref="K49" authorId="0" shapeId="0" xr:uid="{C9C22900-AFD4-4A7B-BF45-277A54D7BBBD}">
      <text>
        <r>
          <rPr>
            <b/>
            <sz val="9"/>
            <color indexed="81"/>
            <rFont val="Tahoma"/>
            <family val="2"/>
          </rPr>
          <t>Marc Amaral:</t>
        </r>
        <r>
          <rPr>
            <sz val="9"/>
            <color indexed="81"/>
            <rFont val="Tahoma"/>
            <family val="2"/>
          </rPr>
          <t xml:space="preserve">
BudMod1 8/26 MA</t>
        </r>
      </text>
    </comment>
    <comment ref="L49" authorId="0" shapeId="0" xr:uid="{36B2352F-86F6-4C8C-A977-FE3ECC8189CA}">
      <text>
        <r>
          <rPr>
            <b/>
            <sz val="9"/>
            <color indexed="81"/>
            <rFont val="Tahoma"/>
            <family val="2"/>
          </rPr>
          <t>Marc Amaral:</t>
        </r>
        <r>
          <rPr>
            <sz val="9"/>
            <color indexed="81"/>
            <rFont val="Tahoma"/>
            <family val="2"/>
          </rPr>
          <t xml:space="preserve">
BudMod1 8/26 MA</t>
        </r>
      </text>
    </comment>
    <comment ref="H50" authorId="0" shapeId="0" xr:uid="{139C81CA-41E6-4013-A5AC-039B94516E3D}">
      <text>
        <r>
          <rPr>
            <b/>
            <sz val="9"/>
            <color indexed="81"/>
            <rFont val="Tahoma"/>
            <family val="2"/>
          </rPr>
          <t>Marc Amaral:</t>
        </r>
        <r>
          <rPr>
            <sz val="9"/>
            <color indexed="81"/>
            <rFont val="Tahoma"/>
            <family val="2"/>
          </rPr>
          <t xml:space="preserve">
BudMod1 8/26 MA</t>
        </r>
      </text>
    </comment>
    <comment ref="I50" authorId="0" shapeId="0" xr:uid="{1ED40C96-5045-423F-8DE4-AC68FA8682D8}">
      <text>
        <r>
          <rPr>
            <b/>
            <sz val="9"/>
            <color indexed="81"/>
            <rFont val="Tahoma"/>
            <family val="2"/>
          </rPr>
          <t>Marc Amaral:</t>
        </r>
        <r>
          <rPr>
            <sz val="9"/>
            <color indexed="81"/>
            <rFont val="Tahoma"/>
            <family val="2"/>
          </rPr>
          <t xml:space="preserve">
BudMod1 8/26 MA</t>
        </r>
      </text>
    </comment>
    <comment ref="J50" authorId="0" shapeId="0" xr:uid="{EC15B778-60F7-4954-A979-F4F622C4B94C}">
      <text>
        <r>
          <rPr>
            <b/>
            <sz val="9"/>
            <color indexed="81"/>
            <rFont val="Tahoma"/>
            <family val="2"/>
          </rPr>
          <t>Marc Amaral:</t>
        </r>
        <r>
          <rPr>
            <sz val="9"/>
            <color indexed="81"/>
            <rFont val="Tahoma"/>
            <family val="2"/>
          </rPr>
          <t xml:space="preserve">
BudMod1 8/26 MA</t>
        </r>
      </text>
    </comment>
    <comment ref="K50" authorId="0" shapeId="0" xr:uid="{0813CEE9-284B-4F04-A7CF-CA7E33101BF8}">
      <text>
        <r>
          <rPr>
            <b/>
            <sz val="9"/>
            <color indexed="81"/>
            <rFont val="Tahoma"/>
            <family val="2"/>
          </rPr>
          <t>Marc Amaral:</t>
        </r>
        <r>
          <rPr>
            <sz val="9"/>
            <color indexed="81"/>
            <rFont val="Tahoma"/>
            <family val="2"/>
          </rPr>
          <t xml:space="preserve">
BudMod1 8/26 MA</t>
        </r>
      </text>
    </comment>
    <comment ref="L50" authorId="0" shapeId="0" xr:uid="{B4ED5E2C-BFC9-4DE0-B508-831A7F7A87A6}">
      <text>
        <r>
          <rPr>
            <b/>
            <sz val="9"/>
            <color indexed="81"/>
            <rFont val="Tahoma"/>
            <family val="2"/>
          </rPr>
          <t>Marc Amaral:</t>
        </r>
        <r>
          <rPr>
            <sz val="9"/>
            <color indexed="81"/>
            <rFont val="Tahoma"/>
            <family val="2"/>
          </rPr>
          <t xml:space="preserve">
BudMod1 8/26 MA</t>
        </r>
      </text>
    </comment>
    <comment ref="H51" authorId="0" shapeId="0" xr:uid="{8A21850E-0870-470F-9395-091464416885}">
      <text>
        <r>
          <rPr>
            <b/>
            <sz val="9"/>
            <color indexed="81"/>
            <rFont val="Tahoma"/>
            <family val="2"/>
          </rPr>
          <t>Marc Amaral:</t>
        </r>
        <r>
          <rPr>
            <sz val="9"/>
            <color indexed="81"/>
            <rFont val="Tahoma"/>
            <family val="2"/>
          </rPr>
          <t xml:space="preserve">
BudMod1 8/26 MA</t>
        </r>
      </text>
    </comment>
    <comment ref="I51" authorId="0" shapeId="0" xr:uid="{95E675F8-9F2F-40F1-802A-C31C33793AED}">
      <text>
        <r>
          <rPr>
            <b/>
            <sz val="9"/>
            <color indexed="81"/>
            <rFont val="Tahoma"/>
            <family val="2"/>
          </rPr>
          <t>Marc Amaral:</t>
        </r>
        <r>
          <rPr>
            <sz val="9"/>
            <color indexed="81"/>
            <rFont val="Tahoma"/>
            <family val="2"/>
          </rPr>
          <t xml:space="preserve">
BudMod1 8/26 MA</t>
        </r>
      </text>
    </comment>
    <comment ref="J51" authorId="0" shapeId="0" xr:uid="{6CA556D5-C20C-422B-932A-C18925FBB480}">
      <text>
        <r>
          <rPr>
            <b/>
            <sz val="9"/>
            <color indexed="81"/>
            <rFont val="Tahoma"/>
            <family val="2"/>
          </rPr>
          <t>Marc Amaral:</t>
        </r>
        <r>
          <rPr>
            <sz val="9"/>
            <color indexed="81"/>
            <rFont val="Tahoma"/>
            <family val="2"/>
          </rPr>
          <t xml:space="preserve">
BudMod1 8/26 MA</t>
        </r>
      </text>
    </comment>
    <comment ref="K51" authorId="0" shapeId="0" xr:uid="{C08AB311-422C-42D0-B7E1-7721A0E34422}">
      <text>
        <r>
          <rPr>
            <b/>
            <sz val="9"/>
            <color indexed="81"/>
            <rFont val="Tahoma"/>
            <family val="2"/>
          </rPr>
          <t>Marc Amaral:</t>
        </r>
        <r>
          <rPr>
            <sz val="9"/>
            <color indexed="81"/>
            <rFont val="Tahoma"/>
            <family val="2"/>
          </rPr>
          <t xml:space="preserve">
BudMod1 8/26 MA</t>
        </r>
      </text>
    </comment>
    <comment ref="L51" authorId="0" shapeId="0" xr:uid="{FD05A0CC-70BD-417E-856B-9C479DAEE7AF}">
      <text>
        <r>
          <rPr>
            <b/>
            <sz val="9"/>
            <color indexed="81"/>
            <rFont val="Tahoma"/>
            <family val="2"/>
          </rPr>
          <t>Marc Amaral:</t>
        </r>
        <r>
          <rPr>
            <sz val="9"/>
            <color indexed="81"/>
            <rFont val="Tahoma"/>
            <family val="2"/>
          </rPr>
          <t xml:space="preserve">
BudMod1 8/26 MA</t>
        </r>
      </text>
    </comment>
    <comment ref="H52" authorId="0" shapeId="0" xr:uid="{A97EA49F-73B8-4D7C-B7A4-710480C04745}">
      <text>
        <r>
          <rPr>
            <b/>
            <sz val="9"/>
            <color indexed="81"/>
            <rFont val="Tahoma"/>
            <family val="2"/>
          </rPr>
          <t>Marc Amaral:</t>
        </r>
        <r>
          <rPr>
            <sz val="9"/>
            <color indexed="81"/>
            <rFont val="Tahoma"/>
            <family val="2"/>
          </rPr>
          <t xml:space="preserve">
BudMod1 8/26 MA</t>
        </r>
      </text>
    </comment>
    <comment ref="I52" authorId="0" shapeId="0" xr:uid="{7B4A0761-E363-4B83-9766-503F87F3E54B}">
      <text>
        <r>
          <rPr>
            <b/>
            <sz val="9"/>
            <color indexed="81"/>
            <rFont val="Tahoma"/>
            <family val="2"/>
          </rPr>
          <t>Marc Amaral:</t>
        </r>
        <r>
          <rPr>
            <sz val="9"/>
            <color indexed="81"/>
            <rFont val="Tahoma"/>
            <family val="2"/>
          </rPr>
          <t xml:space="preserve">
BudMod1 8/26 MA</t>
        </r>
      </text>
    </comment>
    <comment ref="J52" authorId="0" shapeId="0" xr:uid="{7AE31A4C-10A1-40C7-9EC8-F2E4CE2FF871}">
      <text>
        <r>
          <rPr>
            <b/>
            <sz val="9"/>
            <color indexed="81"/>
            <rFont val="Tahoma"/>
            <family val="2"/>
          </rPr>
          <t>Marc Amaral:</t>
        </r>
        <r>
          <rPr>
            <sz val="9"/>
            <color indexed="81"/>
            <rFont val="Tahoma"/>
            <family val="2"/>
          </rPr>
          <t xml:space="preserve">
BudMod1 8/26 MA</t>
        </r>
      </text>
    </comment>
    <comment ref="K52" authorId="0" shapeId="0" xr:uid="{81D7012D-0420-410A-AAA6-3EC155908F70}">
      <text>
        <r>
          <rPr>
            <b/>
            <sz val="9"/>
            <color indexed="81"/>
            <rFont val="Tahoma"/>
            <family val="2"/>
          </rPr>
          <t>Marc Amaral:</t>
        </r>
        <r>
          <rPr>
            <sz val="9"/>
            <color indexed="81"/>
            <rFont val="Tahoma"/>
            <family val="2"/>
          </rPr>
          <t xml:space="preserve">
BudMod1 8/26 MA</t>
        </r>
      </text>
    </comment>
    <comment ref="L52" authorId="0" shapeId="0" xr:uid="{F2A21D8E-D6D9-4C52-BC1C-EA7F930B49A9}">
      <text>
        <r>
          <rPr>
            <b/>
            <sz val="9"/>
            <color indexed="81"/>
            <rFont val="Tahoma"/>
            <family val="2"/>
          </rPr>
          <t>Marc Amaral:</t>
        </r>
        <r>
          <rPr>
            <sz val="9"/>
            <color indexed="81"/>
            <rFont val="Tahoma"/>
            <family val="2"/>
          </rPr>
          <t xml:space="preserve">
BudMod1 8/26 MA</t>
        </r>
      </text>
    </comment>
    <comment ref="H53" authorId="0" shapeId="0" xr:uid="{EB7FECB9-22F9-4B2F-A83D-6BA13660745E}">
      <text>
        <r>
          <rPr>
            <b/>
            <sz val="9"/>
            <color indexed="81"/>
            <rFont val="Tahoma"/>
            <family val="2"/>
          </rPr>
          <t>Marc Amaral:</t>
        </r>
        <r>
          <rPr>
            <sz val="9"/>
            <color indexed="81"/>
            <rFont val="Tahoma"/>
            <family val="2"/>
          </rPr>
          <t xml:space="preserve">
BudMod1 8/26 MA</t>
        </r>
      </text>
    </comment>
    <comment ref="I53" authorId="0" shapeId="0" xr:uid="{89B673A8-479E-4740-83DE-FB5BE68C819F}">
      <text>
        <r>
          <rPr>
            <b/>
            <sz val="9"/>
            <color indexed="81"/>
            <rFont val="Tahoma"/>
            <family val="2"/>
          </rPr>
          <t>Marc Amaral:</t>
        </r>
        <r>
          <rPr>
            <sz val="9"/>
            <color indexed="81"/>
            <rFont val="Tahoma"/>
            <family val="2"/>
          </rPr>
          <t xml:space="preserve">
BudMod1 8/26 MA</t>
        </r>
      </text>
    </comment>
    <comment ref="J53" authorId="0" shapeId="0" xr:uid="{29DA389A-E945-44C2-B9FF-25143DED1A29}">
      <text>
        <r>
          <rPr>
            <b/>
            <sz val="9"/>
            <color indexed="81"/>
            <rFont val="Tahoma"/>
            <family val="2"/>
          </rPr>
          <t>Marc Amaral:</t>
        </r>
        <r>
          <rPr>
            <sz val="9"/>
            <color indexed="81"/>
            <rFont val="Tahoma"/>
            <family val="2"/>
          </rPr>
          <t xml:space="preserve">
BudMod1 8/26 MA</t>
        </r>
      </text>
    </comment>
    <comment ref="K53" authorId="0" shapeId="0" xr:uid="{2F469105-EFD6-4DE4-8BFE-9A51FDC05923}">
      <text>
        <r>
          <rPr>
            <b/>
            <sz val="9"/>
            <color indexed="81"/>
            <rFont val="Tahoma"/>
            <family val="2"/>
          </rPr>
          <t>Marc Amaral:</t>
        </r>
        <r>
          <rPr>
            <sz val="9"/>
            <color indexed="81"/>
            <rFont val="Tahoma"/>
            <family val="2"/>
          </rPr>
          <t xml:space="preserve">
BudMod1 8/26 MA</t>
        </r>
      </text>
    </comment>
    <comment ref="L53" authorId="0" shapeId="0" xr:uid="{1B849CAE-D815-4EB8-9088-F2721653A8A9}">
      <text>
        <r>
          <rPr>
            <b/>
            <sz val="9"/>
            <color indexed="81"/>
            <rFont val="Tahoma"/>
            <family val="2"/>
          </rPr>
          <t>Marc Amaral:</t>
        </r>
        <r>
          <rPr>
            <sz val="9"/>
            <color indexed="81"/>
            <rFont val="Tahoma"/>
            <family val="2"/>
          </rPr>
          <t xml:space="preserve">
BudMod1 8/26 MA</t>
        </r>
      </text>
    </comment>
  </commentList>
</comments>
</file>

<file path=xl/sharedStrings.xml><?xml version="1.0" encoding="utf-8"?>
<sst xmlns="http://schemas.openxmlformats.org/spreadsheetml/2006/main" count="635" uniqueCount="295">
  <si>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</si>
  <si>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</si>
  <si>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</si>
  <si>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</si>
  <si>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</si>
  <si>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</si>
  <si>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</si>
  <si>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</si>
  <si>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</si>
  <si>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</si>
  <si>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</si>
  <si>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</si>
  <si>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</si>
  <si>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</si>
  <si>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</si>
  <si>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</si>
  <si>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</si>
  <si>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</si>
  <si>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</si>
  <si>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SECTION I:  BUDGET SUMMARY</t>
  </si>
  <si>
    <t>CITY OF SANTA MONICA</t>
  </si>
  <si>
    <t>TOTAL
PROGRAM
BUDGET</t>
  </si>
  <si>
    <t>SM GRANT
BUDGET</t>
  </si>
  <si>
    <t>NON-CITY PROGRAM BUDGET</t>
  </si>
  <si>
    <t>SM 
1st PERIOD EXPEND.</t>
  </si>
  <si>
    <t>SM  
2nd PERIOD EXPEND.</t>
  </si>
  <si>
    <t>SM TOTAL EXPEND.</t>
  </si>
  <si>
    <t>SM PERCENT EXPENDED</t>
  </si>
  <si>
    <t>YEAR-END
 TOTAL PROGRAM EXPEND.</t>
  </si>
  <si>
    <t>1A. Staff Salaries</t>
  </si>
  <si>
    <t>1B. Staff Fringe Benefits</t>
  </si>
  <si>
    <t>1C. Consultant Services</t>
  </si>
  <si>
    <t>2.   Space/Facilities</t>
  </si>
  <si>
    <t>3.   Equipment Purchase</t>
  </si>
  <si>
    <t>4.   Travel/Training</t>
  </si>
  <si>
    <t>5.   Insurance</t>
  </si>
  <si>
    <t>6.   Operating Expenses</t>
  </si>
  <si>
    <t>7.   Scholarships/Stipends</t>
  </si>
  <si>
    <t>8.   Other</t>
  </si>
  <si>
    <t>9.   Indirect Administrative Costs</t>
  </si>
  <si>
    <t>10.   TOTAL BUDGET</t>
  </si>
  <si>
    <t>SECTION II:  LINE ITEM DETAIL</t>
  </si>
  <si>
    <t>1A.  Staff Salaries</t>
  </si>
  <si>
    <t>Staff Name</t>
  </si>
  <si>
    <t>Title</t>
  </si>
  <si>
    <t>1A.  Staff Salaries TOTAL</t>
  </si>
  <si>
    <t>1B.  Staff Fringe Benefits</t>
  </si>
  <si>
    <t>1B.  Staff Fringe Benefits TOTAL</t>
  </si>
  <si>
    <t>1C.  Consultant Services</t>
  </si>
  <si>
    <t>1C.  Consultant Services TOTAL</t>
  </si>
  <si>
    <t>2.  Space/Facilities</t>
  </si>
  <si>
    <t>List any rental costs, utilities, janitorial costs, and any other facility costs.</t>
  </si>
  <si>
    <t>Utilities</t>
  </si>
  <si>
    <t>2.  Space/Facilities TOTAL</t>
  </si>
  <si>
    <t>3.  Equipment Purchase</t>
  </si>
  <si>
    <t>3.  Equipment Purchase TOTAL</t>
  </si>
  <si>
    <t>4.  Travel/Training</t>
  </si>
  <si>
    <t>4.  Travel/Training TOTAL</t>
  </si>
  <si>
    <t>5.  Insurance</t>
  </si>
  <si>
    <t>5.  Insurance TOTAL</t>
  </si>
  <si>
    <t>6.  Operating Expenses</t>
  </si>
  <si>
    <t xml:space="preserve">List all operating expenses [e.g., telephone, utilities, office supplies, printing, annual agency financial audit (required by the contract), etc.] included in the Total Program Budget. </t>
  </si>
  <si>
    <t>6.  Operating Expenses TOTAL</t>
  </si>
  <si>
    <t>7.  Scholarships/Stipends</t>
  </si>
  <si>
    <t>7.  Scholarships/Stipends TOTAL</t>
  </si>
  <si>
    <t>8.  Other</t>
  </si>
  <si>
    <t>List any program expense not appropriate for any of the above line items and provide justification.</t>
  </si>
  <si>
    <t>8.  Other TOTAL</t>
  </si>
  <si>
    <t>9.  Indirect Administrative Costs</t>
  </si>
  <si>
    <t>9.  Indirect Administrative Costs TOTAL</t>
  </si>
  <si>
    <t>FICA/Medicare</t>
  </si>
  <si>
    <t>Property Tax</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</si>
  <si>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</si>
  <si>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</si>
  <si>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</si>
  <si>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</si>
  <si>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</si>
  <si>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</si>
  <si>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</si>
  <si>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</si>
  <si>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</si>
  <si>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</si>
  <si>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</si>
  <si>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</si>
  <si>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</si>
  <si>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</si>
  <si>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</si>
  <si>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</si>
  <si>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</si>
  <si>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</si>
  <si>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</si>
  <si>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</si>
  <si>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</si>
  <si>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</si>
  <si>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</si>
  <si>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</si>
  <si>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</si>
  <si>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</si>
  <si>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</si>
  <si>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</si>
  <si>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</si>
  <si>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</si>
  <si>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</si>
  <si>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</si>
  <si>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</si>
  <si>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Vista Del Mar / Family Services of Santa Monica</t>
  </si>
  <si>
    <t>PROGRAM NAME:</t>
  </si>
  <si>
    <t>Edison/Muir/McKinley Elementary School Based Program</t>
  </si>
  <si>
    <t>REPORTING PERIOD:</t>
  </si>
  <si>
    <t>FY 2020-21 Program Budget: 7/1/20-6/30/21</t>
  </si>
  <si>
    <t>A. Total City Funds Received to Date:</t>
  </si>
  <si>
    <t>B. Total City Funds Expended to Date:</t>
  </si>
  <si>
    <t>C. Cash Balance (Line A - Line B):</t>
  </si>
  <si>
    <t>Mid-Year Report (1st Period): 7/1/20 - 12/31/20</t>
  </si>
  <si>
    <t>Year-End Report (2nd Period): 1/1/21 - 6/30/21</t>
  </si>
  <si>
    <t>List all paid program and administrative positions (both City and non-City funded) and complete all fields below. Total Program Budget for each staff position should equal FTE * Monthly Salary x Months x % FTE to Program.</t>
  </si>
  <si>
    <t>Traci Levi</t>
  </si>
  <si>
    <t>Executive &amp; VP (DMH)</t>
  </si>
  <si>
    <t xml:space="preserve"> $                     -  </t>
  </si>
  <si>
    <t>Senior/Executive Management</t>
  </si>
  <si>
    <t>Angel Towler</t>
  </si>
  <si>
    <t>Director FSSM</t>
  </si>
  <si>
    <t>Emily Ferro</t>
  </si>
  <si>
    <t>Site Coordinator SAMOHI</t>
  </si>
  <si>
    <t xml:space="preserve">Direct Service Provision/Program Staff </t>
  </si>
  <si>
    <t>Cynthia Lua</t>
  </si>
  <si>
    <t xml:space="preserve">Site Coordinator Edison </t>
  </si>
  <si>
    <t>Janet Medrano Reyes</t>
  </si>
  <si>
    <t>Supervisor SBS</t>
  </si>
  <si>
    <t>Carla Nunez</t>
  </si>
  <si>
    <t>Site Coordinator McKinley</t>
  </si>
  <si>
    <t>Carly Tolbert</t>
  </si>
  <si>
    <t>Clinical Supervisor</t>
  </si>
  <si>
    <t>Angela Vargas</t>
  </si>
  <si>
    <t>Site Coordinator Muir</t>
  </si>
  <si>
    <t>Mariana Guzman</t>
  </si>
  <si>
    <t>Administrative Manager</t>
  </si>
  <si>
    <t>Administrative Support</t>
  </si>
  <si>
    <t>Audrey Fletcher</t>
  </si>
  <si>
    <t>Accountant</t>
  </si>
  <si>
    <t>Elizabeth Cruz</t>
  </si>
  <si>
    <t>Sr. Manager Agency Service</t>
  </si>
  <si>
    <t>Kelly Delich</t>
  </si>
  <si>
    <t>FSSM Clinical Director</t>
  </si>
  <si>
    <t>Jonathan Gomez</t>
  </si>
  <si>
    <t>Intake Coordinator</t>
  </si>
  <si>
    <t>Rachel Rosenfeld</t>
  </si>
  <si>
    <t>Field Based Clinician</t>
  </si>
  <si>
    <t>Cheryl Carrington</t>
  </si>
  <si>
    <t>Director of Quality Standards &amp; Compliance</t>
  </si>
  <si>
    <t>Steven Smithwick</t>
  </si>
  <si>
    <t>Revenue Manager, QSC</t>
  </si>
  <si>
    <t>Sellas Habtesllassie</t>
  </si>
  <si>
    <t>Database Administrator</t>
  </si>
  <si>
    <t>Irene Allado</t>
  </si>
  <si>
    <t>Support Staff - QSC</t>
  </si>
  <si>
    <t>Susan Coates</t>
  </si>
  <si>
    <t>Admin Asst - QSC</t>
  </si>
  <si>
    <t>Angela Hubbard</t>
  </si>
  <si>
    <t>Medical Biller</t>
  </si>
  <si>
    <t>Michael Lam</t>
  </si>
  <si>
    <t>Jane Amber Ruff</t>
  </si>
  <si>
    <t>Quality Assurance Mgr</t>
  </si>
  <si>
    <t>Cindy Torres</t>
  </si>
  <si>
    <t>Billing Coordinator - QSC</t>
  </si>
  <si>
    <t>Twala Waters</t>
  </si>
  <si>
    <t>Clinical Records Reviewer</t>
  </si>
  <si>
    <t>List each fringe benefit as a percentage of total staff salaries listed above (FICA, SUI, Workers’ Compensation, Medical Insurance, Retirement, etc.).</t>
  </si>
  <si>
    <t>Description</t>
  </si>
  <si>
    <t>Workers Compensation</t>
  </si>
  <si>
    <t>Medical/Dental Insurance</t>
  </si>
  <si>
    <t>State Unemployment Insurance</t>
  </si>
  <si>
    <t>Pension Benefits - 403b plan at 5%</t>
  </si>
  <si>
    <t>Disability/Life/AD&amp;D</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</si>
  <si>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</si>
  <si>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</si>
  <si>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Consulting &amp; Professional Fees</t>
  </si>
  <si>
    <t>Psychiatric Services</t>
  </si>
  <si>
    <t>Service Bureau Contracts/Fees</t>
  </si>
  <si>
    <t>Janitorial/Maintenance</t>
  </si>
  <si>
    <t>Equipment is defined as non-expendable personal property having a useful life of more than one year and a unit cost of $1,000 or more. List each item to be leased, rented or purchased.</t>
  </si>
  <si>
    <t>Computer Hardware</t>
  </si>
  <si>
    <t>List any trainings/seminars/conferences to be attended and include any amounts for travel, per diem, lodging, etc. For mileage, include mileage reimbursement rate in calculation.</t>
  </si>
  <si>
    <t>Mileage</t>
  </si>
  <si>
    <t>Conferences, Workshops, Training</t>
  </si>
  <si>
    <t>Insurance coverage should align with City contract provisions.</t>
  </si>
  <si>
    <t>Property, Directors &amp; Officers, etc.</t>
  </si>
  <si>
    <t>Bonding &amp; Liability</t>
  </si>
  <si>
    <t>Telephone and Postage</t>
  </si>
  <si>
    <t>Office and Program Supplies</t>
  </si>
  <si>
    <t>Prinitng</t>
  </si>
  <si>
    <t>Membership Dues</t>
  </si>
  <si>
    <t>List any scholarships or stipends, and include: number of recipients, maximum amount per recipient, and basis for computation.</t>
  </si>
  <si>
    <t>Housekeeping</t>
  </si>
  <si>
    <t>Food &amp; Refreshments</t>
  </si>
  <si>
    <t>Subscriptions/Books/Publications</t>
  </si>
  <si>
    <t>Gifts/Flowers/Awards</t>
  </si>
  <si>
    <t>Recuitment &amp; Moving Expenses</t>
  </si>
  <si>
    <t>Licenses &amp; Permits</t>
  </si>
  <si>
    <t>Depreciation</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</si>
  <si>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</si>
  <si>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</si>
  <si>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</si>
  <si>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</si>
  <si>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</si>
  <si>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</si>
  <si>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</si>
  <si>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</si>
  <si>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</si>
  <si>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</si>
  <si>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</si>
  <si>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</si>
  <si>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</si>
  <si>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</si>
  <si>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DMH</t>
  </si>
  <si>
    <t>2.  Private/Corporate Grants</t>
  </si>
  <si>
    <t>3.  Individual Donations</t>
  </si>
  <si>
    <t>4.  Fundraising Events</t>
  </si>
  <si>
    <t>5.  Fees for Service</t>
  </si>
  <si>
    <t>6.  Other</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</si>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</sst>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30"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EBF1DE"/>
        <bgColor rgb="FF000000"/>
      </patternFill>
    </fill>
  </fills>
  <borders count="5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medium">
        <color rgb="FF000000"/>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medium">
        <color rgb="FF000000"/>
      </left>
      <right style="thin">
        <color rgb="FFBFBFBF"/>
      </right>
      <top/>
      <bottom style="thin">
        <color rgb="FFBFBFBF"/>
      </bottom>
      <diagonal/>
    </border>
    <border>
      <left/>
      <right style="thin">
        <color rgb="FFBFBFBF"/>
      </right>
      <top/>
      <bottom style="thin">
        <color rgb="FFBFBFBF"/>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cellStyleXfs>
  <cellXfs count="307">
    <xf numFmtId="0" fontId="0" fillId="0" borderId="0" xfId="0"/>
    <xf numFmtId="0" fontId="1" fillId="0" borderId="0" xfId="3"/>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166" fontId="6" fillId="4" borderId="9" xfId="1" applyNumberFormat="1" applyFont="1" applyFill="1" applyBorder="1" applyAlignment="1" applyProtection="1">
      <alignment horizontal="center"/>
    </xf>
    <xf numFmtId="9" fontId="6" fillId="4" borderId="10" xfId="5" applyFont="1" applyFill="1" applyBorder="1" applyAlignment="1" applyProtection="1">
      <alignment horizontal="center"/>
    </xf>
    <xf numFmtId="0" fontId="6"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6" fillId="4" borderId="7" xfId="1" applyNumberFormat="1" applyFont="1" applyFill="1" applyBorder="1" applyAlignment="1" applyProtection="1">
      <alignment horizontal="center"/>
    </xf>
    <xf numFmtId="9" fontId="6" fillId="4" borderId="0" xfId="5" applyFont="1" applyFill="1" applyBorder="1" applyAlignment="1" applyProtection="1">
      <alignment horizontal="center"/>
    </xf>
    <xf numFmtId="0" fontId="6"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9" fontId="1" fillId="0" borderId="21" xfId="5" applyFont="1" applyFill="1" applyBorder="1" applyAlignment="1" applyProtection="1">
      <alignment horizontal="center"/>
    </xf>
    <xf numFmtId="164" fontId="1" fillId="0" borderId="21" xfId="2" applyNumberFormat="1" applyFont="1" applyFill="1" applyBorder="1" applyProtection="1"/>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0" borderId="22" xfId="3" applyNumberFormat="1" applyFont="1" applyFill="1" applyBorder="1" applyProtection="1"/>
    <xf numFmtId="0" fontId="7" fillId="0" borderId="0" xfId="3" applyFont="1" applyFill="1" applyBorder="1" applyAlignment="1" applyProtection="1">
      <alignment horizontal="center" wrapText="1"/>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4"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horizontal="center"/>
    </xf>
    <xf numFmtId="0" fontId="1" fillId="0" borderId="0" xfId="3" applyFont="1" applyFill="1" applyBorder="1" applyAlignment="1" applyProtection="1">
      <alignment vertical="center" wrapText="1"/>
    </xf>
    <xf numFmtId="164" fontId="1" fillId="0" borderId="23" xfId="2" applyNumberFormat="1" applyFont="1" applyFill="1" applyBorder="1" applyProtection="1"/>
    <xf numFmtId="9" fontId="1" fillId="0" borderId="23" xfId="5" applyFont="1" applyFill="1" applyBorder="1" applyAlignment="1" applyProtection="1">
      <alignment horizontal="center"/>
    </xf>
    <xf numFmtId="0" fontId="2" fillId="0" borderId="0" xfId="3" applyFont="1" applyAlignment="1">
      <alignment horizontal="center"/>
    </xf>
    <xf numFmtId="9" fontId="7" fillId="0" borderId="0" xfId="5" applyFont="1" applyFill="1" applyBorder="1" applyAlignment="1" applyProtection="1">
      <alignment horizontal="center" wrapText="1"/>
    </xf>
    <xf numFmtId="166" fontId="7" fillId="0" borderId="7" xfId="1" applyNumberFormat="1" applyFont="1" applyFill="1" applyBorder="1" applyAlignment="1" applyProtection="1">
      <alignment horizontal="center" wrapText="1"/>
    </xf>
    <xf numFmtId="0" fontId="1" fillId="0" borderId="5" xfId="3" applyFont="1" applyFill="1" applyBorder="1" applyProtection="1"/>
    <xf numFmtId="0" fontId="10" fillId="0" borderId="8" xfId="3" applyFont="1" applyFill="1" applyBorder="1" applyAlignment="1" applyProtection="1">
      <alignment wrapText="1"/>
    </xf>
    <xf numFmtId="0" fontId="10" fillId="0" borderId="0" xfId="3" applyFont="1" applyFill="1" applyBorder="1" applyAlignment="1" applyProtection="1">
      <alignment wrapText="1"/>
    </xf>
    <xf numFmtId="0" fontId="10" fillId="0" borderId="0" xfId="3" applyFont="1" applyFill="1" applyBorder="1" applyAlignment="1" applyProtection="1">
      <alignment horizontal="center" wrapText="1"/>
    </xf>
    <xf numFmtId="0" fontId="1" fillId="0" borderId="6" xfId="3" applyFont="1" applyFill="1" applyBorder="1" applyProtection="1"/>
    <xf numFmtId="0" fontId="2" fillId="4" borderId="25" xfId="3" applyFont="1" applyFill="1" applyBorder="1" applyAlignment="1" applyProtection="1">
      <alignment horizontal="left"/>
    </xf>
    <xf numFmtId="0" fontId="2" fillId="4" borderId="26" xfId="3" applyFont="1" applyFill="1" applyBorder="1" applyAlignment="1" applyProtection="1">
      <alignment horizontal="right"/>
    </xf>
    <xf numFmtId="0" fontId="2" fillId="4" borderId="26" xfId="3" applyFont="1" applyFill="1" applyBorder="1" applyAlignment="1" applyProtection="1">
      <alignment horizontal="center"/>
    </xf>
    <xf numFmtId="164" fontId="2" fillId="4" borderId="26" xfId="2" applyNumberFormat="1" applyFont="1" applyFill="1" applyBorder="1" applyProtection="1"/>
    <xf numFmtId="9" fontId="2" fillId="4" borderId="26" xfId="5" applyFont="1" applyFill="1" applyBorder="1" applyAlignment="1" applyProtection="1">
      <alignment horizontal="center"/>
    </xf>
    <xf numFmtId="164" fontId="2" fillId="4" borderId="27" xfId="2" applyNumberFormat="1" applyFont="1" applyFill="1" applyBorder="1" applyProtection="1"/>
    <xf numFmtId="0" fontId="11" fillId="0" borderId="0" xfId="3" applyFont="1" applyFill="1" applyBorder="1" applyAlignment="1" applyProtection="1">
      <alignment horizontal="center"/>
    </xf>
    <xf numFmtId="0" fontId="11" fillId="4" borderId="8" xfId="3" applyFont="1" applyFill="1" applyBorder="1" applyAlignment="1" applyProtection="1"/>
    <xf numFmtId="0" fontId="11" fillId="4" borderId="0" xfId="3" applyFont="1" applyFill="1" applyBorder="1" applyAlignment="1" applyProtection="1">
      <alignment wrapText="1"/>
    </xf>
    <xf numFmtId="0" fontId="11" fillId="4" borderId="0" xfId="3" applyFont="1" applyFill="1" applyBorder="1" applyProtection="1"/>
    <xf numFmtId="0" fontId="11" fillId="4" borderId="7" xfId="3" applyFont="1" applyFill="1" applyBorder="1" applyProtection="1"/>
    <xf numFmtId="0" fontId="11" fillId="0" borderId="0" xfId="3" applyFont="1" applyFill="1" applyBorder="1" applyProtection="1"/>
    <xf numFmtId="164" fontId="11" fillId="4" borderId="0" xfId="2" applyNumberFormat="1" applyFont="1" applyFill="1" applyBorder="1" applyProtection="1"/>
    <xf numFmtId="9" fontId="11" fillId="4" borderId="0" xfId="5" applyFont="1" applyFill="1" applyBorder="1" applyAlignment="1" applyProtection="1">
      <alignment horizontal="center"/>
    </xf>
    <xf numFmtId="44" fontId="11" fillId="4" borderId="7" xfId="2" applyFont="1" applyFill="1" applyBorder="1" applyProtection="1"/>
    <xf numFmtId="0" fontId="11" fillId="0" borderId="0" xfId="3" applyFont="1" applyFill="1" applyProtection="1"/>
    <xf numFmtId="0" fontId="11" fillId="4" borderId="8" xfId="3" applyFont="1" applyFill="1" applyBorder="1" applyProtection="1"/>
    <xf numFmtId="0" fontId="6" fillId="4" borderId="0" xfId="3" applyFont="1" applyFill="1" applyBorder="1" applyProtection="1"/>
    <xf numFmtId="0" fontId="6" fillId="0" borderId="0" xfId="3" applyFont="1" applyFill="1" applyBorder="1" applyAlignment="1" applyProtection="1">
      <alignment horizontal="center"/>
    </xf>
    <xf numFmtId="0" fontId="12" fillId="0" borderId="0" xfId="3" applyFont="1" applyFill="1" applyBorder="1" applyAlignment="1" applyProtection="1"/>
    <xf numFmtId="0" fontId="12"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15" fillId="0" borderId="0" xfId="3" applyFont="1" applyFill="1" applyBorder="1" applyAlignment="1" applyProtection="1">
      <alignment horizontal="center"/>
    </xf>
    <xf numFmtId="0" fontId="6" fillId="4" borderId="8" xfId="3" applyFont="1" applyFill="1" applyBorder="1" applyAlignment="1" applyProtection="1">
      <alignment horizontal="left" indent="1"/>
    </xf>
    <xf numFmtId="0" fontId="1" fillId="0" borderId="10" xfId="3" applyFont="1" applyFill="1" applyBorder="1" applyProtection="1"/>
    <xf numFmtId="0" fontId="13"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8" borderId="18" xfId="3" applyFont="1" applyFill="1" applyBorder="1" applyAlignment="1" applyProtection="1">
      <alignment horizontal="left"/>
    </xf>
    <xf numFmtId="0" fontId="3" fillId="8"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8" borderId="19" xfId="2" applyNumberFormat="1" applyFont="1" applyFill="1" applyBorder="1" applyAlignment="1" applyProtection="1">
      <alignment horizontal="center"/>
    </xf>
    <xf numFmtId="0" fontId="13" fillId="0" borderId="11" xfId="3" applyFont="1" applyBorder="1" applyProtection="1"/>
    <xf numFmtId="0" fontId="6" fillId="0" borderId="10" xfId="3" applyFont="1" applyBorder="1" applyAlignment="1" applyProtection="1">
      <alignment horizontal="center" wrapText="1"/>
    </xf>
    <xf numFmtId="0" fontId="6" fillId="0" borderId="9" xfId="3" applyFont="1" applyBorder="1" applyAlignment="1" applyProtection="1">
      <alignment horizontal="center" wrapText="1"/>
    </xf>
    <xf numFmtId="164" fontId="1" fillId="0" borderId="22" xfId="2" applyNumberFormat="1" applyFont="1" applyBorder="1" applyProtection="1"/>
    <xf numFmtId="164" fontId="1" fillId="0" borderId="23" xfId="2" applyNumberFormat="1" applyFont="1" applyBorder="1" applyProtection="1"/>
    <xf numFmtId="0" fontId="3" fillId="0" borderId="6" xfId="3" applyFont="1" applyBorder="1" applyProtection="1"/>
    <xf numFmtId="164" fontId="3" fillId="8" borderId="34" xfId="2" applyNumberFormat="1" applyFont="1" applyFill="1" applyBorder="1" applyProtection="1"/>
    <xf numFmtId="164" fontId="3" fillId="8" borderId="35"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20" xfId="3" applyFont="1" applyFill="1" applyBorder="1" applyAlignment="1">
      <alignment horizontal="center" vertical="center" wrapText="1"/>
    </xf>
    <xf numFmtId="0" fontId="12" fillId="0" borderId="0" xfId="3" applyFont="1"/>
    <xf numFmtId="9" fontId="6"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2" xfId="0" applyFont="1" applyBorder="1" applyAlignment="1" applyProtection="1"/>
    <xf numFmtId="0" fontId="1" fillId="0" borderId="10" xfId="3" applyFont="1" applyBorder="1" applyProtection="1"/>
    <xf numFmtId="0" fontId="1" fillId="0" borderId="0" xfId="3" applyFont="1" applyBorder="1" applyProtection="1"/>
    <xf numFmtId="0" fontId="19" fillId="0" borderId="0" xfId="3" applyFont="1" applyAlignment="1" applyProtection="1">
      <alignment horizontal="center"/>
    </xf>
    <xf numFmtId="0" fontId="3" fillId="0" borderId="12" xfId="3" applyFont="1" applyFill="1" applyBorder="1" applyAlignment="1" applyProtection="1"/>
    <xf numFmtId="164" fontId="3" fillId="10"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2"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0" fontId="19" fillId="0" borderId="0" xfId="3" applyFont="1" applyBorder="1" applyAlignment="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20" xfId="3" applyFont="1" applyFill="1" applyBorder="1" applyAlignment="1" applyProtection="1">
      <alignment horizontal="center" wrapText="1"/>
    </xf>
    <xf numFmtId="0" fontId="19" fillId="0" borderId="0" xfId="3" applyFont="1" applyProtection="1"/>
    <xf numFmtId="0" fontId="1" fillId="0" borderId="42" xfId="3" applyFont="1" applyFill="1" applyBorder="1" applyProtection="1"/>
    <xf numFmtId="0" fontId="2" fillId="4" borderId="36" xfId="3" applyFont="1" applyFill="1" applyBorder="1" applyAlignment="1" applyProtection="1">
      <alignment wrapText="1"/>
    </xf>
    <xf numFmtId="0" fontId="2" fillId="4" borderId="37" xfId="3" applyFont="1" applyFill="1" applyBorder="1" applyProtection="1"/>
    <xf numFmtId="0" fontId="1" fillId="4" borderId="37" xfId="3" applyFont="1" applyFill="1" applyBorder="1" applyProtection="1"/>
    <xf numFmtId="0" fontId="6" fillId="4" borderId="37" xfId="3" applyFont="1" applyFill="1" applyBorder="1" applyAlignment="1" applyProtection="1">
      <alignment horizontal="center"/>
    </xf>
    <xf numFmtId="9" fontId="6" fillId="4" borderId="37" xfId="5" applyFont="1" applyFill="1" applyBorder="1" applyAlignment="1" applyProtection="1">
      <alignment horizontal="center"/>
    </xf>
    <xf numFmtId="166" fontId="6" fillId="4" borderId="38" xfId="1" applyNumberFormat="1" applyFont="1" applyFill="1" applyBorder="1" applyAlignment="1" applyProtection="1">
      <alignment horizontal="center"/>
    </xf>
    <xf numFmtId="0" fontId="11" fillId="4" borderId="39" xfId="3" applyFont="1" applyFill="1" applyBorder="1" applyAlignment="1" applyProtection="1"/>
    <xf numFmtId="166" fontId="6" fillId="4" borderId="43" xfId="1" applyNumberFormat="1" applyFont="1" applyFill="1" applyBorder="1" applyAlignment="1" applyProtection="1">
      <alignment horizontal="center"/>
    </xf>
    <xf numFmtId="0" fontId="10" fillId="0" borderId="39" xfId="3" applyFont="1" applyFill="1" applyBorder="1" applyAlignment="1" applyProtection="1">
      <alignment wrapText="1"/>
    </xf>
    <xf numFmtId="166" fontId="7" fillId="0" borderId="43" xfId="1" applyNumberFormat="1" applyFont="1" applyFill="1" applyBorder="1" applyAlignment="1" applyProtection="1">
      <alignment horizontal="center" wrapText="1"/>
    </xf>
    <xf numFmtId="0" fontId="1" fillId="0" borderId="41" xfId="3" applyFont="1" applyFill="1" applyBorder="1" applyProtection="1"/>
    <xf numFmtId="0" fontId="2" fillId="4" borderId="45" xfId="3" applyFont="1" applyFill="1" applyBorder="1" applyAlignment="1" applyProtection="1">
      <alignment horizontal="left"/>
    </xf>
    <xf numFmtId="0" fontId="2" fillId="4" borderId="46" xfId="3" applyFont="1" applyFill="1" applyBorder="1" applyAlignment="1" applyProtection="1">
      <alignment horizontal="right"/>
    </xf>
    <xf numFmtId="164" fontId="2" fillId="4" borderId="46" xfId="2" applyNumberFormat="1" applyFont="1" applyFill="1" applyBorder="1" applyProtection="1"/>
    <xf numFmtId="9" fontId="2" fillId="4" borderId="46" xfId="5" applyFont="1" applyFill="1" applyBorder="1" applyAlignment="1" applyProtection="1">
      <alignment horizontal="center"/>
    </xf>
    <xf numFmtId="164" fontId="2" fillId="4" borderId="47" xfId="2" applyNumberFormat="1" applyFont="1" applyFill="1" applyBorder="1" applyProtection="1"/>
    <xf numFmtId="0" fontId="1" fillId="0" borderId="8" xfId="3" applyFont="1" applyFill="1" applyBorder="1" applyProtection="1"/>
    <xf numFmtId="164" fontId="1" fillId="0" borderId="24"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48" xfId="2" applyNumberFormat="1" applyFont="1" applyFill="1" applyBorder="1" applyProtection="1"/>
    <xf numFmtId="9" fontId="2" fillId="0" borderId="48" xfId="5" applyFont="1" applyFill="1" applyBorder="1" applyAlignment="1" applyProtection="1">
      <alignment horizontal="center"/>
    </xf>
    <xf numFmtId="164" fontId="2" fillId="0" borderId="49"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1"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1" fillId="4" borderId="0" xfId="5" applyFont="1" applyFill="1" applyBorder="1" applyProtection="1"/>
    <xf numFmtId="165" fontId="4" fillId="3"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22" fillId="0" borderId="16" xfId="3" applyFont="1" applyFill="1" applyBorder="1" applyAlignment="1" applyProtection="1">
      <alignment horizontal="right" vertical="center"/>
    </xf>
    <xf numFmtId="0" fontId="22" fillId="0" borderId="16" xfId="3" quotePrefix="1" applyFont="1" applyFill="1" applyBorder="1" applyAlignment="1" applyProtection="1">
      <alignment horizontal="right" vertical="center"/>
    </xf>
    <xf numFmtId="0" fontId="21"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21" fillId="4" borderId="16" xfId="3" applyFont="1" applyFill="1" applyBorder="1" applyAlignment="1" applyProtection="1">
      <alignment horizontal="center" vertical="center" wrapText="1"/>
    </xf>
    <xf numFmtId="0" fontId="2" fillId="12" borderId="12" xfId="3" applyFont="1" applyFill="1" applyBorder="1" applyProtection="1"/>
    <xf numFmtId="0" fontId="2" fillId="12" borderId="17" xfId="3" applyFont="1" applyFill="1" applyBorder="1" applyProtection="1"/>
    <xf numFmtId="0" fontId="1" fillId="12" borderId="44" xfId="0" applyFont="1" applyFill="1" applyBorder="1" applyAlignment="1" applyProtection="1">
      <alignment horizontal="left" vertical="top"/>
    </xf>
    <xf numFmtId="0" fontId="1" fillId="12" borderId="22" xfId="0" applyFont="1" applyFill="1" applyBorder="1" applyAlignment="1" applyProtection="1">
      <alignment horizontal="left" vertical="top"/>
    </xf>
    <xf numFmtId="43" fontId="1" fillId="12" borderId="22" xfId="0" applyNumberFormat="1" applyFont="1" applyFill="1" applyBorder="1" applyAlignment="1" applyProtection="1">
      <alignment horizontal="center" vertical="top" shrinkToFit="1"/>
    </xf>
    <xf numFmtId="44"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44" fontId="1" fillId="12" borderId="22" xfId="2" applyFont="1" applyFill="1" applyBorder="1" applyProtection="1"/>
    <xf numFmtId="164" fontId="1" fillId="12" borderId="22" xfId="2" applyNumberFormat="1" applyFont="1" applyFill="1" applyBorder="1" applyProtection="1"/>
    <xf numFmtId="164" fontId="1" fillId="12" borderId="21" xfId="2" applyNumberFormat="1" applyFont="1" applyFill="1" applyBorder="1" applyProtection="1"/>
    <xf numFmtId="43" fontId="1" fillId="12" borderId="23" xfId="0" applyNumberFormat="1" applyFont="1" applyFill="1" applyBorder="1" applyAlignment="1" applyProtection="1">
      <alignment horizontal="center" vertical="top" shrinkToFit="1"/>
    </xf>
    <xf numFmtId="44" fontId="1" fillId="12" borderId="23" xfId="0" applyNumberFormat="1" applyFont="1" applyFill="1" applyBorder="1" applyAlignment="1" applyProtection="1">
      <alignment horizontal="center" vertical="top" shrinkToFit="1"/>
    </xf>
    <xf numFmtId="0" fontId="1" fillId="12" borderId="23" xfId="0" applyFont="1" applyFill="1" applyBorder="1" applyAlignment="1" applyProtection="1">
      <alignment horizontal="center" vertical="top" shrinkToFit="1"/>
    </xf>
    <xf numFmtId="9" fontId="1" fillId="12" borderId="23" xfId="0" applyNumberFormat="1" applyFont="1" applyFill="1" applyBorder="1" applyAlignment="1" applyProtection="1">
      <alignment horizontal="center" vertical="top" shrinkToFit="1"/>
    </xf>
    <xf numFmtId="0" fontId="1" fillId="12" borderId="28" xfId="0" applyFont="1" applyFill="1" applyBorder="1" applyAlignment="1" applyProtection="1">
      <alignment horizontal="left" vertical="top" shrinkToFit="1"/>
    </xf>
    <xf numFmtId="44" fontId="1" fillId="12" borderId="23" xfId="2" applyFont="1" applyFill="1" applyBorder="1" applyProtection="1"/>
    <xf numFmtId="0" fontId="1" fillId="12" borderId="32" xfId="0" applyFont="1" applyFill="1" applyBorder="1" applyAlignment="1" applyProtection="1">
      <alignment horizontal="left" vertical="top"/>
    </xf>
    <xf numFmtId="0" fontId="1" fillId="12" borderId="31" xfId="3" applyFont="1" applyFill="1" applyBorder="1" applyAlignment="1" applyProtection="1">
      <alignment horizontal="left" vertical="top"/>
    </xf>
    <xf numFmtId="164" fontId="1" fillId="12" borderId="23" xfId="2" applyNumberFormat="1" applyFont="1" applyFill="1" applyBorder="1" applyProtection="1"/>
    <xf numFmtId="0" fontId="1" fillId="12" borderId="28" xfId="2" applyNumberFormat="1" applyFont="1" applyFill="1" applyBorder="1" applyProtection="1"/>
    <xf numFmtId="0" fontId="1" fillId="12" borderId="8" xfId="3" applyFont="1" applyFill="1" applyBorder="1" applyAlignment="1" applyProtection="1">
      <alignment horizontal="left" vertical="top" wrapText="1"/>
    </xf>
    <xf numFmtId="0" fontId="1" fillId="12" borderId="50" xfId="0" applyFont="1" applyFill="1" applyBorder="1" applyAlignment="1" applyProtection="1">
      <alignment horizontal="left" vertical="top" shrinkToFit="1"/>
    </xf>
    <xf numFmtId="1" fontId="4" fillId="12" borderId="16" xfId="3" applyNumberFormat="1" applyFont="1" applyFill="1" applyBorder="1" applyAlignment="1" applyProtection="1">
      <alignment horizontal="center" vertical="center" wrapText="1"/>
    </xf>
    <xf numFmtId="1" fontId="4" fillId="0" borderId="0" xfId="3" applyNumberFormat="1" applyFont="1" applyFill="1" applyBorder="1" applyAlignment="1" applyProtection="1">
      <alignment vertical="center" wrapText="1"/>
    </xf>
    <xf numFmtId="1" fontId="4" fillId="0" borderId="0" xfId="3" applyNumberFormat="1" applyFont="1" applyFill="1" applyBorder="1" applyAlignment="1" applyProtection="1">
      <alignment vertical="center"/>
    </xf>
    <xf numFmtId="1" fontId="4" fillId="0" borderId="0" xfId="3" applyNumberFormat="1" applyFont="1" applyFill="1" applyBorder="1" applyAlignment="1" applyProtection="1">
      <alignment horizontal="center" vertical="center" wrapText="1"/>
    </xf>
    <xf numFmtId="1" fontId="21" fillId="4" borderId="16" xfId="3" applyNumberFormat="1" applyFont="1" applyFill="1" applyBorder="1" applyAlignment="1" applyProtection="1">
      <alignment horizontal="center" vertical="center" wrapText="1"/>
    </xf>
    <xf numFmtId="1" fontId="21" fillId="0" borderId="16" xfId="3" applyNumberFormat="1" applyFont="1" applyFill="1" applyBorder="1" applyAlignment="1" applyProtection="1">
      <alignment horizontal="center" vertical="center" wrapText="1"/>
    </xf>
    <xf numFmtId="1" fontId="1" fillId="12" borderId="16" xfId="3" applyNumberFormat="1" applyFont="1" applyFill="1" applyBorder="1" applyAlignment="1" applyProtection="1">
      <alignment horizontal="center" vertical="center" wrapText="1"/>
    </xf>
    <xf numFmtId="9" fontId="1" fillId="12" borderId="23" xfId="5" applyFont="1" applyFill="1" applyBorder="1" applyAlignment="1" applyProtection="1">
      <alignment horizontal="center" vertical="top" shrinkToFit="1"/>
    </xf>
    <xf numFmtId="166" fontId="1" fillId="12" borderId="22" xfId="0" applyNumberFormat="1" applyFont="1" applyFill="1" applyBorder="1" applyAlignment="1" applyProtection="1">
      <alignment horizontal="center" vertical="top" shrinkToFit="1"/>
    </xf>
    <xf numFmtId="166" fontId="1" fillId="12" borderId="23" xfId="0" applyNumberFormat="1" applyFont="1" applyFill="1" applyBorder="1" applyAlignment="1" applyProtection="1">
      <alignment horizontal="center" vertical="top" shrinkToFit="1"/>
    </xf>
    <xf numFmtId="44" fontId="1" fillId="12" borderId="23" xfId="2" applyFont="1" applyFill="1" applyBorder="1" applyAlignment="1" applyProtection="1">
      <alignment horizontal="center" vertical="top" shrinkToFit="1"/>
    </xf>
    <xf numFmtId="0" fontId="12" fillId="0" borderId="0" xfId="3" applyFont="1" applyAlignment="1" applyProtection="1">
      <alignment vertical="top"/>
    </xf>
    <xf numFmtId="0" fontId="2" fillId="0" borderId="8" xfId="3" applyFont="1" applyBorder="1" applyAlignment="1" applyProtection="1">
      <alignment horizontal="left"/>
    </xf>
    <xf numFmtId="0" fontId="11" fillId="12" borderId="12" xfId="3" applyFont="1" applyFill="1" applyBorder="1" applyProtection="1"/>
    <xf numFmtId="44" fontId="1" fillId="6" borderId="12" xfId="2" applyFont="1" applyFill="1" applyBorder="1" applyProtection="1"/>
    <xf numFmtId="44" fontId="1" fillId="0" borderId="12" xfId="2" applyFont="1" applyFill="1" applyBorder="1" applyProtection="1"/>
    <xf numFmtId="164" fontId="1" fillId="6" borderId="22" xfId="2" applyNumberFormat="1" applyFont="1" applyFill="1" applyBorder="1" applyProtection="1"/>
    <xf numFmtId="164" fontId="1" fillId="6" borderId="40" xfId="3" applyNumberFormat="1" applyFont="1" applyFill="1" applyBorder="1" applyProtection="1"/>
    <xf numFmtId="0" fontId="1" fillId="13" borderId="55" xfId="0" applyFont="1" applyFill="1" applyBorder="1" applyAlignment="1" applyProtection="1"/>
    <xf numFmtId="0" fontId="1" fillId="13" borderId="56" xfId="0" applyFont="1" applyFill="1" applyBorder="1" applyAlignment="1" applyProtection="1"/>
    <xf numFmtId="0" fontId="1" fillId="13" borderId="57" xfId="0" applyFont="1" applyFill="1" applyBorder="1" applyAlignment="1" applyProtection="1"/>
    <xf numFmtId="0" fontId="1" fillId="13" borderId="58" xfId="0" applyFont="1" applyFill="1" applyBorder="1" applyAlignment="1" applyProtection="1"/>
    <xf numFmtId="44" fontId="1" fillId="6" borderId="24" xfId="2" applyFont="1" applyFill="1" applyBorder="1" applyProtection="1"/>
    <xf numFmtId="164" fontId="1" fillId="6" borderId="21" xfId="2" applyNumberFormat="1" applyFont="1" applyFill="1" applyBorder="1" applyProtection="1"/>
    <xf numFmtId="44" fontId="1" fillId="6" borderId="30" xfId="2" applyFont="1" applyFill="1" applyBorder="1" applyProtection="1"/>
    <xf numFmtId="164" fontId="1" fillId="6" borderId="23" xfId="2" applyNumberFormat="1" applyFont="1" applyFill="1" applyBorder="1" applyProtection="1"/>
    <xf numFmtId="44" fontId="1" fillId="6" borderId="29" xfId="2" applyFont="1" applyFill="1" applyBorder="1" applyProtection="1"/>
    <xf numFmtId="164" fontId="1" fillId="6" borderId="33" xfId="2" applyNumberFormat="1" applyFont="1" applyFill="1" applyBorder="1" applyProtection="1"/>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21" fillId="4" borderId="16" xfId="3" applyFont="1" applyFill="1" applyBorder="1" applyAlignment="1" applyProtection="1">
      <alignment horizontal="left" vertical="center" wrapText="1"/>
    </xf>
    <xf numFmtId="0" fontId="4" fillId="0" borderId="16" xfId="0" applyFont="1" applyBorder="1" applyAlignment="1" applyProtection="1">
      <alignment horizontal="right" vertical="center"/>
    </xf>
    <xf numFmtId="1" fontId="4" fillId="6" borderId="16" xfId="3" applyNumberFormat="1" applyFont="1" applyFill="1" applyBorder="1" applyAlignment="1" applyProtection="1">
      <alignment horizontal="center" vertical="center" wrapText="1"/>
    </xf>
    <xf numFmtId="1" fontId="4" fillId="0" borderId="0" xfId="3" applyNumberFormat="1" applyFont="1" applyAlignment="1" applyProtection="1">
      <alignment vertical="center" wrapText="1"/>
    </xf>
    <xf numFmtId="0" fontId="4" fillId="0" borderId="0" xfId="3" applyFont="1" applyAlignment="1" applyProtection="1">
      <alignment horizontal="right" vertical="center"/>
    </xf>
    <xf numFmtId="0" fontId="3" fillId="0" borderId="16" xfId="0" applyFont="1" applyBorder="1" applyAlignment="1" applyProtection="1">
      <alignment horizontal="right" vertical="center"/>
    </xf>
    <xf numFmtId="0" fontId="4" fillId="0" borderId="0" xfId="3" applyFont="1" applyAlignment="1" applyProtection="1">
      <alignment vertical="center"/>
    </xf>
    <xf numFmtId="1" fontId="22" fillId="6" borderId="16" xfId="3" applyNumberFormat="1" applyFont="1" applyFill="1" applyBorder="1" applyAlignment="1" applyProtection="1">
      <alignment vertical="center" wrapText="1"/>
    </xf>
    <xf numFmtId="1" fontId="22" fillId="6"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1" fillId="4" borderId="52" xfId="3" applyFont="1" applyFill="1" applyBorder="1" applyAlignment="1" applyProtection="1">
      <alignment horizontal="center" vertical="center"/>
    </xf>
    <xf numFmtId="0" fontId="21" fillId="4" borderId="53" xfId="3" applyFont="1" applyFill="1" applyBorder="1" applyAlignment="1" applyProtection="1">
      <alignment horizontal="center" vertical="center"/>
    </xf>
    <xf numFmtId="44" fontId="4" fillId="12" borderId="16" xfId="2" applyFont="1" applyFill="1" applyBorder="1" applyAlignment="1" applyProtection="1">
      <alignment horizontal="center" vertical="center" wrapText="1"/>
    </xf>
    <xf numFmtId="44" fontId="4" fillId="12" borderId="54" xfId="2" applyFont="1" applyFill="1" applyBorder="1" applyAlignment="1" applyProtection="1">
      <alignment horizontal="center" vertical="center"/>
    </xf>
    <xf numFmtId="0" fontId="1" fillId="13" borderId="44" xfId="0" applyFont="1" applyFill="1" applyBorder="1" applyAlignment="1" applyProtection="1"/>
    <xf numFmtId="0" fontId="1" fillId="12" borderId="57" xfId="0" applyFont="1" applyFill="1" applyBorder="1" applyAlignment="1" applyProtection="1">
      <alignment horizontal="left" vertical="top"/>
    </xf>
    <xf numFmtId="0" fontId="1" fillId="13" borderId="22" xfId="0" applyFont="1" applyFill="1" applyBorder="1" applyAlignment="1" applyProtection="1"/>
    <xf numFmtId="0" fontId="1" fillId="12" borderId="58" xfId="0" applyFont="1" applyFill="1" applyBorder="1" applyAlignment="1" applyProtection="1">
      <alignment horizontal="left" vertical="top"/>
    </xf>
    <xf numFmtId="44" fontId="1" fillId="12" borderId="22" xfId="2" applyFont="1" applyFill="1" applyBorder="1" applyAlignment="1" applyProtection="1">
      <alignment horizontal="center" vertical="top" shrinkToFit="1"/>
    </xf>
    <xf numFmtId="9" fontId="1" fillId="12" borderId="22" xfId="5" applyFont="1" applyFill="1" applyBorder="1" applyAlignment="1" applyProtection="1">
      <alignment horizontal="center" vertical="top" shrinkToFit="1"/>
    </xf>
    <xf numFmtId="0" fontId="1" fillId="13" borderId="39" xfId="0" applyFont="1" applyFill="1" applyBorder="1" applyAlignment="1" applyProtection="1"/>
    <xf numFmtId="0" fontId="1" fillId="13" borderId="0" xfId="0" applyFont="1" applyFill="1" applyBorder="1" applyAlignment="1" applyProtection="1"/>
    <xf numFmtId="43" fontId="1" fillId="12" borderId="23" xfId="5" applyNumberFormat="1" applyFont="1" applyFill="1" applyBorder="1" applyAlignment="1" applyProtection="1">
      <alignment horizontal="center" vertical="top" shrinkToFit="1"/>
    </xf>
    <xf numFmtId="43" fontId="1" fillId="12" borderId="22" xfId="5" applyNumberFormat="1" applyFont="1" applyFill="1" applyBorder="1" applyAlignment="1" applyProtection="1">
      <alignment horizontal="center" vertical="top" shrinkToFit="1"/>
    </xf>
    <xf numFmtId="43" fontId="2" fillId="4" borderId="46" xfId="3" applyNumberFormat="1" applyFont="1" applyFill="1" applyBorder="1" applyAlignment="1" applyProtection="1">
      <alignment horizontal="center"/>
    </xf>
    <xf numFmtId="0" fontId="1" fillId="0" borderId="0" xfId="3" applyAlignment="1">
      <alignment horizontal="left" vertical="center" wrapText="1"/>
    </xf>
    <xf numFmtId="0" fontId="17" fillId="11" borderId="0" xfId="3" applyFont="1" applyFill="1" applyAlignment="1">
      <alignment horizontal="left" vertical="center" wrapText="1"/>
    </xf>
    <xf numFmtId="0" fontId="12" fillId="0" borderId="0" xfId="3" applyFont="1" applyAlignment="1">
      <alignment horizontal="center"/>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297322</xdr:colOff>
      <xdr:row>10</xdr:row>
      <xdr:rowOff>66640</xdr:rowOff>
    </xdr:to>
    <xdr:sp macro="" textlink="">
      <xdr:nvSpPr>
        <xdr:cNvPr id="2" name="EsriDoNotEdit">
          <a:extLst>
            <a:ext uri="{FF2B5EF4-FFF2-40B4-BE49-F238E27FC236}">
              <a16:creationId xmlns:a16="http://schemas.microsoft.com/office/drawing/2014/main" id="{03B061C6-8EF9-4CA1-95E6-11C4C4599F99}"/>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22" customFormat="1" ht="18" x14ac:dyDescent="0.25">
      <c r="A1" s="302" t="s">
        <v>72</v>
      </c>
      <c r="B1" s="302"/>
      <c r="C1" s="302"/>
    </row>
    <row r="2" spans="1:3" ht="18" x14ac:dyDescent="0.25">
      <c r="A2" s="302" t="s">
        <v>73</v>
      </c>
      <c r="B2" s="302"/>
      <c r="C2" s="302"/>
    </row>
    <row r="3" spans="1:3" s="63" customFormat="1" ht="13.5" thickBot="1" x14ac:dyDescent="0.25">
      <c r="A3" s="1"/>
      <c r="B3" s="1"/>
      <c r="C3" s="1"/>
    </row>
    <row r="4" spans="1:3" s="116" customFormat="1" ht="15.75" thickBot="1" x14ac:dyDescent="0.25">
      <c r="A4" s="121" t="s">
        <v>74</v>
      </c>
      <c r="B4" s="120" t="s">
        <v>75</v>
      </c>
      <c r="C4" s="120" t="s">
        <v>76</v>
      </c>
    </row>
    <row r="5" spans="1:3" s="116" customFormat="1" ht="29.25" thickBot="1" x14ac:dyDescent="0.25">
      <c r="A5" s="119" t="s">
        <v>77</v>
      </c>
      <c r="B5" s="118" t="s">
        <v>78</v>
      </c>
      <c r="C5" s="117">
        <v>44228</v>
      </c>
    </row>
    <row r="6" spans="1:3" s="116" customFormat="1" ht="29.25" thickBot="1" x14ac:dyDescent="0.25">
      <c r="A6" s="119" t="s">
        <v>79</v>
      </c>
      <c r="B6" s="118" t="s">
        <v>80</v>
      </c>
      <c r="C6" s="117">
        <v>44410</v>
      </c>
    </row>
    <row r="7" spans="1:3" s="116" customFormat="1" x14ac:dyDescent="0.2">
      <c r="A7" s="1"/>
      <c r="B7" s="1"/>
      <c r="C7" s="1"/>
    </row>
    <row r="8" spans="1:3" s="116" customFormat="1" ht="17.25" customHeight="1" x14ac:dyDescent="0.2">
      <c r="A8" s="301" t="s">
        <v>81</v>
      </c>
      <c r="B8" s="301"/>
      <c r="C8" s="301"/>
    </row>
    <row r="9" spans="1:3" s="116" customFormat="1" ht="74.25" customHeight="1" x14ac:dyDescent="0.2">
      <c r="A9" s="300" t="s">
        <v>82</v>
      </c>
      <c r="B9" s="300"/>
      <c r="C9" s="300"/>
    </row>
    <row r="10" spans="1:3" s="116" customFormat="1" ht="45.75" customHeight="1" x14ac:dyDescent="0.2">
      <c r="A10" s="300" t="s">
        <v>83</v>
      </c>
      <c r="B10" s="300"/>
      <c r="C10" s="300"/>
    </row>
    <row r="11" spans="1:3" s="116" customFormat="1" ht="57" customHeight="1" x14ac:dyDescent="0.2">
      <c r="A11" s="300" t="s">
        <v>84</v>
      </c>
      <c r="B11" s="300"/>
      <c r="C11" s="300"/>
    </row>
    <row r="12" spans="1:3" s="116" customFormat="1" ht="11.25" customHeight="1" x14ac:dyDescent="0.2">
      <c r="A12" s="300"/>
      <c r="B12" s="300"/>
      <c r="C12" s="300"/>
    </row>
    <row r="13" spans="1:3" s="116" customFormat="1" ht="15" customHeight="1" x14ac:dyDescent="0.2">
      <c r="A13" s="301" t="s">
        <v>85</v>
      </c>
      <c r="B13" s="301"/>
      <c r="C13" s="301"/>
    </row>
    <row r="14" spans="1:3" s="116" customFormat="1" ht="65.25" customHeight="1" x14ac:dyDescent="0.2">
      <c r="A14" s="300" t="s">
        <v>86</v>
      </c>
      <c r="B14" s="300"/>
      <c r="C14" s="300"/>
    </row>
    <row r="15" spans="1:3" s="58" customFormat="1" ht="50.25" customHeight="1" x14ac:dyDescent="0.2">
      <c r="A15" s="300" t="s">
        <v>87</v>
      </c>
      <c r="B15" s="300"/>
      <c r="C15" s="300"/>
    </row>
    <row r="16" spans="1:3" s="116" customFormat="1" x14ac:dyDescent="0.2">
      <c r="A16" s="300"/>
      <c r="B16" s="300"/>
      <c r="C16" s="300"/>
    </row>
    <row r="17" spans="1:3" s="116" customFormat="1" ht="16.5" customHeight="1" x14ac:dyDescent="0.2">
      <c r="A17" s="304" t="s">
        <v>88</v>
      </c>
      <c r="B17" s="304"/>
      <c r="C17" s="304"/>
    </row>
    <row r="18" spans="1:3" s="116" customFormat="1" ht="30.75" customHeight="1" x14ac:dyDescent="0.2">
      <c r="A18" s="303" t="s">
        <v>89</v>
      </c>
      <c r="B18" s="303"/>
      <c r="C18" s="303"/>
    </row>
    <row r="19" spans="1:3" s="116" customFormat="1" ht="30" customHeight="1" x14ac:dyDescent="0.2">
      <c r="A19" s="303" t="s">
        <v>90</v>
      </c>
      <c r="B19" s="303"/>
      <c r="C19" s="303"/>
    </row>
    <row r="20" spans="1:3" s="58" customFormat="1" ht="24.75" customHeight="1" x14ac:dyDescent="0.2">
      <c r="A20" s="303" t="s">
        <v>91</v>
      </c>
      <c r="B20" s="303"/>
      <c r="C20" s="303"/>
    </row>
    <row r="21" spans="1:3" s="116" customFormat="1" ht="30" customHeight="1" x14ac:dyDescent="0.2">
      <c r="A21" s="303" t="s">
        <v>92</v>
      </c>
      <c r="B21" s="303"/>
      <c r="C21" s="303"/>
    </row>
    <row r="22" spans="1:3" s="116" customFormat="1" x14ac:dyDescent="0.2">
      <c r="A22" s="300"/>
      <c r="B22" s="300"/>
      <c r="C22" s="300"/>
    </row>
    <row r="23" spans="1:3" s="116" customFormat="1" ht="12.75" customHeight="1" x14ac:dyDescent="0.2">
      <c r="A23" s="304" t="s">
        <v>93</v>
      </c>
      <c r="B23" s="304"/>
      <c r="C23" s="304"/>
    </row>
    <row r="24" spans="1:3" s="58" customFormat="1" ht="156.75" customHeight="1" x14ac:dyDescent="0.2">
      <c r="A24" s="303" t="s">
        <v>94</v>
      </c>
      <c r="B24" s="303"/>
      <c r="C24" s="303"/>
    </row>
    <row r="25" spans="1:3" s="116" customFormat="1" ht="160.5" customHeight="1" x14ac:dyDescent="0.2">
      <c r="A25" s="303" t="s">
        <v>95</v>
      </c>
      <c r="B25" s="303"/>
      <c r="C25" s="303"/>
    </row>
    <row r="26" spans="1:3" s="116" customFormat="1" x14ac:dyDescent="0.2">
      <c r="A26" s="300"/>
      <c r="B26" s="300"/>
      <c r="C26" s="300"/>
    </row>
    <row r="27" spans="1:3" s="116" customFormat="1" x14ac:dyDescent="0.2">
      <c r="A27" s="304" t="s">
        <v>96</v>
      </c>
      <c r="B27" s="304"/>
      <c r="C27" s="304"/>
    </row>
    <row r="28" spans="1:3" s="116" customFormat="1" ht="54" customHeight="1" x14ac:dyDescent="0.2">
      <c r="A28" s="303" t="s">
        <v>97</v>
      </c>
      <c r="B28" s="303"/>
      <c r="C28" s="303"/>
    </row>
    <row r="29" spans="1:3" ht="55.5" customHeight="1" x14ac:dyDescent="0.2">
      <c r="A29" s="303" t="s">
        <v>98</v>
      </c>
      <c r="B29" s="303"/>
      <c r="C29" s="303"/>
    </row>
    <row r="30" spans="1:3" s="116" customFormat="1" x14ac:dyDescent="0.2">
      <c r="A30" s="300"/>
      <c r="B30" s="300"/>
      <c r="C30" s="300"/>
    </row>
    <row r="31" spans="1:3" s="116" customFormat="1" x14ac:dyDescent="0.2">
      <c r="A31" s="301" t="s">
        <v>99</v>
      </c>
      <c r="B31" s="301"/>
      <c r="C31" s="301"/>
    </row>
    <row r="32" spans="1:3" s="116" customFormat="1" ht="43.5" customHeight="1" x14ac:dyDescent="0.2">
      <c r="A32" s="300" t="s">
        <v>100</v>
      </c>
      <c r="B32" s="300"/>
      <c r="C32" s="300"/>
    </row>
    <row r="33" spans="1:3" s="116" customFormat="1" x14ac:dyDescent="0.2">
      <c r="A33" s="1"/>
      <c r="B33" s="1"/>
      <c r="C33" s="1"/>
    </row>
    <row r="34" spans="1:3" s="116" customFormat="1" x14ac:dyDescent="0.2">
      <c r="A34" s="301" t="s">
        <v>101</v>
      </c>
      <c r="B34" s="301"/>
      <c r="C34" s="301"/>
    </row>
    <row r="35" spans="1:3" s="116" customFormat="1" ht="54" customHeight="1" x14ac:dyDescent="0.2">
      <c r="A35" s="300" t="s">
        <v>102</v>
      </c>
      <c r="B35" s="300"/>
      <c r="C35" s="300"/>
    </row>
    <row r="36" spans="1:3" x14ac:dyDescent="0.2">
      <c r="A36" s="300"/>
      <c r="B36" s="300"/>
      <c r="C36" s="300"/>
    </row>
  </sheetData>
  <sheetProtection algorithmName="SHA-512" hashValue="i7yeOqHMLDu4lOLFqaxDsQ8l5KHloAfr/Jrtk6Ci2fotQ7Ro3sko5ysbxzjfZsy2xjW7UK+UPIvm1cFwENYIJw==" saltValue="x3085ZjT9MSzRVX69GzBXQ==" spinCount="100000" sheet="1" objects="1" scenarios="1"/>
  <mergeCells count="30">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S164"/>
  <sheetViews>
    <sheetView showGridLines="0" topLeftCell="F2" zoomScale="80" zoomScaleNormal="80" workbookViewId="0">
      <selection activeCell="T2" sqref="T2"/>
    </sheetView>
  </sheetViews>
  <sheetFormatPr defaultColWidth="8.85546875" defaultRowHeight="12.75" outlineLevelRow="1" outlineLevelCol="1" x14ac:dyDescent="0.2"/>
  <cols>
    <col min="1" max="1" width="13.42578125" style="59" hidden="1" customWidth="1" outlineLevel="1"/>
    <col min="2" max="3" width="23.28515625" style="59" hidden="1" customWidth="1" outlineLevel="1"/>
    <col min="4" max="4" width="35" style="59" hidden="1" customWidth="1" outlineLevel="1"/>
    <col min="5" max="5" width="44" style="29" hidden="1" customWidth="1" outlineLevel="1"/>
    <col min="6" max="6" width="33.140625" style="29" customWidth="1" collapsed="1"/>
    <col min="7" max="7" width="25.140625" style="29" customWidth="1"/>
    <col min="8" max="8" width="10.28515625" style="29" customWidth="1"/>
    <col min="9" max="9" width="10.5703125" style="29" customWidth="1"/>
    <col min="10" max="10" width="9" style="29" customWidth="1"/>
    <col min="11" max="11" width="10" style="29" customWidth="1"/>
    <col min="12" max="14" width="14.85546875" style="29" customWidth="1"/>
    <col min="15" max="17" width="14.42578125" style="29" customWidth="1"/>
    <col min="18" max="18" width="13.85546875" style="28" bestFit="1" customWidth="1"/>
    <col min="19" max="19" width="25.140625" style="27" bestFit="1" customWidth="1"/>
    <col min="20" max="16384" width="8.85546875" style="43"/>
  </cols>
  <sheetData>
    <row r="1" spans="1:19" ht="168.75" hidden="1" outlineLevel="1" x14ac:dyDescent="0.2">
      <c r="A1" s="52" t="s">
        <v>0</v>
      </c>
      <c r="B1" s="52" t="s">
        <v>1</v>
      </c>
      <c r="C1" s="52" t="s">
        <v>2</v>
      </c>
      <c r="D1" s="52" t="s">
        <v>3</v>
      </c>
      <c r="E1" s="96" t="s">
        <v>4</v>
      </c>
      <c r="F1" s="56" t="s">
        <v>5</v>
      </c>
      <c r="G1" s="56" t="s">
        <v>6</v>
      </c>
      <c r="H1" s="55" t="s">
        <v>7</v>
      </c>
      <c r="I1" s="55" t="s">
        <v>8</v>
      </c>
      <c r="J1" s="55" t="s">
        <v>9</v>
      </c>
      <c r="K1" s="55" t="s">
        <v>10</v>
      </c>
      <c r="L1" s="55" t="s">
        <v>11</v>
      </c>
      <c r="M1" s="55" t="s">
        <v>12</v>
      </c>
      <c r="N1" s="55" t="s">
        <v>13</v>
      </c>
      <c r="O1" s="55" t="s">
        <v>14</v>
      </c>
      <c r="P1" s="55" t="s">
        <v>15</v>
      </c>
      <c r="Q1" s="55" t="s">
        <v>16</v>
      </c>
      <c r="R1" s="54" t="s">
        <v>17</v>
      </c>
      <c r="S1" s="53" t="s">
        <v>18</v>
      </c>
    </row>
    <row r="2" spans="1:19" ht="18" collapsed="1" x14ac:dyDescent="0.25">
      <c r="A2" s="52"/>
      <c r="B2" s="52"/>
      <c r="C2" s="52"/>
      <c r="D2" s="52"/>
      <c r="E2" s="96"/>
      <c r="F2" s="90" t="s">
        <v>20</v>
      </c>
      <c r="G2" s="56"/>
      <c r="H2" s="55"/>
      <c r="I2" s="55"/>
      <c r="J2" s="55"/>
      <c r="K2" s="55"/>
      <c r="L2" s="55"/>
      <c r="M2" s="55"/>
      <c r="N2" s="55"/>
      <c r="O2" s="55"/>
      <c r="P2" s="55"/>
      <c r="Q2" s="55"/>
      <c r="R2" s="54"/>
      <c r="S2" s="53"/>
    </row>
    <row r="3" spans="1:19" ht="18" x14ac:dyDescent="0.2">
      <c r="A3" s="52"/>
      <c r="B3" s="52"/>
      <c r="C3" s="52"/>
      <c r="D3" s="52"/>
      <c r="E3" s="96"/>
      <c r="F3" s="254" t="s">
        <v>103</v>
      </c>
      <c r="G3" s="56"/>
      <c r="H3" s="55"/>
      <c r="I3" s="55"/>
      <c r="J3" s="55"/>
      <c r="K3" s="55"/>
      <c r="L3" s="55"/>
      <c r="M3" s="55"/>
      <c r="N3" s="55"/>
      <c r="O3" s="55"/>
      <c r="P3" s="55"/>
      <c r="Q3" s="55"/>
      <c r="R3" s="54"/>
      <c r="S3" s="53"/>
    </row>
    <row r="4" spans="1:19" ht="13.5" thickBot="1" x14ac:dyDescent="0.25">
      <c r="A4" s="52"/>
      <c r="B4" s="52"/>
      <c r="C4" s="52"/>
      <c r="D4" s="52"/>
      <c r="E4" s="96"/>
      <c r="F4" s="56"/>
      <c r="G4" s="56"/>
      <c r="H4" s="55"/>
      <c r="I4" s="55"/>
      <c r="J4" s="55"/>
      <c r="K4" s="55"/>
      <c r="L4" s="55"/>
      <c r="M4" s="55"/>
      <c r="N4" s="55"/>
      <c r="O4" s="55"/>
      <c r="P4" s="55"/>
      <c r="Q4" s="55"/>
      <c r="R4" s="54"/>
      <c r="S4" s="53"/>
    </row>
    <row r="5" spans="1:19" ht="13.5" thickBot="1" x14ac:dyDescent="0.25">
      <c r="E5" s="43"/>
      <c r="F5" s="26" t="s">
        <v>19</v>
      </c>
      <c r="G5" s="25"/>
      <c r="H5" s="25"/>
      <c r="I5" s="25"/>
      <c r="J5" s="25"/>
      <c r="K5" s="25"/>
      <c r="L5" s="25"/>
      <c r="M5" s="25"/>
      <c r="N5" s="25"/>
      <c r="O5" s="25"/>
      <c r="P5" s="25"/>
      <c r="Q5" s="25"/>
      <c r="R5" s="209"/>
      <c r="S5" s="24"/>
    </row>
    <row r="6" spans="1:19" ht="33.75" x14ac:dyDescent="0.2">
      <c r="A6" s="59" t="str">
        <f t="shared" ref="A6:A17" si="0">$G$7</f>
        <v>Vista Del Mar / Family Services of Santa Monica</v>
      </c>
      <c r="B6" s="59" t="str">
        <f t="shared" ref="B6:B17" si="1">$G$8</f>
        <v>Edison/Muir/McKinley Elementary School Based Program</v>
      </c>
      <c r="F6" s="202"/>
      <c r="G6" s="98"/>
      <c r="H6" s="43"/>
      <c r="I6" s="43"/>
      <c r="J6" s="43"/>
      <c r="K6" s="43"/>
      <c r="L6" s="51" t="s">
        <v>21</v>
      </c>
      <c r="M6" s="51" t="s">
        <v>22</v>
      </c>
      <c r="N6" s="51" t="s">
        <v>23</v>
      </c>
      <c r="O6" s="51" t="s">
        <v>24</v>
      </c>
      <c r="P6" s="51" t="s">
        <v>25</v>
      </c>
      <c r="Q6" s="51" t="s">
        <v>26</v>
      </c>
      <c r="R6" s="64" t="s">
        <v>27</v>
      </c>
      <c r="S6" s="65" t="s">
        <v>28</v>
      </c>
    </row>
    <row r="7" spans="1:19" x14ac:dyDescent="0.2">
      <c r="A7" s="59" t="str">
        <f t="shared" si="0"/>
        <v>Vista Del Mar / Family Services of Santa Monica</v>
      </c>
      <c r="B7" s="59" t="str">
        <f t="shared" si="1"/>
        <v>Edison/Muir/McKinley Elementary School Based Program</v>
      </c>
      <c r="D7" s="59" t="s">
        <v>19</v>
      </c>
      <c r="E7" s="43" t="s">
        <v>29</v>
      </c>
      <c r="F7" s="255" t="s">
        <v>104</v>
      </c>
      <c r="G7" s="221" t="s">
        <v>105</v>
      </c>
      <c r="H7" s="43"/>
      <c r="I7" s="43" t="s">
        <v>29</v>
      </c>
      <c r="J7" s="43"/>
      <c r="K7" s="43"/>
      <c r="L7" s="49">
        <f t="shared" ref="L7:M7" si="2">L56</f>
        <v>253377.90000000005</v>
      </c>
      <c r="M7" s="49">
        <f t="shared" si="2"/>
        <v>178834</v>
      </c>
      <c r="N7" s="49">
        <f>L7-M7</f>
        <v>74543.900000000052</v>
      </c>
      <c r="O7" s="49">
        <f t="shared" ref="O7:P7" si="3">O56</f>
        <v>89417.17</v>
      </c>
      <c r="P7" s="49">
        <f t="shared" si="3"/>
        <v>89416.83</v>
      </c>
      <c r="Q7" s="49">
        <f>Q56</f>
        <v>178834</v>
      </c>
      <c r="R7" s="48">
        <f t="shared" ref="R7:R18" si="4">IFERROR(Q7/M7,"N/A")</f>
        <v>1</v>
      </c>
      <c r="S7" s="196">
        <f>S56</f>
        <v>253377.90000000005</v>
      </c>
    </row>
    <row r="8" spans="1:19" x14ac:dyDescent="0.2">
      <c r="A8" s="59" t="str">
        <f t="shared" si="0"/>
        <v>Vista Del Mar / Family Services of Santa Monica</v>
      </c>
      <c r="B8" s="59" t="str">
        <f t="shared" si="1"/>
        <v>Edison/Muir/McKinley Elementary School Based Program</v>
      </c>
      <c r="D8" s="59" t="s">
        <v>19</v>
      </c>
      <c r="E8" s="43" t="s">
        <v>30</v>
      </c>
      <c r="F8" s="255" t="s">
        <v>106</v>
      </c>
      <c r="G8" s="222" t="s">
        <v>107</v>
      </c>
      <c r="H8" s="43"/>
      <c r="I8" s="43" t="s">
        <v>30</v>
      </c>
      <c r="J8" s="43"/>
      <c r="K8" s="43"/>
      <c r="L8" s="49">
        <f t="shared" ref="L8:M8" si="5">L68</f>
        <v>124963</v>
      </c>
      <c r="M8" s="49">
        <f t="shared" si="5"/>
        <v>0</v>
      </c>
      <c r="N8" s="49">
        <f t="shared" ref="N8:N17" si="6">L8-M8</f>
        <v>124963</v>
      </c>
      <c r="O8" s="49">
        <f>O68</f>
        <v>0</v>
      </c>
      <c r="P8" s="49">
        <f>P68</f>
        <v>0</v>
      </c>
      <c r="Q8" s="49">
        <f>Q68</f>
        <v>0</v>
      </c>
      <c r="R8" s="48" t="str">
        <f t="shared" si="4"/>
        <v>N/A</v>
      </c>
      <c r="S8" s="196">
        <f>S68</f>
        <v>57746</v>
      </c>
    </row>
    <row r="9" spans="1:19" x14ac:dyDescent="0.2">
      <c r="A9" s="59" t="str">
        <f t="shared" si="0"/>
        <v>Vista Del Mar / Family Services of Santa Monica</v>
      </c>
      <c r="B9" s="59" t="str">
        <f t="shared" si="1"/>
        <v>Edison/Muir/McKinley Elementary School Based Program</v>
      </c>
      <c r="D9" s="59" t="s">
        <v>19</v>
      </c>
      <c r="E9" s="43" t="s">
        <v>31</v>
      </c>
      <c r="F9" s="195"/>
      <c r="G9" s="43"/>
      <c r="H9" s="43"/>
      <c r="I9" s="43" t="s">
        <v>31</v>
      </c>
      <c r="J9" s="43"/>
      <c r="K9" s="43"/>
      <c r="L9" s="49">
        <f t="shared" ref="L9:M9" si="7">L78</f>
        <v>19007</v>
      </c>
      <c r="M9" s="49">
        <f t="shared" si="7"/>
        <v>0</v>
      </c>
      <c r="N9" s="49">
        <f t="shared" si="6"/>
        <v>19007</v>
      </c>
      <c r="O9" s="49">
        <f>O78</f>
        <v>0</v>
      </c>
      <c r="P9" s="49">
        <f>P78</f>
        <v>0</v>
      </c>
      <c r="Q9" s="49">
        <f>Q78</f>
        <v>0</v>
      </c>
      <c r="R9" s="48" t="str">
        <f t="shared" si="4"/>
        <v>N/A</v>
      </c>
      <c r="S9" s="196">
        <f>S78</f>
        <v>751</v>
      </c>
    </row>
    <row r="10" spans="1:19" x14ac:dyDescent="0.2">
      <c r="A10" s="59" t="str">
        <f t="shared" si="0"/>
        <v>Vista Del Mar / Family Services of Santa Monica</v>
      </c>
      <c r="B10" s="59" t="str">
        <f t="shared" si="1"/>
        <v>Edison/Muir/McKinley Elementary School Based Program</v>
      </c>
      <c r="D10" s="59" t="s">
        <v>19</v>
      </c>
      <c r="E10" s="43" t="s">
        <v>32</v>
      </c>
      <c r="F10" s="195"/>
      <c r="G10" s="43"/>
      <c r="H10" s="43"/>
      <c r="I10" s="43" t="s">
        <v>32</v>
      </c>
      <c r="J10" s="43"/>
      <c r="K10" s="43"/>
      <c r="L10" s="49">
        <f t="shared" ref="L10:M10" si="8">L87</f>
        <v>15342</v>
      </c>
      <c r="M10" s="49">
        <f t="shared" si="8"/>
        <v>0</v>
      </c>
      <c r="N10" s="49">
        <f t="shared" si="6"/>
        <v>15342</v>
      </c>
      <c r="O10" s="49">
        <f>O87</f>
        <v>0</v>
      </c>
      <c r="P10" s="49">
        <f>P87</f>
        <v>0</v>
      </c>
      <c r="Q10" s="49">
        <f>Q87</f>
        <v>0</v>
      </c>
      <c r="R10" s="48" t="str">
        <f t="shared" si="4"/>
        <v>N/A</v>
      </c>
      <c r="S10" s="196">
        <f>S87</f>
        <v>38</v>
      </c>
    </row>
    <row r="11" spans="1:19" x14ac:dyDescent="0.2">
      <c r="A11" s="59" t="str">
        <f t="shared" si="0"/>
        <v>Vista Del Mar / Family Services of Santa Monica</v>
      </c>
      <c r="B11" s="59" t="str">
        <f t="shared" si="1"/>
        <v>Edison/Muir/McKinley Elementary School Based Program</v>
      </c>
      <c r="D11" s="59" t="s">
        <v>19</v>
      </c>
      <c r="E11" s="43" t="s">
        <v>33</v>
      </c>
      <c r="F11" s="37" t="s">
        <v>108</v>
      </c>
      <c r="G11" s="256" t="s">
        <v>114</v>
      </c>
      <c r="H11" s="43"/>
      <c r="I11" s="43" t="s">
        <v>33</v>
      </c>
      <c r="J11" s="43"/>
      <c r="K11" s="43"/>
      <c r="L11" s="49">
        <f t="shared" ref="L11:M11" si="9">L94</f>
        <v>2217</v>
      </c>
      <c r="M11" s="49">
        <f t="shared" si="9"/>
        <v>0</v>
      </c>
      <c r="N11" s="49">
        <f t="shared" si="6"/>
        <v>2217</v>
      </c>
      <c r="O11" s="49">
        <f>O94</f>
        <v>0</v>
      </c>
      <c r="P11" s="49">
        <f>P94</f>
        <v>0</v>
      </c>
      <c r="Q11" s="49">
        <f>Q94</f>
        <v>0</v>
      </c>
      <c r="R11" s="48" t="str">
        <f t="shared" si="4"/>
        <v>N/A</v>
      </c>
      <c r="S11" s="196">
        <f>S94</f>
        <v>130</v>
      </c>
    </row>
    <row r="12" spans="1:19" x14ac:dyDescent="0.2">
      <c r="A12" s="59" t="str">
        <f t="shared" si="0"/>
        <v>Vista Del Mar / Family Services of Santa Monica</v>
      </c>
      <c r="B12" s="59" t="str">
        <f t="shared" si="1"/>
        <v>Edison/Muir/McKinley Elementary School Based Program</v>
      </c>
      <c r="D12" s="59" t="s">
        <v>19</v>
      </c>
      <c r="E12" s="43" t="s">
        <v>34</v>
      </c>
      <c r="F12" s="195"/>
      <c r="G12" s="43"/>
      <c r="H12" s="43"/>
      <c r="I12" s="43" t="s">
        <v>34</v>
      </c>
      <c r="J12" s="43"/>
      <c r="K12" s="43"/>
      <c r="L12" s="49">
        <f t="shared" ref="L12:M12" si="10">L102</f>
        <v>2065</v>
      </c>
      <c r="M12" s="49">
        <f t="shared" si="10"/>
        <v>0</v>
      </c>
      <c r="N12" s="49">
        <f t="shared" si="6"/>
        <v>2065</v>
      </c>
      <c r="O12" s="49">
        <f>O102</f>
        <v>0</v>
      </c>
      <c r="P12" s="49">
        <f>P102</f>
        <v>0</v>
      </c>
      <c r="Q12" s="49">
        <f>Q102</f>
        <v>0</v>
      </c>
      <c r="R12" s="48" t="str">
        <f t="shared" si="4"/>
        <v>N/A</v>
      </c>
      <c r="S12" s="196">
        <f>S102</f>
        <v>0</v>
      </c>
    </row>
    <row r="13" spans="1:19" x14ac:dyDescent="0.2">
      <c r="A13" s="59" t="str">
        <f t="shared" si="0"/>
        <v>Vista Del Mar / Family Services of Santa Monica</v>
      </c>
      <c r="B13" s="59" t="str">
        <f t="shared" si="1"/>
        <v>Edison/Muir/McKinley Elementary School Based Program</v>
      </c>
      <c r="D13" s="59" t="s">
        <v>19</v>
      </c>
      <c r="E13" s="43" t="s">
        <v>35</v>
      </c>
      <c r="F13" s="195"/>
      <c r="G13" s="43"/>
      <c r="H13" s="43"/>
      <c r="I13" s="43" t="s">
        <v>35</v>
      </c>
      <c r="J13" s="43"/>
      <c r="K13" s="43"/>
      <c r="L13" s="49">
        <f t="shared" ref="L13:M13" si="11">L110</f>
        <v>2018</v>
      </c>
      <c r="M13" s="49">
        <f t="shared" si="11"/>
        <v>0</v>
      </c>
      <c r="N13" s="49">
        <f t="shared" si="6"/>
        <v>2018</v>
      </c>
      <c r="O13" s="49">
        <f>O110</f>
        <v>0</v>
      </c>
      <c r="P13" s="49">
        <f>P110</f>
        <v>0</v>
      </c>
      <c r="Q13" s="49">
        <f>Q110</f>
        <v>0</v>
      </c>
      <c r="R13" s="48" t="str">
        <f t="shared" si="4"/>
        <v>N/A</v>
      </c>
      <c r="S13" s="196">
        <f>S110</f>
        <v>1427</v>
      </c>
    </row>
    <row r="14" spans="1:19" x14ac:dyDescent="0.2">
      <c r="A14" s="59" t="str">
        <f t="shared" si="0"/>
        <v>Vista Del Mar / Family Services of Santa Monica</v>
      </c>
      <c r="B14" s="59" t="str">
        <f t="shared" si="1"/>
        <v>Edison/Muir/McKinley Elementary School Based Program</v>
      </c>
      <c r="D14" s="59" t="s">
        <v>19</v>
      </c>
      <c r="E14" s="43" t="s">
        <v>36</v>
      </c>
      <c r="F14" s="195" t="s">
        <v>110</v>
      </c>
      <c r="G14" s="257">
        <v>178834</v>
      </c>
      <c r="H14" s="43"/>
      <c r="I14" s="43" t="s">
        <v>36</v>
      </c>
      <c r="J14" s="43"/>
      <c r="K14" s="43"/>
      <c r="L14" s="49">
        <f t="shared" ref="L14:M14" si="12">L120</f>
        <v>9017</v>
      </c>
      <c r="M14" s="49">
        <f t="shared" si="12"/>
        <v>0</v>
      </c>
      <c r="N14" s="49">
        <f t="shared" si="6"/>
        <v>9017</v>
      </c>
      <c r="O14" s="49">
        <f>O120</f>
        <v>0</v>
      </c>
      <c r="P14" s="49">
        <f>P120</f>
        <v>0</v>
      </c>
      <c r="Q14" s="49">
        <f>Q120</f>
        <v>0</v>
      </c>
      <c r="R14" s="48" t="str">
        <f t="shared" si="4"/>
        <v>N/A</v>
      </c>
      <c r="S14" s="196">
        <f>S120</f>
        <v>528</v>
      </c>
    </row>
    <row r="15" spans="1:19" x14ac:dyDescent="0.2">
      <c r="A15" s="59" t="str">
        <f t="shared" si="0"/>
        <v>Vista Del Mar / Family Services of Santa Monica</v>
      </c>
      <c r="B15" s="59" t="str">
        <f t="shared" si="1"/>
        <v>Edison/Muir/McKinley Elementary School Based Program</v>
      </c>
      <c r="D15" s="59" t="s">
        <v>19</v>
      </c>
      <c r="E15" s="43" t="s">
        <v>37</v>
      </c>
      <c r="F15" s="195" t="s">
        <v>111</v>
      </c>
      <c r="G15" s="258">
        <f>Q18</f>
        <v>178834</v>
      </c>
      <c r="H15" s="43"/>
      <c r="I15" s="43" t="s">
        <v>37</v>
      </c>
      <c r="J15" s="43"/>
      <c r="K15" s="43"/>
      <c r="L15" s="49">
        <f t="shared" ref="L15:M15" si="13">L127</f>
        <v>0</v>
      </c>
      <c r="M15" s="49">
        <f t="shared" si="13"/>
        <v>0</v>
      </c>
      <c r="N15" s="49">
        <f t="shared" si="6"/>
        <v>0</v>
      </c>
      <c r="O15" s="49">
        <f>O127</f>
        <v>0</v>
      </c>
      <c r="P15" s="49">
        <f>P127</f>
        <v>0</v>
      </c>
      <c r="Q15" s="49">
        <f>Q127</f>
        <v>0</v>
      </c>
      <c r="R15" s="48" t="str">
        <f t="shared" si="4"/>
        <v>N/A</v>
      </c>
      <c r="S15" s="196">
        <f>S127</f>
        <v>0</v>
      </c>
    </row>
    <row r="16" spans="1:19" x14ac:dyDescent="0.2">
      <c r="A16" s="59" t="str">
        <f t="shared" si="0"/>
        <v>Vista Del Mar / Family Services of Santa Monica</v>
      </c>
      <c r="B16" s="59" t="str">
        <f t="shared" si="1"/>
        <v>Edison/Muir/McKinley Elementary School Based Program</v>
      </c>
      <c r="D16" s="59" t="s">
        <v>19</v>
      </c>
      <c r="E16" s="43" t="s">
        <v>38</v>
      </c>
      <c r="F16" s="195" t="s">
        <v>112</v>
      </c>
      <c r="G16" s="258">
        <f>G14-G15</f>
        <v>0</v>
      </c>
      <c r="H16" s="43"/>
      <c r="I16" s="43" t="s">
        <v>38</v>
      </c>
      <c r="J16" s="43"/>
      <c r="K16" s="43"/>
      <c r="L16" s="49">
        <f t="shared" ref="L16:M16" si="14">L140</f>
        <v>11106</v>
      </c>
      <c r="M16" s="49">
        <f t="shared" si="14"/>
        <v>0</v>
      </c>
      <c r="N16" s="49">
        <f t="shared" si="6"/>
        <v>11106</v>
      </c>
      <c r="O16" s="49">
        <f>O140</f>
        <v>0</v>
      </c>
      <c r="P16" s="49">
        <f>P140</f>
        <v>0</v>
      </c>
      <c r="Q16" s="49">
        <f>Q140</f>
        <v>0</v>
      </c>
      <c r="R16" s="48" t="str">
        <f t="shared" si="4"/>
        <v>N/A</v>
      </c>
      <c r="S16" s="196">
        <f>S140</f>
        <v>2088</v>
      </c>
    </row>
    <row r="17" spans="1:19" x14ac:dyDescent="0.2">
      <c r="A17" s="59" t="str">
        <f t="shared" si="0"/>
        <v>Vista Del Mar / Family Services of Santa Monica</v>
      </c>
      <c r="B17" s="59" t="str">
        <f t="shared" si="1"/>
        <v>Edison/Muir/McKinley Elementary School Based Program</v>
      </c>
      <c r="D17" s="59" t="s">
        <v>19</v>
      </c>
      <c r="E17" s="43" t="s">
        <v>39</v>
      </c>
      <c r="F17" s="195"/>
      <c r="G17" s="43"/>
      <c r="H17" s="43"/>
      <c r="I17" s="43" t="s">
        <v>39</v>
      </c>
      <c r="J17" s="43"/>
      <c r="K17" s="43"/>
      <c r="L17" s="49">
        <f t="shared" ref="L17:M17" si="15">L149</f>
        <v>91111</v>
      </c>
      <c r="M17" s="49">
        <f t="shared" si="15"/>
        <v>0</v>
      </c>
      <c r="N17" s="49">
        <f t="shared" si="6"/>
        <v>91111</v>
      </c>
      <c r="O17" s="49">
        <f>O149</f>
        <v>0</v>
      </c>
      <c r="P17" s="49">
        <f>P149</f>
        <v>0</v>
      </c>
      <c r="Q17" s="49">
        <f>Q149</f>
        <v>0</v>
      </c>
      <c r="R17" s="48" t="str">
        <f t="shared" si="4"/>
        <v>N/A</v>
      </c>
      <c r="S17" s="196">
        <f>S149</f>
        <v>43580</v>
      </c>
    </row>
    <row r="18" spans="1:19" ht="13.5" thickBot="1" x14ac:dyDescent="0.25">
      <c r="E18" s="43"/>
      <c r="F18" s="197"/>
      <c r="G18" s="198"/>
      <c r="H18" s="66"/>
      <c r="I18" s="198" t="s">
        <v>40</v>
      </c>
      <c r="J18" s="198"/>
      <c r="K18" s="198"/>
      <c r="L18" s="199">
        <f t="shared" ref="L18:Q18" si="16">SUM(L7:L17)</f>
        <v>530223.9</v>
      </c>
      <c r="M18" s="199">
        <f t="shared" si="16"/>
        <v>178834</v>
      </c>
      <c r="N18" s="199">
        <f t="shared" si="16"/>
        <v>351389.9</v>
      </c>
      <c r="O18" s="199">
        <f t="shared" si="16"/>
        <v>89417.17</v>
      </c>
      <c r="P18" s="199">
        <f t="shared" si="16"/>
        <v>89416.83</v>
      </c>
      <c r="Q18" s="199">
        <f t="shared" si="16"/>
        <v>178834</v>
      </c>
      <c r="R18" s="200">
        <f t="shared" si="4"/>
        <v>1</v>
      </c>
      <c r="S18" s="201">
        <f>SUM(S7:S17)</f>
        <v>359665.9</v>
      </c>
    </row>
    <row r="19" spans="1:19" ht="13.5" thickBot="1" x14ac:dyDescent="0.25">
      <c r="E19" s="43"/>
      <c r="F19" s="36"/>
      <c r="G19" s="43"/>
      <c r="H19" s="43"/>
      <c r="I19" s="36"/>
      <c r="J19" s="36"/>
      <c r="K19" s="36"/>
      <c r="L19" s="124"/>
      <c r="M19" s="124"/>
      <c r="N19" s="124"/>
      <c r="O19" s="124"/>
      <c r="P19" s="124"/>
      <c r="Q19" s="124"/>
      <c r="R19" s="105"/>
      <c r="S19" s="124"/>
    </row>
    <row r="20" spans="1:19" ht="13.5" hidden="1" thickBot="1" x14ac:dyDescent="0.25">
      <c r="E20" s="43"/>
      <c r="F20" s="43" t="s">
        <v>109</v>
      </c>
      <c r="G20" s="43"/>
      <c r="H20" s="43"/>
      <c r="I20" s="36"/>
      <c r="J20" s="36"/>
      <c r="K20" s="36"/>
      <c r="L20" s="124"/>
      <c r="M20" s="124"/>
      <c r="N20" s="124"/>
      <c r="O20" s="124"/>
      <c r="P20" s="124"/>
      <c r="Q20" s="124"/>
      <c r="R20" s="105"/>
      <c r="S20" s="124"/>
    </row>
    <row r="21" spans="1:19" ht="13.5" hidden="1" thickBot="1" x14ac:dyDescent="0.25">
      <c r="E21" s="43"/>
      <c r="F21" s="195" t="s">
        <v>113</v>
      </c>
      <c r="G21" s="43"/>
      <c r="H21" s="43"/>
      <c r="I21" s="36"/>
      <c r="J21" s="36"/>
      <c r="K21" s="36"/>
      <c r="L21" s="124"/>
      <c r="M21" s="124"/>
      <c r="N21" s="124"/>
      <c r="O21" s="124"/>
      <c r="P21" s="124"/>
      <c r="Q21" s="124"/>
      <c r="R21" s="105"/>
      <c r="S21" s="124"/>
    </row>
    <row r="22" spans="1:19" ht="13.5" hidden="1" thickBot="1" x14ac:dyDescent="0.25">
      <c r="F22" s="195" t="s">
        <v>114</v>
      </c>
      <c r="G22" s="43"/>
      <c r="H22" s="43"/>
      <c r="I22" s="43"/>
      <c r="J22" s="43"/>
      <c r="K22" s="43"/>
    </row>
    <row r="23" spans="1:19" ht="13.5" thickBot="1" x14ac:dyDescent="0.25">
      <c r="E23" s="43"/>
      <c r="F23" s="26" t="s">
        <v>41</v>
      </c>
      <c r="G23" s="25"/>
      <c r="H23" s="25"/>
      <c r="I23" s="25"/>
      <c r="J23" s="25"/>
      <c r="K23" s="25"/>
      <c r="L23" s="25"/>
      <c r="M23" s="25"/>
      <c r="N23" s="25"/>
      <c r="O23" s="25"/>
      <c r="P23" s="25"/>
      <c r="Q23" s="25"/>
      <c r="R23" s="209"/>
      <c r="S23" s="24"/>
    </row>
    <row r="24" spans="1:19" ht="13.5" thickBot="1" x14ac:dyDescent="0.25">
      <c r="F24" s="43"/>
      <c r="G24" s="43"/>
      <c r="H24" s="43"/>
      <c r="I24" s="43"/>
      <c r="J24" s="43"/>
      <c r="K24" s="43"/>
    </row>
    <row r="25" spans="1:19" x14ac:dyDescent="0.2">
      <c r="F25" s="179" t="s">
        <v>42</v>
      </c>
      <c r="G25" s="180"/>
      <c r="H25" s="180"/>
      <c r="I25" s="180"/>
      <c r="J25" s="180"/>
      <c r="K25" s="181"/>
      <c r="L25" s="182"/>
      <c r="M25" s="182"/>
      <c r="N25" s="182"/>
      <c r="O25" s="182"/>
      <c r="P25" s="182"/>
      <c r="Q25" s="182"/>
      <c r="R25" s="183"/>
      <c r="S25" s="184"/>
    </row>
    <row r="26" spans="1:19" s="82" customFormat="1" ht="11.25" x14ac:dyDescent="0.2">
      <c r="A26" s="77"/>
      <c r="B26" s="77"/>
      <c r="C26" s="77"/>
      <c r="D26" s="77"/>
      <c r="E26" s="86"/>
      <c r="F26" s="185" t="s">
        <v>115</v>
      </c>
      <c r="G26" s="88"/>
      <c r="H26" s="88"/>
      <c r="I26" s="88"/>
      <c r="J26" s="88"/>
      <c r="K26" s="80"/>
      <c r="L26" s="22"/>
      <c r="M26" s="22"/>
      <c r="N26" s="22"/>
      <c r="O26" s="22"/>
      <c r="P26" s="22"/>
      <c r="Q26" s="22"/>
      <c r="R26" s="21"/>
      <c r="S26" s="186"/>
    </row>
    <row r="27" spans="1:19" s="82" customFormat="1" ht="33.75" x14ac:dyDescent="0.2">
      <c r="A27" s="59"/>
      <c r="B27" s="59"/>
      <c r="C27" s="77"/>
      <c r="D27" s="89"/>
      <c r="E27" s="86"/>
      <c r="F27" s="187" t="s">
        <v>43</v>
      </c>
      <c r="G27" s="68" t="s">
        <v>44</v>
      </c>
      <c r="H27" s="51" t="s">
        <v>7</v>
      </c>
      <c r="I27" s="51" t="s">
        <v>8</v>
      </c>
      <c r="J27" s="51" t="s">
        <v>9</v>
      </c>
      <c r="K27" s="51" t="s">
        <v>294</v>
      </c>
      <c r="L27" s="51" t="s">
        <v>21</v>
      </c>
      <c r="M27" s="51" t="s">
        <v>22</v>
      </c>
      <c r="N27" s="51" t="s">
        <v>23</v>
      </c>
      <c r="O27" s="51" t="s">
        <v>24</v>
      </c>
      <c r="P27" s="51" t="s">
        <v>25</v>
      </c>
      <c r="Q27" s="51" t="s">
        <v>26</v>
      </c>
      <c r="R27" s="64" t="s">
        <v>27</v>
      </c>
      <c r="S27" s="188" t="s">
        <v>28</v>
      </c>
    </row>
    <row r="28" spans="1:19" hidden="1" outlineLevel="1" x14ac:dyDescent="0.2">
      <c r="A28" s="59" t="str">
        <f>$G$7</f>
        <v>Vista Del Mar / Family Services of Santa Monica</v>
      </c>
      <c r="B28" s="59" t="str">
        <f>$G$8</f>
        <v>Edison/Muir/McKinley Elementary School Based Program</v>
      </c>
      <c r="D28" s="59" t="s">
        <v>41</v>
      </c>
      <c r="E28" s="29" t="s">
        <v>42</v>
      </c>
      <c r="F28" s="223" t="s">
        <v>116</v>
      </c>
      <c r="G28" s="224" t="s">
        <v>117</v>
      </c>
      <c r="H28" s="225">
        <v>1</v>
      </c>
      <c r="I28" s="226">
        <v>10315.620000000001</v>
      </c>
      <c r="J28" s="251">
        <f>H28*K28</f>
        <v>0</v>
      </c>
      <c r="K28" s="227">
        <v>0</v>
      </c>
      <c r="L28" s="229">
        <v>0</v>
      </c>
      <c r="M28" s="229">
        <v>0</v>
      </c>
      <c r="N28" s="229">
        <f>L28-M28</f>
        <v>0</v>
      </c>
      <c r="O28" s="259">
        <v>0</v>
      </c>
      <c r="P28" s="259">
        <v>0</v>
      </c>
      <c r="Q28" s="50">
        <f>SUM(O28:P28)</f>
        <v>0</v>
      </c>
      <c r="R28" s="48" t="str">
        <f t="shared" ref="R28:R54" si="17">IFERROR(Q28/M28,"N/A")</f>
        <v>N/A</v>
      </c>
      <c r="S28" s="260" t="s">
        <v>118</v>
      </c>
    </row>
    <row r="29" spans="1:19" hidden="1" outlineLevel="1" x14ac:dyDescent="0.2">
      <c r="A29" s="59" t="str">
        <f>$G$7</f>
        <v>Vista Del Mar / Family Services of Santa Monica</v>
      </c>
      <c r="B29" s="59" t="str">
        <f>$G$8</f>
        <v>Edison/Muir/McKinley Elementary School Based Program</v>
      </c>
      <c r="D29" s="59" t="s">
        <v>41</v>
      </c>
      <c r="E29" s="29" t="s">
        <v>42</v>
      </c>
      <c r="F29" s="223" t="s">
        <v>120</v>
      </c>
      <c r="G29" s="224" t="s">
        <v>121</v>
      </c>
      <c r="H29" s="225">
        <v>1</v>
      </c>
      <c r="I29" s="226">
        <v>7755.18</v>
      </c>
      <c r="J29" s="225">
        <f t="shared" ref="J29:J30" si="18">H29*K29</f>
        <v>0.12</v>
      </c>
      <c r="K29" s="227">
        <v>0.12</v>
      </c>
      <c r="L29" s="229">
        <v>11335.31</v>
      </c>
      <c r="M29" s="229">
        <v>6450</v>
      </c>
      <c r="N29" s="230">
        <f>L29-M29</f>
        <v>4885.3099999999995</v>
      </c>
      <c r="O29" s="259">
        <v>3225</v>
      </c>
      <c r="P29" s="259">
        <f>3225+0.83</f>
        <v>3225.83</v>
      </c>
      <c r="Q29" s="50">
        <f>SUM(O29:P29)</f>
        <v>6450.83</v>
      </c>
      <c r="R29" s="48">
        <f t="shared" si="17"/>
        <v>1.0001286821705426</v>
      </c>
      <c r="S29" s="260">
        <v>11335.31</v>
      </c>
    </row>
    <row r="30" spans="1:19" hidden="1" outlineLevel="1" x14ac:dyDescent="0.2">
      <c r="F30" s="289" t="s">
        <v>142</v>
      </c>
      <c r="G30" s="291" t="s">
        <v>143</v>
      </c>
      <c r="H30" s="225">
        <v>1</v>
      </c>
      <c r="I30" s="293">
        <v>7450.05</v>
      </c>
      <c r="J30" s="225">
        <f t="shared" si="18"/>
        <v>4.4999999999999998E-2</v>
      </c>
      <c r="K30" s="294">
        <v>4.4999999999999998E-2</v>
      </c>
      <c r="L30" s="229">
        <v>4419.3999999999996</v>
      </c>
      <c r="M30" s="229">
        <v>0</v>
      </c>
      <c r="N30" s="230">
        <f>L30-M30</f>
        <v>4419.3999999999996</v>
      </c>
      <c r="O30" s="259">
        <v>0</v>
      </c>
      <c r="P30" s="259">
        <v>0</v>
      </c>
      <c r="Q30" s="50">
        <f>SUM(O30:P30)</f>
        <v>0</v>
      </c>
      <c r="R30" s="48" t="str">
        <f t="shared" si="17"/>
        <v>N/A</v>
      </c>
      <c r="S30" s="260">
        <v>4419.3999999999996</v>
      </c>
    </row>
    <row r="31" spans="1:19" collapsed="1" x14ac:dyDescent="0.2">
      <c r="F31" s="289"/>
      <c r="G31" s="291" t="s">
        <v>119</v>
      </c>
      <c r="H31" s="225"/>
      <c r="I31" s="293"/>
      <c r="J31" s="251"/>
      <c r="K31" s="298">
        <f>SUM(J28:J30)</f>
        <v>0.16499999999999998</v>
      </c>
      <c r="L31" s="229">
        <f>SUM(L28:L30)</f>
        <v>15754.71</v>
      </c>
      <c r="M31" s="229">
        <f t="shared" ref="M31:Q31" si="19">SUM(M28:M30)</f>
        <v>6450</v>
      </c>
      <c r="N31" s="230">
        <f t="shared" si="19"/>
        <v>9304.7099999999991</v>
      </c>
      <c r="O31" s="259">
        <f t="shared" si="19"/>
        <v>3225</v>
      </c>
      <c r="P31" s="259">
        <f t="shared" si="19"/>
        <v>3225.83</v>
      </c>
      <c r="Q31" s="50">
        <f t="shared" si="19"/>
        <v>6450.83</v>
      </c>
      <c r="R31" s="48">
        <f t="shared" si="17"/>
        <v>1.0001286821705426</v>
      </c>
      <c r="S31" s="260">
        <f>SUM(S28:S30)</f>
        <v>15754.71</v>
      </c>
    </row>
    <row r="32" spans="1:19" hidden="1" outlineLevel="1" x14ac:dyDescent="0.2">
      <c r="A32" s="59" t="str">
        <f t="shared" ref="A32:A37" si="20">$G$7</f>
        <v>Vista Del Mar / Family Services of Santa Monica</v>
      </c>
      <c r="B32" s="59" t="str">
        <f t="shared" ref="B32:B37" si="21">$G$8</f>
        <v>Edison/Muir/McKinley Elementary School Based Program</v>
      </c>
      <c r="D32" s="59" t="s">
        <v>41</v>
      </c>
      <c r="E32" s="29" t="s">
        <v>42</v>
      </c>
      <c r="F32" s="223" t="s">
        <v>122</v>
      </c>
      <c r="G32" s="224" t="s">
        <v>123</v>
      </c>
      <c r="H32" s="225">
        <v>1</v>
      </c>
      <c r="I32" s="226">
        <v>4658.9399999999996</v>
      </c>
      <c r="J32" s="225">
        <f t="shared" ref="J32:J40" si="22">H32*K32</f>
        <v>0.69</v>
      </c>
      <c r="K32" s="227">
        <v>0.69</v>
      </c>
      <c r="L32" s="229">
        <v>38741.980000000003</v>
      </c>
      <c r="M32" s="229">
        <v>10858</v>
      </c>
      <c r="N32" s="230">
        <f t="shared" ref="N32:N40" si="23">L32-M32</f>
        <v>27883.980000000003</v>
      </c>
      <c r="O32" s="259">
        <v>5355.8</v>
      </c>
      <c r="P32" s="259">
        <v>5502</v>
      </c>
      <c r="Q32" s="50">
        <f t="shared" ref="Q32:Q40" si="24">SUM(O32:P32)</f>
        <v>10857.8</v>
      </c>
      <c r="R32" s="48">
        <f t="shared" si="17"/>
        <v>0.99998158040154717</v>
      </c>
      <c r="S32" s="260">
        <v>38741.980000000003</v>
      </c>
    </row>
    <row r="33" spans="1:19" hidden="1" outlineLevel="1" x14ac:dyDescent="0.2">
      <c r="A33" s="59" t="str">
        <f t="shared" si="20"/>
        <v>Vista Del Mar / Family Services of Santa Monica</v>
      </c>
      <c r="B33" s="59" t="str">
        <f t="shared" si="21"/>
        <v>Edison/Muir/McKinley Elementary School Based Program</v>
      </c>
      <c r="D33" s="59" t="s">
        <v>41</v>
      </c>
      <c r="E33" s="29" t="s">
        <v>42</v>
      </c>
      <c r="F33" s="223" t="s">
        <v>125</v>
      </c>
      <c r="G33" s="224" t="s">
        <v>126</v>
      </c>
      <c r="H33" s="225">
        <v>1</v>
      </c>
      <c r="I33" s="226">
        <v>4987.07</v>
      </c>
      <c r="J33" s="225">
        <f t="shared" si="22"/>
        <v>0.64</v>
      </c>
      <c r="K33" s="227">
        <v>0.64</v>
      </c>
      <c r="L33" s="229">
        <v>38123.760000000002</v>
      </c>
      <c r="M33" s="229">
        <v>36155</v>
      </c>
      <c r="N33" s="230">
        <f t="shared" si="23"/>
        <v>1968.760000000002</v>
      </c>
      <c r="O33" s="259">
        <v>18077.5</v>
      </c>
      <c r="P33" s="259">
        <v>18077</v>
      </c>
      <c r="Q33" s="50">
        <f t="shared" si="24"/>
        <v>36154.5</v>
      </c>
      <c r="R33" s="48">
        <f t="shared" si="17"/>
        <v>0.99998617065412809</v>
      </c>
      <c r="S33" s="260">
        <v>38123.760000000002</v>
      </c>
    </row>
    <row r="34" spans="1:19" hidden="1" outlineLevel="1" x14ac:dyDescent="0.2">
      <c r="A34" s="59" t="str">
        <f t="shared" si="20"/>
        <v>Vista Del Mar / Family Services of Santa Monica</v>
      </c>
      <c r="B34" s="59" t="str">
        <f t="shared" si="21"/>
        <v>Edison/Muir/McKinley Elementary School Based Program</v>
      </c>
      <c r="D34" s="59" t="s">
        <v>41</v>
      </c>
      <c r="E34" s="29" t="s">
        <v>42</v>
      </c>
      <c r="F34" s="223" t="s">
        <v>127</v>
      </c>
      <c r="G34" s="224" t="s">
        <v>128</v>
      </c>
      <c r="H34" s="231">
        <v>1</v>
      </c>
      <c r="I34" s="232">
        <v>5959.31</v>
      </c>
      <c r="J34" s="231">
        <f t="shared" si="22"/>
        <v>0.57499999999999996</v>
      </c>
      <c r="K34" s="234">
        <v>0.57499999999999996</v>
      </c>
      <c r="L34" s="229">
        <v>41479.440000000002</v>
      </c>
      <c r="M34" s="229">
        <v>37795</v>
      </c>
      <c r="N34" s="230">
        <f t="shared" si="23"/>
        <v>3684.4400000000023</v>
      </c>
      <c r="O34" s="259">
        <v>18451</v>
      </c>
      <c r="P34" s="259">
        <v>19344</v>
      </c>
      <c r="Q34" s="50">
        <f t="shared" si="24"/>
        <v>37795</v>
      </c>
      <c r="R34" s="48">
        <f t="shared" si="17"/>
        <v>1</v>
      </c>
      <c r="S34" s="260">
        <v>41479.440000000002</v>
      </c>
    </row>
    <row r="35" spans="1:19" hidden="1" outlineLevel="1" x14ac:dyDescent="0.2">
      <c r="A35" s="59" t="str">
        <f t="shared" si="20"/>
        <v>Vista Del Mar / Family Services of Santa Monica</v>
      </c>
      <c r="B35" s="59" t="str">
        <f t="shared" si="21"/>
        <v>Edison/Muir/McKinley Elementary School Based Program</v>
      </c>
      <c r="D35" s="59" t="s">
        <v>41</v>
      </c>
      <c r="E35" s="29" t="s">
        <v>42</v>
      </c>
      <c r="F35" s="223" t="s">
        <v>129</v>
      </c>
      <c r="G35" s="224" t="s">
        <v>130</v>
      </c>
      <c r="H35" s="231">
        <v>1</v>
      </c>
      <c r="I35" s="232">
        <v>5997</v>
      </c>
      <c r="J35" s="231">
        <f t="shared" si="22"/>
        <v>0.66</v>
      </c>
      <c r="K35" s="234">
        <v>0.66</v>
      </c>
      <c r="L35" s="229">
        <v>47363.22</v>
      </c>
      <c r="M35" s="229">
        <v>39872</v>
      </c>
      <c r="N35" s="230">
        <f t="shared" si="23"/>
        <v>7491.2200000000012</v>
      </c>
      <c r="O35" s="259">
        <v>19936</v>
      </c>
      <c r="P35" s="259">
        <v>19936</v>
      </c>
      <c r="Q35" s="50">
        <f t="shared" si="24"/>
        <v>39872</v>
      </c>
      <c r="R35" s="48">
        <f t="shared" si="17"/>
        <v>1</v>
      </c>
      <c r="S35" s="260">
        <v>47363.22</v>
      </c>
    </row>
    <row r="36" spans="1:19" hidden="1" outlineLevel="1" x14ac:dyDescent="0.2">
      <c r="A36" s="59" t="str">
        <f t="shared" si="20"/>
        <v>Vista Del Mar / Family Services of Santa Monica</v>
      </c>
      <c r="B36" s="59" t="str">
        <f t="shared" si="21"/>
        <v>Edison/Muir/McKinley Elementary School Based Program</v>
      </c>
      <c r="D36" s="59" t="s">
        <v>41</v>
      </c>
      <c r="E36" s="29" t="s">
        <v>42</v>
      </c>
      <c r="F36" s="223" t="s">
        <v>131</v>
      </c>
      <c r="G36" s="224" t="s">
        <v>132</v>
      </c>
      <c r="H36" s="231">
        <v>1</v>
      </c>
      <c r="I36" s="232">
        <v>5968.47</v>
      </c>
      <c r="J36" s="231">
        <f t="shared" si="22"/>
        <v>0.11</v>
      </c>
      <c r="K36" s="234">
        <v>0.11</v>
      </c>
      <c r="L36" s="229">
        <v>6676.47</v>
      </c>
      <c r="M36" s="229">
        <v>5558</v>
      </c>
      <c r="N36" s="230">
        <f t="shared" si="23"/>
        <v>1118.4700000000003</v>
      </c>
      <c r="O36" s="259">
        <v>3289.36</v>
      </c>
      <c r="P36" s="259">
        <v>2269</v>
      </c>
      <c r="Q36" s="50">
        <f t="shared" si="24"/>
        <v>5558.3600000000006</v>
      </c>
      <c r="R36" s="48">
        <f t="shared" si="17"/>
        <v>1.00006477150054</v>
      </c>
      <c r="S36" s="260">
        <v>6676.47</v>
      </c>
    </row>
    <row r="37" spans="1:19" hidden="1" outlineLevel="1" x14ac:dyDescent="0.2">
      <c r="A37" s="59" t="str">
        <f t="shared" si="20"/>
        <v>Vista Del Mar / Family Services of Santa Monica</v>
      </c>
      <c r="B37" s="59" t="str">
        <f t="shared" si="21"/>
        <v>Edison/Muir/McKinley Elementary School Based Program</v>
      </c>
      <c r="D37" s="59" t="s">
        <v>41</v>
      </c>
      <c r="E37" s="29" t="s">
        <v>42</v>
      </c>
      <c r="F37" s="223" t="s">
        <v>133</v>
      </c>
      <c r="G37" s="224" t="s">
        <v>134</v>
      </c>
      <c r="H37" s="231">
        <v>1</v>
      </c>
      <c r="I37" s="232">
        <v>5028.13</v>
      </c>
      <c r="J37" s="231">
        <f t="shared" si="22"/>
        <v>0.62</v>
      </c>
      <c r="K37" s="234">
        <v>0.62</v>
      </c>
      <c r="L37" s="229">
        <v>37409.19</v>
      </c>
      <c r="M37" s="229">
        <v>38169</v>
      </c>
      <c r="N37" s="230">
        <f t="shared" si="23"/>
        <v>-759.80999999999767</v>
      </c>
      <c r="O37" s="259">
        <v>19084.5</v>
      </c>
      <c r="P37" s="259">
        <v>19084</v>
      </c>
      <c r="Q37" s="50">
        <f t="shared" si="24"/>
        <v>38168.5</v>
      </c>
      <c r="R37" s="48">
        <f t="shared" si="17"/>
        <v>0.99998690036416993</v>
      </c>
      <c r="S37" s="260">
        <v>37409.19</v>
      </c>
    </row>
    <row r="38" spans="1:19" hidden="1" outlineLevel="1" x14ac:dyDescent="0.2">
      <c r="F38" s="289" t="s">
        <v>140</v>
      </c>
      <c r="G38" s="291" t="s">
        <v>141</v>
      </c>
      <c r="H38" s="231">
        <v>1</v>
      </c>
      <c r="I38" s="253">
        <v>6565.6</v>
      </c>
      <c r="J38" s="231">
        <f t="shared" si="22"/>
        <v>0.05</v>
      </c>
      <c r="K38" s="250">
        <v>0.05</v>
      </c>
      <c r="L38" s="229">
        <v>3229.72</v>
      </c>
      <c r="M38" s="229">
        <v>0</v>
      </c>
      <c r="N38" s="230">
        <f t="shared" si="23"/>
        <v>3229.72</v>
      </c>
      <c r="O38" s="259">
        <v>0</v>
      </c>
      <c r="P38" s="259">
        <v>0</v>
      </c>
      <c r="Q38" s="50">
        <f t="shared" si="24"/>
        <v>0</v>
      </c>
      <c r="R38" s="48" t="str">
        <f t="shared" si="17"/>
        <v>N/A</v>
      </c>
      <c r="S38" s="260">
        <v>3229.72</v>
      </c>
    </row>
    <row r="39" spans="1:19" hidden="1" outlineLevel="1" x14ac:dyDescent="0.2">
      <c r="F39" s="261" t="s">
        <v>144</v>
      </c>
      <c r="G39" s="262" t="s">
        <v>145</v>
      </c>
      <c r="H39" s="231">
        <v>1</v>
      </c>
      <c r="I39" s="253">
        <v>3363.48</v>
      </c>
      <c r="J39" s="231">
        <f t="shared" si="22"/>
        <v>0.3</v>
      </c>
      <c r="K39" s="250">
        <v>0.3</v>
      </c>
      <c r="L39" s="229">
        <v>9081.42</v>
      </c>
      <c r="M39" s="229">
        <v>0</v>
      </c>
      <c r="N39" s="230">
        <f t="shared" si="23"/>
        <v>9081.42</v>
      </c>
      <c r="O39" s="259">
        <v>0</v>
      </c>
      <c r="P39" s="259">
        <v>0</v>
      </c>
      <c r="Q39" s="50">
        <f t="shared" si="24"/>
        <v>0</v>
      </c>
      <c r="R39" s="48" t="str">
        <f t="shared" si="17"/>
        <v>N/A</v>
      </c>
      <c r="S39" s="260">
        <v>9081.42</v>
      </c>
    </row>
    <row r="40" spans="1:19" hidden="1" outlineLevel="1" x14ac:dyDescent="0.2">
      <c r="F40" s="263" t="s">
        <v>146</v>
      </c>
      <c r="G40" s="264" t="s">
        <v>147</v>
      </c>
      <c r="H40" s="231">
        <v>1</v>
      </c>
      <c r="I40" s="253">
        <v>4562.22</v>
      </c>
      <c r="J40" s="231">
        <f t="shared" si="22"/>
        <v>0.05</v>
      </c>
      <c r="K40" s="250">
        <v>0.05</v>
      </c>
      <c r="L40" s="229">
        <v>2301.13</v>
      </c>
      <c r="M40" s="229">
        <v>0</v>
      </c>
      <c r="N40" s="230">
        <f t="shared" si="23"/>
        <v>2301.13</v>
      </c>
      <c r="O40" s="259">
        <v>0</v>
      </c>
      <c r="P40" s="259">
        <v>0</v>
      </c>
      <c r="Q40" s="50">
        <f t="shared" si="24"/>
        <v>0</v>
      </c>
      <c r="R40" s="48" t="str">
        <f t="shared" si="17"/>
        <v>N/A</v>
      </c>
      <c r="S40" s="260">
        <v>2301.13</v>
      </c>
    </row>
    <row r="41" spans="1:19" collapsed="1" x14ac:dyDescent="0.2">
      <c r="F41" s="263"/>
      <c r="G41" s="264" t="s">
        <v>124</v>
      </c>
      <c r="H41" s="231"/>
      <c r="I41" s="253"/>
      <c r="J41" s="252"/>
      <c r="K41" s="297">
        <f>SUM(J32:J40)</f>
        <v>3.6949999999999994</v>
      </c>
      <c r="L41" s="229">
        <f>SUM(L32:L40)</f>
        <v>224406.33000000005</v>
      </c>
      <c r="M41" s="229">
        <f t="shared" ref="M41:Q41" si="25">SUM(M32:M40)</f>
        <v>168407</v>
      </c>
      <c r="N41" s="230">
        <f t="shared" si="25"/>
        <v>55999.330000000009</v>
      </c>
      <c r="O41" s="259">
        <f t="shared" si="25"/>
        <v>84194.16</v>
      </c>
      <c r="P41" s="259">
        <f t="shared" si="25"/>
        <v>84212</v>
      </c>
      <c r="Q41" s="50">
        <f t="shared" si="25"/>
        <v>168406.16</v>
      </c>
      <c r="R41" s="48">
        <f t="shared" si="17"/>
        <v>0.9999950120838208</v>
      </c>
      <c r="S41" s="260">
        <f>SUM(S32:S40)</f>
        <v>224406.33000000005</v>
      </c>
    </row>
    <row r="42" spans="1:19" hidden="1" outlineLevel="1" x14ac:dyDescent="0.2">
      <c r="A42" s="59" t="str">
        <f>$G$7</f>
        <v>Vista Del Mar / Family Services of Santa Monica</v>
      </c>
      <c r="B42" s="59" t="str">
        <f>$G$8</f>
        <v>Edison/Muir/McKinley Elementary School Based Program</v>
      </c>
      <c r="D42" s="59" t="s">
        <v>41</v>
      </c>
      <c r="E42" s="29" t="s">
        <v>42</v>
      </c>
      <c r="F42" s="290" t="s">
        <v>135</v>
      </c>
      <c r="G42" s="292" t="s">
        <v>136</v>
      </c>
      <c r="H42" s="231">
        <v>1</v>
      </c>
      <c r="I42" s="232">
        <v>3670.96</v>
      </c>
      <c r="J42" s="231">
        <f t="shared" ref="J42:J53" si="26">H42*K42</f>
        <v>0.09</v>
      </c>
      <c r="K42" s="234">
        <v>0.09</v>
      </c>
      <c r="L42" s="229">
        <v>3988.97</v>
      </c>
      <c r="M42" s="229">
        <v>1720</v>
      </c>
      <c r="N42" s="230">
        <f t="shared" ref="N42:N53" si="27">L42-M42</f>
        <v>2268.9699999999998</v>
      </c>
      <c r="O42" s="259">
        <v>870.01</v>
      </c>
      <c r="P42" s="259">
        <v>850</v>
      </c>
      <c r="Q42" s="50">
        <f t="shared" ref="Q42:Q53" si="28">SUM(O42:P42)</f>
        <v>1720.01</v>
      </c>
      <c r="R42" s="48">
        <f t="shared" si="17"/>
        <v>1.0000058139534884</v>
      </c>
      <c r="S42" s="260">
        <v>3988.97</v>
      </c>
    </row>
    <row r="43" spans="1:19" hidden="1" outlineLevel="1" x14ac:dyDescent="0.2">
      <c r="A43" s="59" t="str">
        <f>$G$7</f>
        <v>Vista Del Mar / Family Services of Santa Monica</v>
      </c>
      <c r="B43" s="59" t="str">
        <f>$G$8</f>
        <v>Edison/Muir/McKinley Elementary School Based Program</v>
      </c>
      <c r="D43" s="59" t="s">
        <v>41</v>
      </c>
      <c r="E43" s="29" t="s">
        <v>42</v>
      </c>
      <c r="F43" s="290" t="s">
        <v>138</v>
      </c>
      <c r="G43" s="292" t="s">
        <v>139</v>
      </c>
      <c r="H43" s="231">
        <v>1</v>
      </c>
      <c r="I43" s="232">
        <v>4962.07</v>
      </c>
      <c r="J43" s="231">
        <f t="shared" si="26"/>
        <v>0.04</v>
      </c>
      <c r="K43" s="234">
        <v>0.04</v>
      </c>
      <c r="L43" s="229">
        <v>2381.9499999999998</v>
      </c>
      <c r="M43" s="229">
        <v>2257</v>
      </c>
      <c r="N43" s="230">
        <f t="shared" si="27"/>
        <v>124.94999999999982</v>
      </c>
      <c r="O43" s="259">
        <v>1128</v>
      </c>
      <c r="P43" s="259">
        <v>1129</v>
      </c>
      <c r="Q43" s="50">
        <f t="shared" si="28"/>
        <v>2257</v>
      </c>
      <c r="R43" s="48">
        <f t="shared" si="17"/>
        <v>1</v>
      </c>
      <c r="S43" s="260">
        <v>2381.9499999999998</v>
      </c>
    </row>
    <row r="44" spans="1:19" hidden="1" outlineLevel="1" x14ac:dyDescent="0.2">
      <c r="F44" s="263" t="s">
        <v>148</v>
      </c>
      <c r="G44" s="264" t="s">
        <v>149</v>
      </c>
      <c r="H44" s="231">
        <v>1</v>
      </c>
      <c r="I44" s="253">
        <v>8545.76</v>
      </c>
      <c r="J44" s="231">
        <f t="shared" si="26"/>
        <v>1.1900000000000001E-2</v>
      </c>
      <c r="K44" s="250">
        <v>1.1900000000000001E-2</v>
      </c>
      <c r="L44" s="229">
        <v>1221.3699999999999</v>
      </c>
      <c r="M44" s="229">
        <v>0</v>
      </c>
      <c r="N44" s="230">
        <f t="shared" si="27"/>
        <v>1221.3699999999999</v>
      </c>
      <c r="O44" s="259">
        <v>0</v>
      </c>
      <c r="P44" s="259">
        <v>0</v>
      </c>
      <c r="Q44" s="50">
        <f t="shared" si="28"/>
        <v>0</v>
      </c>
      <c r="R44" s="48" t="str">
        <f t="shared" si="17"/>
        <v>N/A</v>
      </c>
      <c r="S44" s="260">
        <v>1221.3699999999999</v>
      </c>
    </row>
    <row r="45" spans="1:19" hidden="1" outlineLevel="1" x14ac:dyDescent="0.2">
      <c r="F45" s="263" t="s">
        <v>150</v>
      </c>
      <c r="G45" s="264" t="s">
        <v>151</v>
      </c>
      <c r="H45" s="231">
        <v>1</v>
      </c>
      <c r="I45" s="253">
        <v>7120.6</v>
      </c>
      <c r="J45" s="231">
        <f t="shared" si="26"/>
        <v>3.7000000000000002E-3</v>
      </c>
      <c r="K45" s="250">
        <v>3.7000000000000002E-3</v>
      </c>
      <c r="L45" s="229">
        <v>318.13</v>
      </c>
      <c r="M45" s="229">
        <v>0</v>
      </c>
      <c r="N45" s="230">
        <f t="shared" si="27"/>
        <v>318.13</v>
      </c>
      <c r="O45" s="259">
        <v>0</v>
      </c>
      <c r="P45" s="259">
        <v>0</v>
      </c>
      <c r="Q45" s="50">
        <f t="shared" si="28"/>
        <v>0</v>
      </c>
      <c r="R45" s="48" t="str">
        <f t="shared" si="17"/>
        <v>N/A</v>
      </c>
      <c r="S45" s="260">
        <v>318.13</v>
      </c>
    </row>
    <row r="46" spans="1:19" hidden="1" outlineLevel="1" x14ac:dyDescent="0.2">
      <c r="F46" s="263" t="s">
        <v>152</v>
      </c>
      <c r="G46" s="264" t="s">
        <v>153</v>
      </c>
      <c r="H46" s="231">
        <v>1</v>
      </c>
      <c r="I46" s="253">
        <v>7841.17</v>
      </c>
      <c r="J46" s="231">
        <f t="shared" si="26"/>
        <v>0.01</v>
      </c>
      <c r="K46" s="250">
        <v>0.01</v>
      </c>
      <c r="L46" s="229">
        <v>936.41</v>
      </c>
      <c r="M46" s="229">
        <v>0</v>
      </c>
      <c r="N46" s="230">
        <f t="shared" si="27"/>
        <v>936.41</v>
      </c>
      <c r="O46" s="259">
        <v>0</v>
      </c>
      <c r="P46" s="259">
        <v>0</v>
      </c>
      <c r="Q46" s="50">
        <f t="shared" si="28"/>
        <v>0</v>
      </c>
      <c r="R46" s="48" t="str">
        <f t="shared" si="17"/>
        <v>N/A</v>
      </c>
      <c r="S46" s="260">
        <v>936.41</v>
      </c>
    </row>
    <row r="47" spans="1:19" hidden="1" outlineLevel="1" x14ac:dyDescent="0.2">
      <c r="F47" s="263" t="s">
        <v>154</v>
      </c>
      <c r="G47" s="264" t="s">
        <v>155</v>
      </c>
      <c r="H47" s="231">
        <v>1</v>
      </c>
      <c r="I47" s="253">
        <v>3014.92</v>
      </c>
      <c r="J47" s="231">
        <f t="shared" si="26"/>
        <v>1.7600000000000001E-2</v>
      </c>
      <c r="K47" s="250">
        <v>1.7600000000000001E-2</v>
      </c>
      <c r="L47" s="229">
        <v>637.69000000000005</v>
      </c>
      <c r="M47" s="229">
        <v>0</v>
      </c>
      <c r="N47" s="230">
        <f t="shared" si="27"/>
        <v>637.69000000000005</v>
      </c>
      <c r="O47" s="259">
        <v>0</v>
      </c>
      <c r="P47" s="259">
        <v>0</v>
      </c>
      <c r="Q47" s="50">
        <f t="shared" si="28"/>
        <v>0</v>
      </c>
      <c r="R47" s="48" t="str">
        <f t="shared" si="17"/>
        <v>N/A</v>
      </c>
      <c r="S47" s="260">
        <v>637.69000000000005</v>
      </c>
    </row>
    <row r="48" spans="1:19" hidden="1" outlineLevel="1" x14ac:dyDescent="0.2">
      <c r="F48" s="263" t="s">
        <v>156</v>
      </c>
      <c r="G48" s="264" t="s">
        <v>157</v>
      </c>
      <c r="H48" s="231">
        <v>1</v>
      </c>
      <c r="I48" s="253">
        <v>4643.17</v>
      </c>
      <c r="J48" s="231">
        <f t="shared" si="26"/>
        <v>0.02</v>
      </c>
      <c r="K48" s="250">
        <v>0.02</v>
      </c>
      <c r="L48" s="229">
        <v>303.5</v>
      </c>
      <c r="M48" s="229">
        <v>0</v>
      </c>
      <c r="N48" s="230">
        <f t="shared" si="27"/>
        <v>303.5</v>
      </c>
      <c r="O48" s="259">
        <v>0</v>
      </c>
      <c r="P48" s="259">
        <v>0</v>
      </c>
      <c r="Q48" s="50">
        <f t="shared" si="28"/>
        <v>0</v>
      </c>
      <c r="R48" s="48" t="str">
        <f t="shared" si="17"/>
        <v>N/A</v>
      </c>
      <c r="S48" s="260">
        <v>303.5</v>
      </c>
    </row>
    <row r="49" spans="1:19" hidden="1" outlineLevel="1" x14ac:dyDescent="0.2">
      <c r="F49" s="263" t="s">
        <v>158</v>
      </c>
      <c r="G49" s="264" t="s">
        <v>159</v>
      </c>
      <c r="H49" s="231">
        <v>1</v>
      </c>
      <c r="I49" s="253">
        <v>3985.35</v>
      </c>
      <c r="J49" s="231">
        <f t="shared" si="26"/>
        <v>8.6999999999999994E-3</v>
      </c>
      <c r="K49" s="250">
        <v>8.6999999999999994E-3</v>
      </c>
      <c r="L49" s="229">
        <v>416.84999999999997</v>
      </c>
      <c r="M49" s="229">
        <v>0</v>
      </c>
      <c r="N49" s="230">
        <f t="shared" si="27"/>
        <v>416.84999999999997</v>
      </c>
      <c r="O49" s="259">
        <v>0</v>
      </c>
      <c r="P49" s="259">
        <v>0</v>
      </c>
      <c r="Q49" s="50">
        <f t="shared" si="28"/>
        <v>0</v>
      </c>
      <c r="R49" s="48" t="str">
        <f t="shared" si="17"/>
        <v>N/A</v>
      </c>
      <c r="S49" s="260">
        <v>416.85</v>
      </c>
    </row>
    <row r="50" spans="1:19" hidden="1" outlineLevel="1" x14ac:dyDescent="0.2">
      <c r="F50" s="263" t="s">
        <v>160</v>
      </c>
      <c r="G50" s="264" t="s">
        <v>159</v>
      </c>
      <c r="H50" s="231">
        <v>1</v>
      </c>
      <c r="I50" s="253">
        <v>3154.76</v>
      </c>
      <c r="J50" s="231">
        <f t="shared" si="26"/>
        <v>0.02</v>
      </c>
      <c r="K50" s="250">
        <v>0.02</v>
      </c>
      <c r="L50" s="229">
        <v>801.53000000000009</v>
      </c>
      <c r="M50" s="229">
        <v>0</v>
      </c>
      <c r="N50" s="230">
        <f t="shared" si="27"/>
        <v>801.53000000000009</v>
      </c>
      <c r="O50" s="259">
        <v>0</v>
      </c>
      <c r="P50" s="259">
        <v>0</v>
      </c>
      <c r="Q50" s="50">
        <f t="shared" si="28"/>
        <v>0</v>
      </c>
      <c r="R50" s="48" t="str">
        <f t="shared" si="17"/>
        <v>N/A</v>
      </c>
      <c r="S50" s="260">
        <v>801.53</v>
      </c>
    </row>
    <row r="51" spans="1:19" hidden="1" outlineLevel="1" x14ac:dyDescent="0.2">
      <c r="F51" s="263" t="s">
        <v>161</v>
      </c>
      <c r="G51" s="264" t="s">
        <v>162</v>
      </c>
      <c r="H51" s="231">
        <v>1</v>
      </c>
      <c r="I51" s="253">
        <v>4996.46</v>
      </c>
      <c r="J51" s="231">
        <f t="shared" si="26"/>
        <v>1.32E-2</v>
      </c>
      <c r="K51" s="250">
        <v>1.32E-2</v>
      </c>
      <c r="L51" s="229">
        <v>793.67</v>
      </c>
      <c r="M51" s="229">
        <v>0</v>
      </c>
      <c r="N51" s="230">
        <f t="shared" si="27"/>
        <v>793.67</v>
      </c>
      <c r="O51" s="259">
        <v>0</v>
      </c>
      <c r="P51" s="259">
        <v>0</v>
      </c>
      <c r="Q51" s="50">
        <f t="shared" si="28"/>
        <v>0</v>
      </c>
      <c r="R51" s="48" t="str">
        <f t="shared" si="17"/>
        <v>N/A</v>
      </c>
      <c r="S51" s="260">
        <v>793.67</v>
      </c>
    </row>
    <row r="52" spans="1:19" hidden="1" outlineLevel="1" x14ac:dyDescent="0.2">
      <c r="F52" s="263" t="s">
        <v>163</v>
      </c>
      <c r="G52" s="264" t="s">
        <v>164</v>
      </c>
      <c r="H52" s="231">
        <v>1</v>
      </c>
      <c r="I52" s="253">
        <v>4857.67</v>
      </c>
      <c r="J52" s="231">
        <f t="shared" si="26"/>
        <v>0.02</v>
      </c>
      <c r="K52" s="250">
        <v>0.02</v>
      </c>
      <c r="L52" s="229">
        <v>1069.43</v>
      </c>
      <c r="M52" s="229">
        <v>0</v>
      </c>
      <c r="N52" s="230">
        <f t="shared" si="27"/>
        <v>1069.43</v>
      </c>
      <c r="O52" s="259">
        <v>0</v>
      </c>
      <c r="P52" s="259">
        <v>0</v>
      </c>
      <c r="Q52" s="50">
        <f t="shared" si="28"/>
        <v>0</v>
      </c>
      <c r="R52" s="48" t="str">
        <f t="shared" si="17"/>
        <v>N/A</v>
      </c>
      <c r="S52" s="260">
        <v>1069.43</v>
      </c>
    </row>
    <row r="53" spans="1:19" hidden="1" outlineLevel="1" x14ac:dyDescent="0.2">
      <c r="F53" s="263" t="s">
        <v>165</v>
      </c>
      <c r="G53" s="264" t="s">
        <v>166</v>
      </c>
      <c r="H53" s="231">
        <v>1</v>
      </c>
      <c r="I53" s="253">
        <v>3418.19</v>
      </c>
      <c r="J53" s="231">
        <f t="shared" si="26"/>
        <v>8.5000000000000006E-3</v>
      </c>
      <c r="K53" s="250">
        <v>8.5000000000000006E-3</v>
      </c>
      <c r="L53" s="229">
        <v>347.36</v>
      </c>
      <c r="M53" s="229">
        <v>0</v>
      </c>
      <c r="N53" s="230">
        <f t="shared" si="27"/>
        <v>347.36</v>
      </c>
      <c r="O53" s="259">
        <v>0</v>
      </c>
      <c r="P53" s="259">
        <v>0</v>
      </c>
      <c r="Q53" s="50">
        <f t="shared" si="28"/>
        <v>0</v>
      </c>
      <c r="R53" s="48" t="str">
        <f t="shared" si="17"/>
        <v>N/A</v>
      </c>
      <c r="S53" s="260">
        <v>347.36</v>
      </c>
    </row>
    <row r="54" spans="1:19" collapsed="1" x14ac:dyDescent="0.2">
      <c r="F54" s="295"/>
      <c r="G54" s="296" t="s">
        <v>137</v>
      </c>
      <c r="H54" s="231"/>
      <c r="I54" s="253"/>
      <c r="J54" s="252"/>
      <c r="K54" s="297">
        <f>SUM(J42:J53)</f>
        <v>0.2636</v>
      </c>
      <c r="L54" s="229">
        <f>SUM(L42:L53)</f>
        <v>13216.860000000002</v>
      </c>
      <c r="M54" s="229">
        <f t="shared" ref="M54:Q54" si="29">SUM(M42:M53)</f>
        <v>3977</v>
      </c>
      <c r="N54" s="230">
        <f t="shared" si="29"/>
        <v>9239.86</v>
      </c>
      <c r="O54" s="259">
        <f t="shared" si="29"/>
        <v>1998.01</v>
      </c>
      <c r="P54" s="259">
        <f t="shared" si="29"/>
        <v>1979</v>
      </c>
      <c r="Q54" s="50">
        <f t="shared" si="29"/>
        <v>3977.01</v>
      </c>
      <c r="R54" s="48">
        <f t="shared" si="17"/>
        <v>1.0000025144581344</v>
      </c>
      <c r="S54" s="260">
        <f>SUM(S42:S53)</f>
        <v>13216.860000000002</v>
      </c>
    </row>
    <row r="55" spans="1:19" ht="15.75" customHeight="1" x14ac:dyDescent="0.2">
      <c r="A55" s="59" t="str">
        <f t="shared" ref="A55" si="30">$G$7</f>
        <v>Vista Del Mar / Family Services of Santa Monica</v>
      </c>
      <c r="B55" s="59" t="str">
        <f t="shared" ref="B55" si="31">$G$8</f>
        <v>Edison/Muir/McKinley Elementary School Based Program</v>
      </c>
      <c r="D55" s="59" t="s">
        <v>41</v>
      </c>
      <c r="E55" s="29" t="s">
        <v>42</v>
      </c>
      <c r="F55" s="223"/>
      <c r="G55" s="224"/>
      <c r="H55" s="231"/>
      <c r="I55" s="232"/>
      <c r="J55" s="233"/>
      <c r="K55" s="234"/>
      <c r="L55" s="228">
        <v>0</v>
      </c>
      <c r="M55" s="228">
        <v>0</v>
      </c>
      <c r="N55" s="230">
        <f t="shared" ref="N55" si="32">L55-M55</f>
        <v>0</v>
      </c>
      <c r="O55" s="259">
        <v>0</v>
      </c>
      <c r="P55" s="259">
        <v>0</v>
      </c>
      <c r="Q55" s="50">
        <f t="shared" ref="Q55" si="33">SUM(O55:P55)</f>
        <v>0</v>
      </c>
      <c r="R55" s="48" t="str">
        <f t="shared" ref="R55" si="34">IFERROR(Q55/M55,"N/A")</f>
        <v>N/A</v>
      </c>
      <c r="S55" s="260"/>
    </row>
    <row r="56" spans="1:19" ht="13.5" thickBot="1" x14ac:dyDescent="0.25">
      <c r="F56" s="189"/>
      <c r="G56" s="178"/>
      <c r="H56" s="190" t="s">
        <v>45</v>
      </c>
      <c r="I56" s="191"/>
      <c r="J56" s="191"/>
      <c r="K56" s="299">
        <f>SUM(K54,K41,K31)</f>
        <v>4.1235999999999988</v>
      </c>
      <c r="L56" s="192">
        <f t="shared" ref="L56:Q56" si="35">SUM(L54,L41,L31)</f>
        <v>253377.90000000005</v>
      </c>
      <c r="M56" s="192">
        <f t="shared" si="35"/>
        <v>178834</v>
      </c>
      <c r="N56" s="192">
        <f t="shared" si="35"/>
        <v>74543.900000000009</v>
      </c>
      <c r="O56" s="192">
        <f t="shared" si="35"/>
        <v>89417.17</v>
      </c>
      <c r="P56" s="192">
        <f t="shared" si="35"/>
        <v>89416.83</v>
      </c>
      <c r="Q56" s="192">
        <f t="shared" si="35"/>
        <v>178834</v>
      </c>
      <c r="R56" s="193">
        <f t="shared" ref="R56" si="36">IFERROR(Q56/M56,"N/A")</f>
        <v>1</v>
      </c>
      <c r="S56" s="194">
        <f>SUM(S54,S41,S31)</f>
        <v>253377.90000000005</v>
      </c>
    </row>
    <row r="57" spans="1:19" ht="13.5" thickBot="1" x14ac:dyDescent="0.25">
      <c r="F57" s="43"/>
      <c r="G57" s="43"/>
      <c r="H57" s="43"/>
      <c r="I57" s="43"/>
      <c r="J57" s="43"/>
      <c r="K57" s="43"/>
    </row>
    <row r="58" spans="1:19" x14ac:dyDescent="0.2">
      <c r="F58" s="19" t="s">
        <v>46</v>
      </c>
      <c r="G58" s="18"/>
      <c r="H58" s="18"/>
      <c r="I58" s="18"/>
      <c r="J58" s="18"/>
      <c r="K58" s="17"/>
      <c r="L58" s="16"/>
      <c r="M58" s="16"/>
      <c r="N58" s="16"/>
      <c r="O58" s="16"/>
      <c r="P58" s="16"/>
      <c r="Q58" s="16"/>
      <c r="R58" s="15"/>
      <c r="S58" s="14"/>
    </row>
    <row r="59" spans="1:19" s="82" customFormat="1" x14ac:dyDescent="0.2">
      <c r="A59" s="59"/>
      <c r="B59" s="59"/>
      <c r="C59" s="77"/>
      <c r="D59" s="77"/>
      <c r="E59" s="86"/>
      <c r="F59" s="78" t="s">
        <v>167</v>
      </c>
      <c r="G59" s="88"/>
      <c r="H59" s="88"/>
      <c r="I59" s="88"/>
      <c r="J59" s="88"/>
      <c r="K59" s="80"/>
      <c r="L59" s="22"/>
      <c r="M59" s="22"/>
      <c r="N59" s="22"/>
      <c r="O59" s="22"/>
      <c r="P59" s="22"/>
      <c r="Q59" s="22"/>
      <c r="R59" s="21"/>
      <c r="S59" s="20"/>
    </row>
    <row r="60" spans="1:19" ht="33.75" x14ac:dyDescent="0.2">
      <c r="A60" s="59" t="str">
        <f t="shared" ref="A60:A67" si="37">$G$7</f>
        <v>Vista Del Mar / Family Services of Santa Monica</v>
      </c>
      <c r="B60" s="59" t="str">
        <f t="shared" ref="B60:B67" si="38">$G$8</f>
        <v>Edison/Muir/McKinley Elementary School Based Program</v>
      </c>
      <c r="D60" s="59" t="s">
        <v>41</v>
      </c>
      <c r="E60" s="29" t="s">
        <v>46</v>
      </c>
      <c r="F60" s="67" t="s">
        <v>168</v>
      </c>
      <c r="G60" s="68"/>
      <c r="H60" s="69"/>
      <c r="I60" s="69"/>
      <c r="J60" s="69"/>
      <c r="K60" s="69"/>
      <c r="L60" s="51" t="s">
        <v>21</v>
      </c>
      <c r="M60" s="51" t="s">
        <v>22</v>
      </c>
      <c r="N60" s="51" t="s">
        <v>23</v>
      </c>
      <c r="O60" s="51" t="s">
        <v>24</v>
      </c>
      <c r="P60" s="51" t="s">
        <v>25</v>
      </c>
      <c r="Q60" s="51" t="s">
        <v>26</v>
      </c>
      <c r="R60" s="64" t="s">
        <v>27</v>
      </c>
      <c r="S60" s="65" t="s">
        <v>28</v>
      </c>
    </row>
    <row r="61" spans="1:19" x14ac:dyDescent="0.2">
      <c r="A61" s="59" t="str">
        <f t="shared" si="37"/>
        <v>Vista Del Mar / Family Services of Santa Monica</v>
      </c>
      <c r="B61" s="59" t="str">
        <f t="shared" si="38"/>
        <v>Edison/Muir/McKinley Elementary School Based Program</v>
      </c>
      <c r="D61" s="59" t="s">
        <v>41</v>
      </c>
      <c r="E61" s="29" t="s">
        <v>46</v>
      </c>
      <c r="F61" s="237" t="s">
        <v>70</v>
      </c>
      <c r="G61" s="235"/>
      <c r="H61" s="47"/>
      <c r="I61" s="47"/>
      <c r="J61" s="47"/>
      <c r="K61" s="47"/>
      <c r="L61" s="236">
        <v>43127</v>
      </c>
      <c r="M61" s="236">
        <v>0</v>
      </c>
      <c r="N61" s="229">
        <f t="shared" ref="N61" si="39">L61-M61</f>
        <v>43127</v>
      </c>
      <c r="O61" s="259">
        <v>0</v>
      </c>
      <c r="P61" s="259">
        <v>0</v>
      </c>
      <c r="Q61" s="49">
        <f>SUM(O61:P61)</f>
        <v>0</v>
      </c>
      <c r="R61" s="48" t="str">
        <f>IFERROR(Q61/M61,"N/A")</f>
        <v>N/A</v>
      </c>
      <c r="S61" s="265">
        <v>18671</v>
      </c>
    </row>
    <row r="62" spans="1:19" x14ac:dyDescent="0.2">
      <c r="A62" s="59" t="str">
        <f t="shared" si="37"/>
        <v>Vista Del Mar / Family Services of Santa Monica</v>
      </c>
      <c r="B62" s="59" t="str">
        <f t="shared" si="38"/>
        <v>Edison/Muir/McKinley Elementary School Based Program</v>
      </c>
      <c r="D62" s="59" t="s">
        <v>41</v>
      </c>
      <c r="E62" s="29" t="s">
        <v>46</v>
      </c>
      <c r="F62" s="238" t="s">
        <v>169</v>
      </c>
      <c r="G62" s="235"/>
      <c r="H62" s="46"/>
      <c r="I62" s="47"/>
      <c r="J62" s="47"/>
      <c r="K62" s="47"/>
      <c r="L62" s="236">
        <v>7521</v>
      </c>
      <c r="M62" s="236">
        <v>0</v>
      </c>
      <c r="N62" s="230">
        <f t="shared" ref="N62:N67" si="40">L62-M62</f>
        <v>7521</v>
      </c>
      <c r="O62" s="259">
        <v>0</v>
      </c>
      <c r="P62" s="266">
        <v>0</v>
      </c>
      <c r="Q62" s="45">
        <f t="shared" ref="Q62:Q67" si="41">SUM(O62:P62)</f>
        <v>0</v>
      </c>
      <c r="R62" s="44" t="str">
        <f t="shared" ref="R62:R67" si="42">IFERROR(Q62/M62,"N/A")</f>
        <v>N/A</v>
      </c>
      <c r="S62" s="267">
        <v>2389</v>
      </c>
    </row>
    <row r="63" spans="1:19" x14ac:dyDescent="0.2">
      <c r="A63" s="59" t="str">
        <f t="shared" si="37"/>
        <v>Vista Del Mar / Family Services of Santa Monica</v>
      </c>
      <c r="B63" s="59" t="str">
        <f t="shared" si="38"/>
        <v>Edison/Muir/McKinley Elementary School Based Program</v>
      </c>
      <c r="D63" s="59" t="s">
        <v>41</v>
      </c>
      <c r="E63" s="29" t="s">
        <v>46</v>
      </c>
      <c r="F63" s="238" t="s">
        <v>170</v>
      </c>
      <c r="G63" s="235"/>
      <c r="H63" s="46"/>
      <c r="I63" s="47"/>
      <c r="J63" s="47"/>
      <c r="K63" s="47"/>
      <c r="L63" s="236">
        <v>52902</v>
      </c>
      <c r="M63" s="236">
        <v>0</v>
      </c>
      <c r="N63" s="230">
        <f t="shared" si="40"/>
        <v>52902</v>
      </c>
      <c r="O63" s="259">
        <v>0</v>
      </c>
      <c r="P63" s="266">
        <v>0</v>
      </c>
      <c r="Q63" s="45">
        <f t="shared" si="41"/>
        <v>0</v>
      </c>
      <c r="R63" s="44" t="str">
        <f t="shared" si="42"/>
        <v>N/A</v>
      </c>
      <c r="S63" s="267">
        <v>26377</v>
      </c>
    </row>
    <row r="64" spans="1:19" x14ac:dyDescent="0.2">
      <c r="A64" s="59" t="str">
        <f t="shared" si="37"/>
        <v>Vista Del Mar / Family Services of Santa Monica</v>
      </c>
      <c r="B64" s="59" t="str">
        <f t="shared" si="38"/>
        <v>Edison/Muir/McKinley Elementary School Based Program</v>
      </c>
      <c r="D64" s="59" t="s">
        <v>41</v>
      </c>
      <c r="E64" s="29" t="s">
        <v>46</v>
      </c>
      <c r="F64" s="238" t="s">
        <v>171</v>
      </c>
      <c r="G64" s="235"/>
      <c r="H64" s="46"/>
      <c r="I64" s="47"/>
      <c r="J64" s="47"/>
      <c r="K64" s="47"/>
      <c r="L64" s="236">
        <v>3593</v>
      </c>
      <c r="M64" s="236">
        <v>0</v>
      </c>
      <c r="N64" s="230">
        <f t="shared" si="40"/>
        <v>3593</v>
      </c>
      <c r="O64" s="259">
        <v>0</v>
      </c>
      <c r="P64" s="266">
        <v>0</v>
      </c>
      <c r="Q64" s="45">
        <f t="shared" si="41"/>
        <v>0</v>
      </c>
      <c r="R64" s="44" t="str">
        <f t="shared" si="42"/>
        <v>N/A</v>
      </c>
      <c r="S64" s="267">
        <v>1646</v>
      </c>
    </row>
    <row r="65" spans="1:19" x14ac:dyDescent="0.2">
      <c r="A65" s="59" t="str">
        <f t="shared" si="37"/>
        <v>Vista Del Mar / Family Services of Santa Monica</v>
      </c>
      <c r="B65" s="59" t="str">
        <f t="shared" si="38"/>
        <v>Edison/Muir/McKinley Elementary School Based Program</v>
      </c>
      <c r="D65" s="59" t="s">
        <v>41</v>
      </c>
      <c r="E65" s="29" t="s">
        <v>46</v>
      </c>
      <c r="F65" s="238" t="s">
        <v>172</v>
      </c>
      <c r="G65" s="235"/>
      <c r="H65" s="46"/>
      <c r="I65" s="47"/>
      <c r="J65" s="47"/>
      <c r="K65" s="47"/>
      <c r="L65" s="236">
        <v>15712</v>
      </c>
      <c r="M65" s="236">
        <v>0</v>
      </c>
      <c r="N65" s="230">
        <f t="shared" si="40"/>
        <v>15712</v>
      </c>
      <c r="O65" s="259">
        <v>0</v>
      </c>
      <c r="P65" s="266">
        <v>0</v>
      </c>
      <c r="Q65" s="45">
        <f t="shared" si="41"/>
        <v>0</v>
      </c>
      <c r="R65" s="44" t="str">
        <f t="shared" si="42"/>
        <v>N/A</v>
      </c>
      <c r="S65" s="267">
        <v>7641</v>
      </c>
    </row>
    <row r="66" spans="1:19" x14ac:dyDescent="0.2">
      <c r="A66" s="59" t="str">
        <f t="shared" si="37"/>
        <v>Vista Del Mar / Family Services of Santa Monica</v>
      </c>
      <c r="B66" s="59" t="str">
        <f t="shared" si="38"/>
        <v>Edison/Muir/McKinley Elementary School Based Program</v>
      </c>
      <c r="D66" s="59" t="s">
        <v>41</v>
      </c>
      <c r="E66" s="29" t="s">
        <v>46</v>
      </c>
      <c r="F66" s="238" t="s">
        <v>173</v>
      </c>
      <c r="G66" s="235"/>
      <c r="H66" s="46"/>
      <c r="I66" s="47"/>
      <c r="J66" s="47"/>
      <c r="K66" s="47"/>
      <c r="L66" s="236">
        <v>2108</v>
      </c>
      <c r="M66" s="236">
        <v>0</v>
      </c>
      <c r="N66" s="230">
        <f t="shared" si="40"/>
        <v>2108</v>
      </c>
      <c r="O66" s="259">
        <v>0</v>
      </c>
      <c r="P66" s="266">
        <v>0</v>
      </c>
      <c r="Q66" s="45">
        <f t="shared" si="41"/>
        <v>0</v>
      </c>
      <c r="R66" s="44" t="str">
        <f t="shared" si="42"/>
        <v>N/A</v>
      </c>
      <c r="S66" s="267">
        <v>1022</v>
      </c>
    </row>
    <row r="67" spans="1:19" x14ac:dyDescent="0.2">
      <c r="A67" s="59" t="str">
        <f t="shared" si="37"/>
        <v>Vista Del Mar / Family Services of Santa Monica</v>
      </c>
      <c r="B67" s="59" t="str">
        <f t="shared" si="38"/>
        <v>Edison/Muir/McKinley Elementary School Based Program</v>
      </c>
      <c r="D67" s="59" t="s">
        <v>41</v>
      </c>
      <c r="E67" s="29" t="s">
        <v>46</v>
      </c>
      <c r="F67" s="238"/>
      <c r="G67" s="235"/>
      <c r="H67" s="46"/>
      <c r="I67" s="47"/>
      <c r="J67" s="47"/>
      <c r="K67" s="47"/>
      <c r="L67" s="236">
        <v>0</v>
      </c>
      <c r="M67" s="236">
        <v>0</v>
      </c>
      <c r="N67" s="230">
        <f t="shared" si="40"/>
        <v>0</v>
      </c>
      <c r="O67" s="259">
        <v>0</v>
      </c>
      <c r="P67" s="266">
        <v>0</v>
      </c>
      <c r="Q67" s="45">
        <f t="shared" si="41"/>
        <v>0</v>
      </c>
      <c r="R67" s="44" t="str">
        <f t="shared" si="42"/>
        <v>N/A</v>
      </c>
      <c r="S67" s="267">
        <v>0</v>
      </c>
    </row>
    <row r="68" spans="1:19" ht="13.5" thickBot="1" x14ac:dyDescent="0.25">
      <c r="F68" s="70"/>
      <c r="G68" s="66"/>
      <c r="H68" s="71" t="s">
        <v>47</v>
      </c>
      <c r="I68" s="72"/>
      <c r="J68" s="72"/>
      <c r="K68" s="73"/>
      <c r="L68" s="74">
        <f t="shared" ref="L68:Q68" si="43">SUM(L61:L67)</f>
        <v>124963</v>
      </c>
      <c r="M68" s="74">
        <f t="shared" si="43"/>
        <v>0</v>
      </c>
      <c r="N68" s="74">
        <f t="shared" si="43"/>
        <v>124963</v>
      </c>
      <c r="O68" s="74">
        <f t="shared" si="43"/>
        <v>0</v>
      </c>
      <c r="P68" s="74">
        <f t="shared" si="43"/>
        <v>0</v>
      </c>
      <c r="Q68" s="74">
        <f t="shared" si="43"/>
        <v>0</v>
      </c>
      <c r="R68" s="75" t="str">
        <f>IFERROR(Q68/M68,"N/A")</f>
        <v>N/A</v>
      </c>
      <c r="S68" s="76">
        <f>SUM(S61:S67)</f>
        <v>57746</v>
      </c>
    </row>
    <row r="69" spans="1:19" ht="13.5" thickBot="1" x14ac:dyDescent="0.25">
      <c r="F69" s="43"/>
      <c r="G69" s="43"/>
      <c r="H69" s="43"/>
      <c r="I69" s="43"/>
      <c r="J69" s="43"/>
      <c r="K69" s="43"/>
    </row>
    <row r="70" spans="1:19" s="82" customFormat="1" x14ac:dyDescent="0.2">
      <c r="A70" s="59"/>
      <c r="B70" s="59"/>
      <c r="C70" s="77"/>
      <c r="D70" s="77"/>
      <c r="E70" s="86"/>
      <c r="F70" s="19" t="s">
        <v>48</v>
      </c>
      <c r="G70" s="18"/>
      <c r="H70" s="18"/>
      <c r="I70" s="18"/>
      <c r="J70" s="18"/>
      <c r="K70" s="17"/>
      <c r="L70" s="16"/>
      <c r="M70" s="16"/>
      <c r="N70" s="16"/>
      <c r="O70" s="16"/>
      <c r="P70" s="16"/>
      <c r="Q70" s="16"/>
      <c r="R70" s="15"/>
      <c r="S70" s="14"/>
    </row>
    <row r="71" spans="1:19" s="82" customFormat="1" x14ac:dyDescent="0.2">
      <c r="A71" s="59"/>
      <c r="B71" s="59"/>
      <c r="C71" s="77"/>
      <c r="D71" s="77"/>
      <c r="E71" s="86"/>
      <c r="F71" s="87" t="s">
        <v>174</v>
      </c>
      <c r="G71" s="88"/>
      <c r="H71" s="88"/>
      <c r="I71" s="88"/>
      <c r="J71" s="88"/>
      <c r="K71" s="80"/>
      <c r="L71" s="22"/>
      <c r="M71" s="22"/>
      <c r="N71" s="22"/>
      <c r="O71" s="22"/>
      <c r="P71" s="22"/>
      <c r="Q71" s="22"/>
      <c r="R71" s="21"/>
      <c r="S71" s="20"/>
    </row>
    <row r="72" spans="1:19" x14ac:dyDescent="0.2">
      <c r="F72" s="87" t="s">
        <v>175</v>
      </c>
      <c r="G72" s="88"/>
      <c r="H72" s="88"/>
      <c r="I72" s="88"/>
      <c r="J72" s="88"/>
      <c r="K72" s="80"/>
      <c r="L72" s="22"/>
      <c r="M72" s="22"/>
      <c r="N72" s="22"/>
      <c r="O72" s="22"/>
      <c r="P72" s="22"/>
      <c r="Q72" s="22"/>
      <c r="R72" s="21"/>
      <c r="S72" s="20"/>
    </row>
    <row r="73" spans="1:19" ht="33.75" x14ac:dyDescent="0.2">
      <c r="F73" s="67" t="s">
        <v>168</v>
      </c>
      <c r="G73" s="68"/>
      <c r="H73" s="69"/>
      <c r="I73" s="69"/>
      <c r="J73" s="69"/>
      <c r="K73" s="69"/>
      <c r="L73" s="51" t="s">
        <v>21</v>
      </c>
      <c r="M73" s="51" t="s">
        <v>22</v>
      </c>
      <c r="N73" s="51" t="s">
        <v>23</v>
      </c>
      <c r="O73" s="51" t="s">
        <v>24</v>
      </c>
      <c r="P73" s="51" t="s">
        <v>25</v>
      </c>
      <c r="Q73" s="51" t="s">
        <v>26</v>
      </c>
      <c r="R73" s="64" t="s">
        <v>27</v>
      </c>
      <c r="S73" s="65" t="s">
        <v>28</v>
      </c>
    </row>
    <row r="74" spans="1:19" x14ac:dyDescent="0.2">
      <c r="A74" s="59" t="str">
        <f t="shared" ref="A74:A77" si="44">$G$7</f>
        <v>Vista Del Mar / Family Services of Santa Monica</v>
      </c>
      <c r="B74" s="59" t="str">
        <f t="shared" ref="B74:B77" si="45">$G$8</f>
        <v>Edison/Muir/McKinley Elementary School Based Program</v>
      </c>
      <c r="D74" s="59" t="s">
        <v>41</v>
      </c>
      <c r="E74" s="29" t="s">
        <v>48</v>
      </c>
      <c r="F74" s="237" t="s">
        <v>176</v>
      </c>
      <c r="G74" s="235"/>
      <c r="H74" s="46"/>
      <c r="I74" s="47"/>
      <c r="J74" s="47"/>
      <c r="K74" s="47"/>
      <c r="L74" s="228">
        <v>5055</v>
      </c>
      <c r="M74" s="229">
        <v>0</v>
      </c>
      <c r="N74" s="229">
        <f>L74-M74</f>
        <v>5055</v>
      </c>
      <c r="O74" s="259">
        <v>0</v>
      </c>
      <c r="P74" s="259">
        <v>0</v>
      </c>
      <c r="Q74" s="49">
        <f>SUM(O74:P74)</f>
        <v>0</v>
      </c>
      <c r="R74" s="48" t="str">
        <f>IFERROR(Q74/M74,"N/A")</f>
        <v>N/A</v>
      </c>
      <c r="S74" s="265">
        <v>428</v>
      </c>
    </row>
    <row r="75" spans="1:19" x14ac:dyDescent="0.2">
      <c r="A75" s="59" t="str">
        <f t="shared" si="44"/>
        <v>Vista Del Mar / Family Services of Santa Monica</v>
      </c>
      <c r="B75" s="59" t="str">
        <f t="shared" si="45"/>
        <v>Edison/Muir/McKinley Elementary School Based Program</v>
      </c>
      <c r="D75" s="59" t="s">
        <v>41</v>
      </c>
      <c r="E75" s="29" t="s">
        <v>48</v>
      </c>
      <c r="F75" s="238" t="s">
        <v>177</v>
      </c>
      <c r="G75" s="235"/>
      <c r="H75" s="46"/>
      <c r="I75" s="47"/>
      <c r="J75" s="47"/>
      <c r="K75" s="47"/>
      <c r="L75" s="228">
        <v>12063</v>
      </c>
      <c r="M75" s="229">
        <v>0</v>
      </c>
      <c r="N75" s="230">
        <f t="shared" ref="N75:N77" si="46">L75-M75</f>
        <v>12063</v>
      </c>
      <c r="O75" s="259">
        <v>0</v>
      </c>
      <c r="P75" s="266">
        <v>0</v>
      </c>
      <c r="Q75" s="45">
        <f t="shared" ref="Q75:Q77" si="47">SUM(O75:P75)</f>
        <v>0</v>
      </c>
      <c r="R75" s="44" t="str">
        <f t="shared" ref="R75:R77" si="48">IFERROR(Q75/M75,"N/A")</f>
        <v>N/A</v>
      </c>
      <c r="S75" s="267">
        <v>0</v>
      </c>
    </row>
    <row r="76" spans="1:19" x14ac:dyDescent="0.2">
      <c r="A76" s="59" t="str">
        <f t="shared" si="44"/>
        <v>Vista Del Mar / Family Services of Santa Monica</v>
      </c>
      <c r="B76" s="59" t="str">
        <f t="shared" si="45"/>
        <v>Edison/Muir/McKinley Elementary School Based Program</v>
      </c>
      <c r="D76" s="59" t="s">
        <v>41</v>
      </c>
      <c r="E76" s="29" t="s">
        <v>48</v>
      </c>
      <c r="F76" s="238" t="s">
        <v>178</v>
      </c>
      <c r="G76" s="235"/>
      <c r="H76" s="46"/>
      <c r="I76" s="47"/>
      <c r="J76" s="47"/>
      <c r="K76" s="47"/>
      <c r="L76" s="236">
        <v>1889</v>
      </c>
      <c r="M76" s="239">
        <v>0</v>
      </c>
      <c r="N76" s="239">
        <f t="shared" si="46"/>
        <v>1889</v>
      </c>
      <c r="O76" s="268">
        <v>0</v>
      </c>
      <c r="P76" s="268">
        <v>0</v>
      </c>
      <c r="Q76" s="45">
        <f t="shared" si="47"/>
        <v>0</v>
      </c>
      <c r="R76" s="44" t="str">
        <f t="shared" si="48"/>
        <v>N/A</v>
      </c>
      <c r="S76" s="267">
        <v>323</v>
      </c>
    </row>
    <row r="77" spans="1:19" x14ac:dyDescent="0.2">
      <c r="A77" s="59" t="str">
        <f t="shared" si="44"/>
        <v>Vista Del Mar / Family Services of Santa Monica</v>
      </c>
      <c r="B77" s="59" t="str">
        <f t="shared" si="45"/>
        <v>Edison/Muir/McKinley Elementary School Based Program</v>
      </c>
      <c r="D77" s="59" t="s">
        <v>41</v>
      </c>
      <c r="E77" s="29" t="s">
        <v>48</v>
      </c>
      <c r="F77" s="238"/>
      <c r="G77" s="235"/>
      <c r="H77" s="46"/>
      <c r="I77" s="47"/>
      <c r="J77" s="47"/>
      <c r="K77" s="47"/>
      <c r="L77" s="236">
        <v>0</v>
      </c>
      <c r="M77" s="239">
        <v>0</v>
      </c>
      <c r="N77" s="239">
        <f t="shared" si="46"/>
        <v>0</v>
      </c>
      <c r="O77" s="268">
        <v>0</v>
      </c>
      <c r="P77" s="268">
        <v>0</v>
      </c>
      <c r="Q77" s="45">
        <f t="shared" si="47"/>
        <v>0</v>
      </c>
      <c r="R77" s="44" t="str">
        <f t="shared" si="48"/>
        <v>N/A</v>
      </c>
      <c r="S77" s="267">
        <v>0</v>
      </c>
    </row>
    <row r="78" spans="1:19" ht="13.5" thickBot="1" x14ac:dyDescent="0.25">
      <c r="F78" s="70"/>
      <c r="G78" s="66"/>
      <c r="H78" s="71" t="s">
        <v>49</v>
      </c>
      <c r="I78" s="72"/>
      <c r="J78" s="72"/>
      <c r="K78" s="73"/>
      <c r="L78" s="74">
        <f t="shared" ref="L78:Q78" si="49">SUM(L74:L77)</f>
        <v>19007</v>
      </c>
      <c r="M78" s="74">
        <f t="shared" si="49"/>
        <v>0</v>
      </c>
      <c r="N78" s="74">
        <f t="shared" si="49"/>
        <v>19007</v>
      </c>
      <c r="O78" s="74">
        <f t="shared" si="49"/>
        <v>0</v>
      </c>
      <c r="P78" s="74">
        <f t="shared" si="49"/>
        <v>0</v>
      </c>
      <c r="Q78" s="74">
        <f t="shared" si="49"/>
        <v>0</v>
      </c>
      <c r="R78" s="75" t="str">
        <f>IFERROR(Q78/M78,"N/A")</f>
        <v>N/A</v>
      </c>
      <c r="S78" s="76">
        <f>SUM(S74:S77)</f>
        <v>751</v>
      </c>
    </row>
    <row r="79" spans="1:19" ht="13.5" thickBot="1" x14ac:dyDescent="0.25">
      <c r="F79" s="43"/>
      <c r="G79" s="43"/>
      <c r="H79" s="43"/>
      <c r="I79" s="43"/>
      <c r="J79" s="43"/>
      <c r="K79" s="43"/>
    </row>
    <row r="80" spans="1:19" s="82" customFormat="1" x14ac:dyDescent="0.2">
      <c r="A80" s="59"/>
      <c r="B80" s="59"/>
      <c r="C80" s="77"/>
      <c r="D80" s="77"/>
      <c r="E80" s="86"/>
      <c r="F80" s="19" t="s">
        <v>50</v>
      </c>
      <c r="G80" s="18"/>
      <c r="H80" s="18"/>
      <c r="I80" s="18"/>
      <c r="J80" s="18"/>
      <c r="K80" s="17"/>
      <c r="L80" s="16"/>
      <c r="M80" s="16"/>
      <c r="N80" s="16"/>
      <c r="O80" s="16"/>
      <c r="P80" s="16"/>
      <c r="Q80" s="16"/>
      <c r="R80" s="15"/>
      <c r="S80" s="14"/>
    </row>
    <row r="81" spans="1:19" x14ac:dyDescent="0.2">
      <c r="F81" s="87" t="s">
        <v>51</v>
      </c>
      <c r="G81" s="88"/>
      <c r="H81" s="88"/>
      <c r="I81" s="88"/>
      <c r="J81" s="88"/>
      <c r="K81" s="80"/>
      <c r="L81" s="22"/>
      <c r="M81" s="22"/>
      <c r="N81" s="22"/>
      <c r="O81" s="22"/>
      <c r="P81" s="22"/>
      <c r="Q81" s="22"/>
      <c r="R81" s="21"/>
      <c r="S81" s="20"/>
    </row>
    <row r="82" spans="1:19" ht="33.75" x14ac:dyDescent="0.2">
      <c r="F82" s="67" t="s">
        <v>168</v>
      </c>
      <c r="G82" s="68"/>
      <c r="H82" s="69"/>
      <c r="I82" s="69"/>
      <c r="J82" s="69"/>
      <c r="K82" s="69"/>
      <c r="L82" s="51" t="s">
        <v>21</v>
      </c>
      <c r="M82" s="51" t="s">
        <v>22</v>
      </c>
      <c r="N82" s="51" t="s">
        <v>23</v>
      </c>
      <c r="O82" s="51" t="s">
        <v>24</v>
      </c>
      <c r="P82" s="51" t="s">
        <v>25</v>
      </c>
      <c r="Q82" s="51" t="s">
        <v>26</v>
      </c>
      <c r="R82" s="64" t="s">
        <v>27</v>
      </c>
      <c r="S82" s="65" t="s">
        <v>28</v>
      </c>
    </row>
    <row r="83" spans="1:19" x14ac:dyDescent="0.2">
      <c r="A83" s="59" t="str">
        <f t="shared" ref="A83:A86" si="50">$G$7</f>
        <v>Vista Del Mar / Family Services of Santa Monica</v>
      </c>
      <c r="B83" s="59" t="str">
        <f t="shared" ref="B83:B86" si="51">$G$8</f>
        <v>Edison/Muir/McKinley Elementary School Based Program</v>
      </c>
      <c r="D83" s="59" t="s">
        <v>41</v>
      </c>
      <c r="E83" s="29" t="s">
        <v>50</v>
      </c>
      <c r="F83" s="237" t="s">
        <v>52</v>
      </c>
      <c r="G83" s="235"/>
      <c r="H83" s="46"/>
      <c r="I83" s="47"/>
      <c r="J83" s="47"/>
      <c r="K83" s="47"/>
      <c r="L83" s="239">
        <v>7130</v>
      </c>
      <c r="M83" s="229">
        <v>0</v>
      </c>
      <c r="N83" s="229">
        <f t="shared" ref="N83:N85" si="52">L83-M83</f>
        <v>7130</v>
      </c>
      <c r="O83" s="259">
        <v>0</v>
      </c>
      <c r="P83" s="259">
        <v>0</v>
      </c>
      <c r="Q83" s="49">
        <f>SUM(O83:P83)</f>
        <v>0</v>
      </c>
      <c r="R83" s="48" t="str">
        <f>IFERROR(Q83/M83,"N/A")</f>
        <v>N/A</v>
      </c>
      <c r="S83" s="265">
        <v>38</v>
      </c>
    </row>
    <row r="84" spans="1:19" x14ac:dyDescent="0.2">
      <c r="A84" s="59" t="str">
        <f t="shared" si="50"/>
        <v>Vista Del Mar / Family Services of Santa Monica</v>
      </c>
      <c r="B84" s="59" t="str">
        <f t="shared" si="51"/>
        <v>Edison/Muir/McKinley Elementary School Based Program</v>
      </c>
      <c r="D84" s="59" t="s">
        <v>41</v>
      </c>
      <c r="E84" s="29" t="s">
        <v>50</v>
      </c>
      <c r="F84" s="238" t="s">
        <v>179</v>
      </c>
      <c r="G84" s="235"/>
      <c r="H84" s="46"/>
      <c r="I84" s="47"/>
      <c r="J84" s="47"/>
      <c r="K84" s="47"/>
      <c r="L84" s="239">
        <v>7514</v>
      </c>
      <c r="M84" s="229">
        <v>0</v>
      </c>
      <c r="N84" s="230">
        <f t="shared" si="52"/>
        <v>7514</v>
      </c>
      <c r="O84" s="259">
        <v>0</v>
      </c>
      <c r="P84" s="266">
        <v>0</v>
      </c>
      <c r="Q84" s="45">
        <f>SUM(O84:P84)</f>
        <v>0</v>
      </c>
      <c r="R84" s="44" t="str">
        <f>IFERROR(Q84/M84,"N/A")</f>
        <v>N/A</v>
      </c>
      <c r="S84" s="267">
        <v>0</v>
      </c>
    </row>
    <row r="85" spans="1:19" x14ac:dyDescent="0.2">
      <c r="A85" s="59" t="str">
        <f t="shared" si="50"/>
        <v>Vista Del Mar / Family Services of Santa Monica</v>
      </c>
      <c r="B85" s="59" t="str">
        <f t="shared" si="51"/>
        <v>Edison/Muir/McKinley Elementary School Based Program</v>
      </c>
      <c r="D85" s="59" t="s">
        <v>41</v>
      </c>
      <c r="E85" s="29" t="s">
        <v>50</v>
      </c>
      <c r="F85" s="238" t="s">
        <v>71</v>
      </c>
      <c r="G85" s="235"/>
      <c r="H85" s="46"/>
      <c r="I85" s="47"/>
      <c r="J85" s="47"/>
      <c r="K85" s="47"/>
      <c r="L85" s="239">
        <v>698</v>
      </c>
      <c r="M85" s="229">
        <v>0</v>
      </c>
      <c r="N85" s="229">
        <f t="shared" si="52"/>
        <v>698</v>
      </c>
      <c r="O85" s="259">
        <v>0</v>
      </c>
      <c r="P85" s="259">
        <v>0</v>
      </c>
      <c r="Q85" s="49">
        <f t="shared" ref="Q85:Q86" si="53">SUM(O85:P85)</f>
        <v>0</v>
      </c>
      <c r="R85" s="48" t="str">
        <f t="shared" ref="R85:R86" si="54">IFERROR(Q85/M85,"N/A")</f>
        <v>N/A</v>
      </c>
      <c r="S85" s="265">
        <v>0</v>
      </c>
    </row>
    <row r="86" spans="1:19" x14ac:dyDescent="0.2">
      <c r="A86" s="59" t="str">
        <f t="shared" si="50"/>
        <v>Vista Del Mar / Family Services of Santa Monica</v>
      </c>
      <c r="B86" s="59" t="str">
        <f t="shared" si="51"/>
        <v>Edison/Muir/McKinley Elementary School Based Program</v>
      </c>
      <c r="D86" s="59" t="s">
        <v>41</v>
      </c>
      <c r="E86" s="29" t="s">
        <v>50</v>
      </c>
      <c r="F86" s="238"/>
      <c r="G86" s="235"/>
      <c r="H86" s="46"/>
      <c r="I86" s="47"/>
      <c r="J86" s="47"/>
      <c r="K86" s="47"/>
      <c r="L86" s="239">
        <v>0</v>
      </c>
      <c r="M86" s="239">
        <v>0</v>
      </c>
      <c r="N86" s="239">
        <f t="shared" ref="N86" si="55">L86-M86</f>
        <v>0</v>
      </c>
      <c r="O86" s="268">
        <v>0</v>
      </c>
      <c r="P86" s="268">
        <v>0</v>
      </c>
      <c r="Q86" s="45">
        <f t="shared" si="53"/>
        <v>0</v>
      </c>
      <c r="R86" s="44" t="str">
        <f t="shared" si="54"/>
        <v>N/A</v>
      </c>
      <c r="S86" s="267">
        <v>0</v>
      </c>
    </row>
    <row r="87" spans="1:19" ht="13.5" thickBot="1" x14ac:dyDescent="0.25">
      <c r="E87" s="43"/>
      <c r="F87" s="70"/>
      <c r="G87" s="66"/>
      <c r="H87" s="71" t="s">
        <v>53</v>
      </c>
      <c r="I87" s="72"/>
      <c r="J87" s="72"/>
      <c r="K87" s="73"/>
      <c r="L87" s="74">
        <f t="shared" ref="L87:Q87" si="56">SUM(L83:L86)</f>
        <v>15342</v>
      </c>
      <c r="M87" s="74">
        <f t="shared" si="56"/>
        <v>0</v>
      </c>
      <c r="N87" s="74">
        <f t="shared" si="56"/>
        <v>15342</v>
      </c>
      <c r="O87" s="74">
        <f t="shared" si="56"/>
        <v>0</v>
      </c>
      <c r="P87" s="74">
        <f t="shared" si="56"/>
        <v>0</v>
      </c>
      <c r="Q87" s="74">
        <f t="shared" si="56"/>
        <v>0</v>
      </c>
      <c r="R87" s="75" t="str">
        <f>IFERROR(Q87/M87,"N/A")</f>
        <v>N/A</v>
      </c>
      <c r="S87" s="76">
        <f>SUM(S83:S84)</f>
        <v>38</v>
      </c>
    </row>
    <row r="88" spans="1:19" ht="13.5" thickBot="1" x14ac:dyDescent="0.25">
      <c r="F88" s="43"/>
      <c r="G88" s="43"/>
      <c r="H88" s="43"/>
      <c r="I88" s="43"/>
      <c r="J88" s="43"/>
      <c r="K88" s="43"/>
    </row>
    <row r="89" spans="1:19" s="82" customFormat="1" x14ac:dyDescent="0.2">
      <c r="A89" s="59"/>
      <c r="B89" s="59"/>
      <c r="C89" s="77"/>
      <c r="D89" s="77"/>
      <c r="E89" s="86"/>
      <c r="F89" s="19" t="s">
        <v>54</v>
      </c>
      <c r="G89" s="18"/>
      <c r="H89" s="18"/>
      <c r="I89" s="18"/>
      <c r="J89" s="18"/>
      <c r="K89" s="17"/>
      <c r="L89" s="16"/>
      <c r="M89" s="16"/>
      <c r="N89" s="16"/>
      <c r="O89" s="16"/>
      <c r="P89" s="16"/>
      <c r="Q89" s="16"/>
      <c r="R89" s="15"/>
      <c r="S89" s="14"/>
    </row>
    <row r="90" spans="1:19" x14ac:dyDescent="0.2">
      <c r="F90" s="87" t="s">
        <v>180</v>
      </c>
      <c r="G90" s="88"/>
      <c r="H90" s="88"/>
      <c r="I90" s="88"/>
      <c r="J90" s="88"/>
      <c r="K90" s="80"/>
      <c r="L90" s="22"/>
      <c r="M90" s="22"/>
      <c r="N90" s="22"/>
      <c r="O90" s="22"/>
      <c r="P90" s="22"/>
      <c r="Q90" s="22"/>
      <c r="R90" s="21"/>
      <c r="S90" s="20"/>
    </row>
    <row r="91" spans="1:19" ht="33.75" x14ac:dyDescent="0.2">
      <c r="F91" s="67" t="s">
        <v>168</v>
      </c>
      <c r="G91" s="68"/>
      <c r="H91" s="69"/>
      <c r="I91" s="69"/>
      <c r="J91" s="69"/>
      <c r="K91" s="69"/>
      <c r="L91" s="51" t="s">
        <v>21</v>
      </c>
      <c r="M91" s="51" t="s">
        <v>22</v>
      </c>
      <c r="N91" s="51" t="s">
        <v>23</v>
      </c>
      <c r="O91" s="51" t="s">
        <v>24</v>
      </c>
      <c r="P91" s="51" t="s">
        <v>25</v>
      </c>
      <c r="Q91" s="51" t="s">
        <v>26</v>
      </c>
      <c r="R91" s="64" t="s">
        <v>27</v>
      </c>
      <c r="S91" s="65" t="s">
        <v>28</v>
      </c>
    </row>
    <row r="92" spans="1:19" x14ac:dyDescent="0.2">
      <c r="A92" s="59" t="str">
        <f t="shared" ref="A92:A93" si="57">$G$7</f>
        <v>Vista Del Mar / Family Services of Santa Monica</v>
      </c>
      <c r="B92" s="59" t="str">
        <f t="shared" ref="B92:B93" si="58">$G$8</f>
        <v>Edison/Muir/McKinley Elementary School Based Program</v>
      </c>
      <c r="D92" s="59" t="s">
        <v>41</v>
      </c>
      <c r="E92" s="29" t="s">
        <v>54</v>
      </c>
      <c r="F92" s="237" t="s">
        <v>181</v>
      </c>
      <c r="G92" s="235"/>
      <c r="H92" s="46"/>
      <c r="I92" s="47"/>
      <c r="J92" s="47"/>
      <c r="K92" s="47"/>
      <c r="L92" s="239">
        <v>2217</v>
      </c>
      <c r="M92" s="229">
        <v>0</v>
      </c>
      <c r="N92" s="229">
        <f t="shared" ref="N92:N93" si="59">L92-M92</f>
        <v>2217</v>
      </c>
      <c r="O92" s="259">
        <v>0</v>
      </c>
      <c r="P92" s="259">
        <v>0</v>
      </c>
      <c r="Q92" s="49">
        <f>SUM(O92:P92)</f>
        <v>0</v>
      </c>
      <c r="R92" s="48" t="str">
        <f>IFERROR(Q92/M92,"N/A")</f>
        <v>N/A</v>
      </c>
      <c r="S92" s="265">
        <v>130</v>
      </c>
    </row>
    <row r="93" spans="1:19" x14ac:dyDescent="0.2">
      <c r="A93" s="59" t="str">
        <f t="shared" si="57"/>
        <v>Vista Del Mar / Family Services of Santa Monica</v>
      </c>
      <c r="B93" s="59" t="str">
        <f t="shared" si="58"/>
        <v>Edison/Muir/McKinley Elementary School Based Program</v>
      </c>
      <c r="D93" s="59" t="s">
        <v>41</v>
      </c>
      <c r="E93" s="29" t="s">
        <v>54</v>
      </c>
      <c r="F93" s="238"/>
      <c r="G93" s="235"/>
      <c r="H93" s="46"/>
      <c r="I93" s="47"/>
      <c r="J93" s="47"/>
      <c r="K93" s="47"/>
      <c r="L93" s="239">
        <v>0</v>
      </c>
      <c r="M93" s="229">
        <v>0</v>
      </c>
      <c r="N93" s="230">
        <f t="shared" si="59"/>
        <v>0</v>
      </c>
      <c r="O93" s="259">
        <v>0</v>
      </c>
      <c r="P93" s="266">
        <v>0</v>
      </c>
      <c r="Q93" s="45">
        <f t="shared" ref="Q93" si="60">SUM(O93:P93)</f>
        <v>0</v>
      </c>
      <c r="R93" s="44" t="str">
        <f t="shared" ref="R93" si="61">IFERROR(Q93/M93,"N/A")</f>
        <v>N/A</v>
      </c>
      <c r="S93" s="267">
        <v>0</v>
      </c>
    </row>
    <row r="94" spans="1:19" ht="13.5" thickBot="1" x14ac:dyDescent="0.25">
      <c r="F94" s="70"/>
      <c r="G94" s="66"/>
      <c r="H94" s="71" t="s">
        <v>55</v>
      </c>
      <c r="I94" s="72"/>
      <c r="J94" s="72"/>
      <c r="K94" s="73"/>
      <c r="L94" s="74">
        <f t="shared" ref="L94:Q94" si="62">SUM(L92:L93)</f>
        <v>2217</v>
      </c>
      <c r="M94" s="74">
        <f t="shared" si="62"/>
        <v>0</v>
      </c>
      <c r="N94" s="74">
        <f t="shared" si="62"/>
        <v>2217</v>
      </c>
      <c r="O94" s="74">
        <f t="shared" si="62"/>
        <v>0</v>
      </c>
      <c r="P94" s="74">
        <f t="shared" si="62"/>
        <v>0</v>
      </c>
      <c r="Q94" s="74">
        <f t="shared" si="62"/>
        <v>0</v>
      </c>
      <c r="R94" s="75" t="str">
        <f>IFERROR(Q94/M94,"N/A")</f>
        <v>N/A</v>
      </c>
      <c r="S94" s="76">
        <f>SUM(S92:S93)</f>
        <v>130</v>
      </c>
    </row>
    <row r="95" spans="1:19" ht="13.5" thickBot="1" x14ac:dyDescent="0.25">
      <c r="F95" s="43"/>
      <c r="G95" s="43"/>
      <c r="H95" s="43"/>
      <c r="I95" s="43"/>
      <c r="J95" s="43"/>
      <c r="K95" s="43"/>
    </row>
    <row r="96" spans="1:19" s="82" customFormat="1" x14ac:dyDescent="0.2">
      <c r="A96" s="59"/>
      <c r="B96" s="59"/>
      <c r="C96" s="77"/>
      <c r="D96" s="77"/>
      <c r="E96" s="86"/>
      <c r="F96" s="19" t="s">
        <v>56</v>
      </c>
      <c r="G96" s="18"/>
      <c r="H96" s="18"/>
      <c r="I96" s="18"/>
      <c r="J96" s="18"/>
      <c r="K96" s="17"/>
      <c r="L96" s="16"/>
      <c r="M96" s="16"/>
      <c r="N96" s="16"/>
      <c r="O96" s="16"/>
      <c r="P96" s="16"/>
      <c r="Q96" s="16"/>
      <c r="R96" s="15"/>
      <c r="S96" s="14"/>
    </row>
    <row r="97" spans="1:19" x14ac:dyDescent="0.2">
      <c r="F97" s="87" t="s">
        <v>182</v>
      </c>
      <c r="G97" s="88"/>
      <c r="H97" s="88"/>
      <c r="I97" s="88"/>
      <c r="J97" s="88"/>
      <c r="K97" s="80"/>
      <c r="L97" s="22"/>
      <c r="M97" s="22"/>
      <c r="N97" s="22"/>
      <c r="O97" s="22"/>
      <c r="P97" s="22"/>
      <c r="Q97" s="22"/>
      <c r="R97" s="21"/>
      <c r="S97" s="20"/>
    </row>
    <row r="98" spans="1:19" ht="33.75" x14ac:dyDescent="0.2">
      <c r="F98" s="67" t="s">
        <v>168</v>
      </c>
      <c r="G98" s="68"/>
      <c r="H98" s="69"/>
      <c r="I98" s="69"/>
      <c r="J98" s="69"/>
      <c r="K98" s="69"/>
      <c r="L98" s="51" t="s">
        <v>21</v>
      </c>
      <c r="M98" s="51" t="s">
        <v>22</v>
      </c>
      <c r="N98" s="51" t="s">
        <v>23</v>
      </c>
      <c r="O98" s="51" t="s">
        <v>24</v>
      </c>
      <c r="P98" s="51" t="s">
        <v>25</v>
      </c>
      <c r="Q98" s="51" t="s">
        <v>26</v>
      </c>
      <c r="R98" s="64" t="s">
        <v>27</v>
      </c>
      <c r="S98" s="65" t="s">
        <v>28</v>
      </c>
    </row>
    <row r="99" spans="1:19" x14ac:dyDescent="0.2">
      <c r="A99" s="59" t="str">
        <f t="shared" ref="A99:A101" si="63">$G$7</f>
        <v>Vista Del Mar / Family Services of Santa Monica</v>
      </c>
      <c r="B99" s="59" t="str">
        <f t="shared" ref="B99:B101" si="64">$G$8</f>
        <v>Edison/Muir/McKinley Elementary School Based Program</v>
      </c>
      <c r="D99" s="59" t="s">
        <v>41</v>
      </c>
      <c r="E99" s="29" t="s">
        <v>56</v>
      </c>
      <c r="F99" s="237" t="s">
        <v>183</v>
      </c>
      <c r="G99" s="235"/>
      <c r="H99" s="46"/>
      <c r="I99" s="47"/>
      <c r="J99" s="47"/>
      <c r="K99" s="47"/>
      <c r="L99" s="239">
        <v>974</v>
      </c>
      <c r="M99" s="229">
        <v>0</v>
      </c>
      <c r="N99" s="229">
        <f t="shared" ref="N99:N101" si="65">L99-M99</f>
        <v>974</v>
      </c>
      <c r="O99" s="259">
        <v>0</v>
      </c>
      <c r="P99" s="259">
        <v>0</v>
      </c>
      <c r="Q99" s="49">
        <f t="shared" ref="Q99:Q101" si="66">SUM(O99:P99)</f>
        <v>0</v>
      </c>
      <c r="R99" s="48" t="str">
        <f t="shared" ref="R99:R101" si="67">IFERROR(Q99/M99,"N/A")</f>
        <v>N/A</v>
      </c>
      <c r="S99" s="265">
        <v>0</v>
      </c>
    </row>
    <row r="100" spans="1:19" x14ac:dyDescent="0.2">
      <c r="A100" s="59" t="str">
        <f t="shared" si="63"/>
        <v>Vista Del Mar / Family Services of Santa Monica</v>
      </c>
      <c r="B100" s="59" t="str">
        <f t="shared" si="64"/>
        <v>Edison/Muir/McKinley Elementary School Based Program</v>
      </c>
      <c r="D100" s="59" t="s">
        <v>41</v>
      </c>
      <c r="E100" s="29" t="s">
        <v>56</v>
      </c>
      <c r="F100" s="238" t="s">
        <v>184</v>
      </c>
      <c r="G100" s="235"/>
      <c r="H100" s="46"/>
      <c r="I100" s="47"/>
      <c r="J100" s="47"/>
      <c r="K100" s="47"/>
      <c r="L100" s="239">
        <v>1091</v>
      </c>
      <c r="M100" s="229">
        <v>0</v>
      </c>
      <c r="N100" s="230">
        <f t="shared" si="65"/>
        <v>1091</v>
      </c>
      <c r="O100" s="259">
        <v>0</v>
      </c>
      <c r="P100" s="266">
        <v>0</v>
      </c>
      <c r="Q100" s="45">
        <f t="shared" si="66"/>
        <v>0</v>
      </c>
      <c r="R100" s="44" t="str">
        <f t="shared" si="67"/>
        <v>N/A</v>
      </c>
      <c r="S100" s="267">
        <v>0</v>
      </c>
    </row>
    <row r="101" spans="1:19" x14ac:dyDescent="0.2">
      <c r="A101" s="59" t="str">
        <f t="shared" si="63"/>
        <v>Vista Del Mar / Family Services of Santa Monica</v>
      </c>
      <c r="B101" s="59" t="str">
        <f t="shared" si="64"/>
        <v>Edison/Muir/McKinley Elementary School Based Program</v>
      </c>
      <c r="D101" s="59" t="s">
        <v>41</v>
      </c>
      <c r="E101" s="29" t="s">
        <v>56</v>
      </c>
      <c r="F101" s="238"/>
      <c r="G101" s="235"/>
      <c r="H101" s="46"/>
      <c r="I101" s="47"/>
      <c r="J101" s="47"/>
      <c r="K101" s="47"/>
      <c r="L101" s="239">
        <v>0</v>
      </c>
      <c r="M101" s="229">
        <v>0</v>
      </c>
      <c r="N101" s="229">
        <f t="shared" si="65"/>
        <v>0</v>
      </c>
      <c r="O101" s="259">
        <v>0</v>
      </c>
      <c r="P101" s="259">
        <v>0</v>
      </c>
      <c r="Q101" s="49">
        <f t="shared" si="66"/>
        <v>0</v>
      </c>
      <c r="R101" s="48" t="str">
        <f t="shared" si="67"/>
        <v>N/A</v>
      </c>
      <c r="S101" s="265">
        <v>0</v>
      </c>
    </row>
    <row r="102" spans="1:19" ht="13.5" thickBot="1" x14ac:dyDescent="0.25">
      <c r="F102" s="70"/>
      <c r="G102" s="66"/>
      <c r="H102" s="71" t="s">
        <v>57</v>
      </c>
      <c r="I102" s="72"/>
      <c r="J102" s="72"/>
      <c r="K102" s="73"/>
      <c r="L102" s="74">
        <f t="shared" ref="L102:Q102" si="68">SUM(L99:L101)</f>
        <v>2065</v>
      </c>
      <c r="M102" s="74">
        <f t="shared" si="68"/>
        <v>0</v>
      </c>
      <c r="N102" s="74">
        <f t="shared" si="68"/>
        <v>2065</v>
      </c>
      <c r="O102" s="74">
        <f t="shared" si="68"/>
        <v>0</v>
      </c>
      <c r="P102" s="74">
        <f t="shared" si="68"/>
        <v>0</v>
      </c>
      <c r="Q102" s="74">
        <f t="shared" si="68"/>
        <v>0</v>
      </c>
      <c r="R102" s="75" t="str">
        <f>IFERROR(Q102/M102,"N/A")</f>
        <v>N/A</v>
      </c>
      <c r="S102" s="76">
        <f>SUM(S99:S101)</f>
        <v>0</v>
      </c>
    </row>
    <row r="103" spans="1:19" ht="13.5" thickBot="1" x14ac:dyDescent="0.25">
      <c r="F103" s="43"/>
      <c r="G103" s="43"/>
      <c r="H103" s="43"/>
      <c r="I103" s="43"/>
      <c r="J103" s="43"/>
      <c r="K103" s="43"/>
    </row>
    <row r="104" spans="1:19" s="82" customFormat="1" x14ac:dyDescent="0.2">
      <c r="A104" s="59"/>
      <c r="B104" s="59"/>
      <c r="C104" s="77"/>
      <c r="D104" s="77"/>
      <c r="E104" s="86"/>
      <c r="F104" s="19" t="s">
        <v>58</v>
      </c>
      <c r="G104" s="18"/>
      <c r="H104" s="18"/>
      <c r="I104" s="18"/>
      <c r="J104" s="18"/>
      <c r="K104" s="17"/>
      <c r="L104" s="16"/>
      <c r="M104" s="16"/>
      <c r="N104" s="16"/>
      <c r="O104" s="16"/>
      <c r="P104" s="16"/>
      <c r="Q104" s="16"/>
      <c r="R104" s="15"/>
      <c r="S104" s="14"/>
    </row>
    <row r="105" spans="1:19" x14ac:dyDescent="0.2">
      <c r="F105" s="87" t="s">
        <v>185</v>
      </c>
      <c r="G105" s="80"/>
      <c r="H105" s="88"/>
      <c r="I105" s="88"/>
      <c r="J105" s="88"/>
      <c r="K105" s="80"/>
      <c r="L105" s="22"/>
      <c r="M105" s="22"/>
      <c r="N105" s="22"/>
      <c r="O105" s="22"/>
      <c r="P105" s="22"/>
      <c r="Q105" s="22"/>
      <c r="R105" s="21"/>
      <c r="S105" s="20"/>
    </row>
    <row r="106" spans="1:19" ht="33.75" x14ac:dyDescent="0.2">
      <c r="F106" s="67" t="s">
        <v>168</v>
      </c>
      <c r="G106" s="68"/>
      <c r="H106" s="69"/>
      <c r="I106" s="69"/>
      <c r="J106" s="69"/>
      <c r="K106" s="69"/>
      <c r="L106" s="51" t="s">
        <v>21</v>
      </c>
      <c r="M106" s="51" t="s">
        <v>22</v>
      </c>
      <c r="N106" s="51" t="s">
        <v>23</v>
      </c>
      <c r="O106" s="51" t="s">
        <v>24</v>
      </c>
      <c r="P106" s="51" t="s">
        <v>25</v>
      </c>
      <c r="Q106" s="51" t="s">
        <v>26</v>
      </c>
      <c r="R106" s="64" t="s">
        <v>27</v>
      </c>
      <c r="S106" s="65" t="s">
        <v>28</v>
      </c>
    </row>
    <row r="107" spans="1:19" x14ac:dyDescent="0.2">
      <c r="A107" s="59" t="str">
        <f t="shared" ref="A107:A109" si="69">$G$7</f>
        <v>Vista Del Mar / Family Services of Santa Monica</v>
      </c>
      <c r="B107" s="59" t="str">
        <f t="shared" ref="B107:B109" si="70">$G$8</f>
        <v>Edison/Muir/McKinley Elementary School Based Program</v>
      </c>
      <c r="D107" s="59" t="s">
        <v>41</v>
      </c>
      <c r="E107" s="29" t="s">
        <v>58</v>
      </c>
      <c r="F107" s="237" t="s">
        <v>186</v>
      </c>
      <c r="G107" s="235"/>
      <c r="H107" s="46"/>
      <c r="I107" s="47"/>
      <c r="J107" s="47"/>
      <c r="K107" s="47"/>
      <c r="L107" s="239">
        <v>952</v>
      </c>
      <c r="M107" s="229">
        <v>0</v>
      </c>
      <c r="N107" s="229">
        <f t="shared" ref="N107:N109" si="71">L107-M107</f>
        <v>952</v>
      </c>
      <c r="O107" s="259">
        <v>0</v>
      </c>
      <c r="P107" s="259">
        <v>0</v>
      </c>
      <c r="Q107" s="49">
        <f>SUM(O107:P107)</f>
        <v>0</v>
      </c>
      <c r="R107" s="48" t="str">
        <f>IFERROR(Q107/M107,"N/A")</f>
        <v>N/A</v>
      </c>
      <c r="S107" s="265">
        <v>492</v>
      </c>
    </row>
    <row r="108" spans="1:19" x14ac:dyDescent="0.2">
      <c r="A108" s="59" t="str">
        <f t="shared" si="69"/>
        <v>Vista Del Mar / Family Services of Santa Monica</v>
      </c>
      <c r="B108" s="59" t="str">
        <f t="shared" si="70"/>
        <v>Edison/Muir/McKinley Elementary School Based Program</v>
      </c>
      <c r="D108" s="59" t="s">
        <v>41</v>
      </c>
      <c r="E108" s="29" t="s">
        <v>58</v>
      </c>
      <c r="F108" s="238" t="s">
        <v>187</v>
      </c>
      <c r="G108" s="235"/>
      <c r="H108" s="46"/>
      <c r="I108" s="47"/>
      <c r="J108" s="47"/>
      <c r="K108" s="47"/>
      <c r="L108" s="239">
        <v>1066</v>
      </c>
      <c r="M108" s="229"/>
      <c r="N108" s="230">
        <f t="shared" si="71"/>
        <v>1066</v>
      </c>
      <c r="O108" s="259">
        <v>0</v>
      </c>
      <c r="P108" s="266">
        <v>0</v>
      </c>
      <c r="Q108" s="45">
        <f t="shared" ref="Q108:Q109" si="72">SUM(O108:P108)</f>
        <v>0</v>
      </c>
      <c r="R108" s="44" t="str">
        <f t="shared" ref="R108:R109" si="73">IFERROR(Q108/M108,"N/A")</f>
        <v>N/A</v>
      </c>
      <c r="S108" s="267">
        <v>935</v>
      </c>
    </row>
    <row r="109" spans="1:19" x14ac:dyDescent="0.2">
      <c r="A109" s="59" t="str">
        <f t="shared" si="69"/>
        <v>Vista Del Mar / Family Services of Santa Monica</v>
      </c>
      <c r="B109" s="59" t="str">
        <f t="shared" si="70"/>
        <v>Edison/Muir/McKinley Elementary School Based Program</v>
      </c>
      <c r="D109" s="59" t="s">
        <v>41</v>
      </c>
      <c r="E109" s="29" t="s">
        <v>58</v>
      </c>
      <c r="F109" s="238"/>
      <c r="G109" s="235"/>
      <c r="H109" s="46"/>
      <c r="I109" s="47"/>
      <c r="J109" s="47"/>
      <c r="K109" s="47"/>
      <c r="L109" s="239">
        <v>0</v>
      </c>
      <c r="M109" s="229">
        <v>0</v>
      </c>
      <c r="N109" s="229">
        <f t="shared" si="71"/>
        <v>0</v>
      </c>
      <c r="O109" s="259">
        <v>0</v>
      </c>
      <c r="P109" s="259">
        <v>0</v>
      </c>
      <c r="Q109" s="49">
        <f t="shared" si="72"/>
        <v>0</v>
      </c>
      <c r="R109" s="48" t="str">
        <f t="shared" si="73"/>
        <v>N/A</v>
      </c>
      <c r="S109" s="265">
        <v>0</v>
      </c>
    </row>
    <row r="110" spans="1:19" ht="13.5" thickBot="1" x14ac:dyDescent="0.25">
      <c r="F110" s="70"/>
      <c r="G110" s="66"/>
      <c r="H110" s="71" t="s">
        <v>59</v>
      </c>
      <c r="I110" s="72"/>
      <c r="J110" s="72"/>
      <c r="K110" s="73"/>
      <c r="L110" s="74">
        <f t="shared" ref="L110:Q110" si="74">SUM(L107:L109)</f>
        <v>2018</v>
      </c>
      <c r="M110" s="74">
        <f t="shared" si="74"/>
        <v>0</v>
      </c>
      <c r="N110" s="74">
        <f t="shared" si="74"/>
        <v>2018</v>
      </c>
      <c r="O110" s="74">
        <f t="shared" si="74"/>
        <v>0</v>
      </c>
      <c r="P110" s="74">
        <f t="shared" si="74"/>
        <v>0</v>
      </c>
      <c r="Q110" s="74">
        <f t="shared" si="74"/>
        <v>0</v>
      </c>
      <c r="R110" s="75" t="str">
        <f>IFERROR(Q110/M110,"N/A")</f>
        <v>N/A</v>
      </c>
      <c r="S110" s="76">
        <f>SUM(S107:S109)</f>
        <v>1427</v>
      </c>
    </row>
    <row r="111" spans="1:19" ht="13.5" thickBot="1" x14ac:dyDescent="0.25">
      <c r="F111" s="43"/>
      <c r="G111" s="43"/>
      <c r="H111" s="43"/>
      <c r="I111" s="43"/>
      <c r="J111" s="43"/>
      <c r="K111" s="43"/>
    </row>
    <row r="112" spans="1:19" s="82" customFormat="1" x14ac:dyDescent="0.2">
      <c r="A112" s="59"/>
      <c r="B112" s="59"/>
      <c r="C112" s="77"/>
      <c r="D112" s="77"/>
      <c r="E112" s="86"/>
      <c r="F112" s="23" t="s">
        <v>60</v>
      </c>
      <c r="G112" s="18"/>
      <c r="H112" s="18"/>
      <c r="I112" s="18"/>
      <c r="J112" s="18"/>
      <c r="K112" s="17"/>
      <c r="L112" s="16"/>
      <c r="M112" s="16"/>
      <c r="N112" s="16"/>
      <c r="O112" s="16"/>
      <c r="P112" s="16"/>
      <c r="Q112" s="16"/>
      <c r="R112" s="15"/>
      <c r="S112" s="14"/>
    </row>
    <row r="113" spans="1:19" x14ac:dyDescent="0.2">
      <c r="F113" s="78" t="s">
        <v>61</v>
      </c>
      <c r="G113" s="88"/>
      <c r="H113" s="88"/>
      <c r="I113" s="88"/>
      <c r="J113" s="88"/>
      <c r="K113" s="80"/>
      <c r="L113" s="22"/>
      <c r="M113" s="22"/>
      <c r="N113" s="22"/>
      <c r="O113" s="22"/>
      <c r="P113" s="22"/>
      <c r="Q113" s="22"/>
      <c r="R113" s="21"/>
      <c r="S113" s="20"/>
    </row>
    <row r="114" spans="1:19" ht="33.75" x14ac:dyDescent="0.2">
      <c r="F114" s="67" t="s">
        <v>168</v>
      </c>
      <c r="G114" s="68"/>
      <c r="H114" s="69"/>
      <c r="I114" s="69"/>
      <c r="J114" s="69"/>
      <c r="K114" s="69"/>
      <c r="L114" s="51" t="s">
        <v>21</v>
      </c>
      <c r="M114" s="51" t="s">
        <v>22</v>
      </c>
      <c r="N114" s="51" t="s">
        <v>23</v>
      </c>
      <c r="O114" s="51" t="s">
        <v>24</v>
      </c>
      <c r="P114" s="51" t="s">
        <v>25</v>
      </c>
      <c r="Q114" s="51" t="s">
        <v>26</v>
      </c>
      <c r="R114" s="64" t="s">
        <v>27</v>
      </c>
      <c r="S114" s="65" t="s">
        <v>28</v>
      </c>
    </row>
    <row r="115" spans="1:19" x14ac:dyDescent="0.2">
      <c r="A115" s="59" t="str">
        <f t="shared" ref="A115:A119" si="75">$G$7</f>
        <v>Vista Del Mar / Family Services of Santa Monica</v>
      </c>
      <c r="B115" s="59" t="str">
        <f t="shared" ref="B115:B119" si="76">$G$8</f>
        <v>Edison/Muir/McKinley Elementary School Based Program</v>
      </c>
      <c r="D115" s="59" t="s">
        <v>41</v>
      </c>
      <c r="E115" s="29" t="s">
        <v>60</v>
      </c>
      <c r="F115" s="237" t="s">
        <v>188</v>
      </c>
      <c r="G115" s="235"/>
      <c r="H115" s="46"/>
      <c r="I115" s="47"/>
      <c r="J115" s="47"/>
      <c r="K115" s="47"/>
      <c r="L115" s="239">
        <v>6346</v>
      </c>
      <c r="M115" s="229">
        <v>0</v>
      </c>
      <c r="N115" s="229">
        <f t="shared" ref="N115:N119" si="77">L115-M115</f>
        <v>6346</v>
      </c>
      <c r="O115" s="259">
        <v>0</v>
      </c>
      <c r="P115" s="259">
        <v>0</v>
      </c>
      <c r="Q115" s="49">
        <f>SUM(O115:P115)</f>
        <v>0</v>
      </c>
      <c r="R115" s="48" t="str">
        <f>IFERROR(Q115/M115,"N/A")</f>
        <v>N/A</v>
      </c>
      <c r="S115" s="265">
        <v>498</v>
      </c>
    </row>
    <row r="116" spans="1:19" x14ac:dyDescent="0.2">
      <c r="A116" s="59" t="str">
        <f t="shared" si="75"/>
        <v>Vista Del Mar / Family Services of Santa Monica</v>
      </c>
      <c r="B116" s="59" t="str">
        <f t="shared" si="76"/>
        <v>Edison/Muir/McKinley Elementary School Based Program</v>
      </c>
      <c r="D116" s="59" t="s">
        <v>41</v>
      </c>
      <c r="E116" s="29" t="s">
        <v>60</v>
      </c>
      <c r="F116" s="238" t="s">
        <v>189</v>
      </c>
      <c r="G116" s="235"/>
      <c r="H116" s="46"/>
      <c r="I116" s="47"/>
      <c r="J116" s="47"/>
      <c r="K116" s="47"/>
      <c r="L116" s="239">
        <v>1927</v>
      </c>
      <c r="M116" s="229">
        <v>0</v>
      </c>
      <c r="N116" s="230">
        <f t="shared" si="77"/>
        <v>1927</v>
      </c>
      <c r="O116" s="259">
        <v>0</v>
      </c>
      <c r="P116" s="266">
        <v>0</v>
      </c>
      <c r="Q116" s="45">
        <f>SUM(O116:P116)</f>
        <v>0</v>
      </c>
      <c r="R116" s="44" t="str">
        <f>IFERROR(Q116/M116,"N/A")</f>
        <v>N/A</v>
      </c>
      <c r="S116" s="267">
        <v>30</v>
      </c>
    </row>
    <row r="117" spans="1:19" x14ac:dyDescent="0.2">
      <c r="A117" s="59" t="str">
        <f t="shared" si="75"/>
        <v>Vista Del Mar / Family Services of Santa Monica</v>
      </c>
      <c r="B117" s="59" t="str">
        <f t="shared" si="76"/>
        <v>Edison/Muir/McKinley Elementary School Based Program</v>
      </c>
      <c r="D117" s="59" t="s">
        <v>41</v>
      </c>
      <c r="E117" s="29" t="s">
        <v>60</v>
      </c>
      <c r="F117" s="238" t="s">
        <v>190</v>
      </c>
      <c r="G117" s="235"/>
      <c r="H117" s="46"/>
      <c r="I117" s="47"/>
      <c r="J117" s="47"/>
      <c r="K117" s="47"/>
      <c r="L117" s="239">
        <v>87</v>
      </c>
      <c r="M117" s="229">
        <v>0</v>
      </c>
      <c r="N117" s="229">
        <f t="shared" si="77"/>
        <v>87</v>
      </c>
      <c r="O117" s="259">
        <v>0</v>
      </c>
      <c r="P117" s="259">
        <v>0</v>
      </c>
      <c r="Q117" s="49">
        <f t="shared" ref="Q117:Q119" si="78">SUM(O117:P117)</f>
        <v>0</v>
      </c>
      <c r="R117" s="48" t="str">
        <f t="shared" ref="R117:R119" si="79">IFERROR(Q117/M117,"N/A")</f>
        <v>N/A</v>
      </c>
      <c r="S117" s="265">
        <v>0</v>
      </c>
    </row>
    <row r="118" spans="1:19" x14ac:dyDescent="0.2">
      <c r="A118" s="59" t="str">
        <f t="shared" si="75"/>
        <v>Vista Del Mar / Family Services of Santa Monica</v>
      </c>
      <c r="B118" s="59" t="str">
        <f t="shared" si="76"/>
        <v>Edison/Muir/McKinley Elementary School Based Program</v>
      </c>
      <c r="D118" s="59" t="s">
        <v>41</v>
      </c>
      <c r="E118" s="29" t="s">
        <v>60</v>
      </c>
      <c r="F118" s="238" t="s">
        <v>191</v>
      </c>
      <c r="G118" s="235"/>
      <c r="H118" s="46"/>
      <c r="I118" s="47"/>
      <c r="J118" s="47"/>
      <c r="K118" s="47"/>
      <c r="L118" s="239">
        <v>657</v>
      </c>
      <c r="M118" s="229">
        <v>0</v>
      </c>
      <c r="N118" s="229">
        <f t="shared" si="77"/>
        <v>657</v>
      </c>
      <c r="O118" s="259">
        <v>0</v>
      </c>
      <c r="P118" s="259">
        <v>0</v>
      </c>
      <c r="Q118" s="49">
        <f t="shared" si="78"/>
        <v>0</v>
      </c>
      <c r="R118" s="48" t="str">
        <f t="shared" si="79"/>
        <v>N/A</v>
      </c>
      <c r="S118" s="265">
        <v>0</v>
      </c>
    </row>
    <row r="119" spans="1:19" x14ac:dyDescent="0.2">
      <c r="A119" s="59" t="str">
        <f t="shared" si="75"/>
        <v>Vista Del Mar / Family Services of Santa Monica</v>
      </c>
      <c r="B119" s="59" t="str">
        <f t="shared" si="76"/>
        <v>Edison/Muir/McKinley Elementary School Based Program</v>
      </c>
      <c r="D119" s="59" t="s">
        <v>41</v>
      </c>
      <c r="E119" s="29" t="s">
        <v>60</v>
      </c>
      <c r="F119" s="238"/>
      <c r="G119" s="235"/>
      <c r="H119" s="46"/>
      <c r="I119" s="47"/>
      <c r="J119" s="47"/>
      <c r="K119" s="47"/>
      <c r="L119" s="239">
        <v>0</v>
      </c>
      <c r="M119" s="229">
        <v>0</v>
      </c>
      <c r="N119" s="229">
        <f t="shared" si="77"/>
        <v>0</v>
      </c>
      <c r="O119" s="259">
        <v>0</v>
      </c>
      <c r="P119" s="259">
        <v>0</v>
      </c>
      <c r="Q119" s="49">
        <f t="shared" si="78"/>
        <v>0</v>
      </c>
      <c r="R119" s="48" t="str">
        <f t="shared" si="79"/>
        <v>N/A</v>
      </c>
      <c r="S119" s="265">
        <v>0</v>
      </c>
    </row>
    <row r="120" spans="1:19" ht="13.5" thickBot="1" x14ac:dyDescent="0.25">
      <c r="F120" s="70"/>
      <c r="G120" s="66"/>
      <c r="H120" s="71" t="s">
        <v>62</v>
      </c>
      <c r="I120" s="72"/>
      <c r="J120" s="72"/>
      <c r="K120" s="73"/>
      <c r="L120" s="74">
        <f t="shared" ref="L120:Q120" si="80">SUM(L115:L119)</f>
        <v>9017</v>
      </c>
      <c r="M120" s="74">
        <f t="shared" si="80"/>
        <v>0</v>
      </c>
      <c r="N120" s="74">
        <f t="shared" si="80"/>
        <v>9017</v>
      </c>
      <c r="O120" s="74">
        <f t="shared" si="80"/>
        <v>0</v>
      </c>
      <c r="P120" s="74">
        <f t="shared" si="80"/>
        <v>0</v>
      </c>
      <c r="Q120" s="74">
        <f t="shared" si="80"/>
        <v>0</v>
      </c>
      <c r="R120" s="75" t="str">
        <f>IFERROR(Q120/M120,"N/A")</f>
        <v>N/A</v>
      </c>
      <c r="S120" s="76">
        <f>SUM(S115:S119)</f>
        <v>528</v>
      </c>
    </row>
    <row r="121" spans="1:19" ht="13.5" thickBot="1" x14ac:dyDescent="0.25">
      <c r="F121" s="43"/>
      <c r="G121" s="43"/>
      <c r="H121" s="43"/>
      <c r="I121" s="43"/>
      <c r="J121" s="43"/>
      <c r="K121" s="43"/>
    </row>
    <row r="122" spans="1:19" s="82" customFormat="1" x14ac:dyDescent="0.2">
      <c r="A122" s="77"/>
      <c r="B122" s="77"/>
      <c r="C122" s="77"/>
      <c r="D122" s="77"/>
      <c r="E122" s="86"/>
      <c r="F122" s="19" t="s">
        <v>63</v>
      </c>
      <c r="G122" s="18"/>
      <c r="H122" s="18"/>
      <c r="I122" s="18"/>
      <c r="J122" s="18"/>
      <c r="K122" s="17"/>
      <c r="L122" s="16"/>
      <c r="M122" s="16"/>
      <c r="N122" s="16"/>
      <c r="O122" s="16"/>
      <c r="P122" s="16"/>
      <c r="Q122" s="16"/>
      <c r="R122" s="15"/>
      <c r="S122" s="14"/>
    </row>
    <row r="123" spans="1:19" x14ac:dyDescent="0.2">
      <c r="F123" s="87" t="s">
        <v>192</v>
      </c>
      <c r="G123" s="88"/>
      <c r="H123" s="88"/>
      <c r="I123" s="88"/>
      <c r="J123" s="88"/>
      <c r="K123" s="80"/>
      <c r="L123" s="22"/>
      <c r="M123" s="22"/>
      <c r="N123" s="22"/>
      <c r="O123" s="22"/>
      <c r="P123" s="22"/>
      <c r="Q123" s="22"/>
      <c r="R123" s="21"/>
      <c r="S123" s="20"/>
    </row>
    <row r="124" spans="1:19" ht="33.75" x14ac:dyDescent="0.2">
      <c r="F124" s="67" t="s">
        <v>168</v>
      </c>
      <c r="G124" s="68"/>
      <c r="H124" s="69"/>
      <c r="I124" s="69"/>
      <c r="J124" s="69"/>
      <c r="K124" s="69"/>
      <c r="L124" s="51" t="s">
        <v>21</v>
      </c>
      <c r="M124" s="51" t="s">
        <v>22</v>
      </c>
      <c r="N124" s="51" t="s">
        <v>23</v>
      </c>
      <c r="O124" s="51" t="s">
        <v>24</v>
      </c>
      <c r="P124" s="51" t="s">
        <v>25</v>
      </c>
      <c r="Q124" s="51" t="s">
        <v>26</v>
      </c>
      <c r="R124" s="64" t="s">
        <v>27</v>
      </c>
      <c r="S124" s="65" t="s">
        <v>28</v>
      </c>
    </row>
    <row r="125" spans="1:19" x14ac:dyDescent="0.2">
      <c r="A125" s="59" t="str">
        <f t="shared" ref="A125:A126" si="81">$G$7</f>
        <v>Vista Del Mar / Family Services of Santa Monica</v>
      </c>
      <c r="B125" s="59" t="str">
        <f t="shared" ref="B125:B126" si="82">$G$8</f>
        <v>Edison/Muir/McKinley Elementary School Based Program</v>
      </c>
      <c r="D125" s="59" t="s">
        <v>41</v>
      </c>
      <c r="E125" s="29" t="s">
        <v>63</v>
      </c>
      <c r="F125" s="237"/>
      <c r="G125" s="235"/>
      <c r="H125" s="46"/>
      <c r="I125" s="47"/>
      <c r="J125" s="47"/>
      <c r="K125" s="47"/>
      <c r="L125" s="229">
        <v>0</v>
      </c>
      <c r="M125" s="229">
        <v>0</v>
      </c>
      <c r="N125" s="229">
        <f t="shared" ref="N125:N126" si="83">L125-M125</f>
        <v>0</v>
      </c>
      <c r="O125" s="259">
        <v>0</v>
      </c>
      <c r="P125" s="259">
        <v>0</v>
      </c>
      <c r="Q125" s="49">
        <f>SUM(O125:P125)</f>
        <v>0</v>
      </c>
      <c r="R125" s="48" t="str">
        <f>IFERROR(Q125/M125,"N/A")</f>
        <v>N/A</v>
      </c>
      <c r="S125" s="265">
        <v>0</v>
      </c>
    </row>
    <row r="126" spans="1:19" x14ac:dyDescent="0.2">
      <c r="A126" s="59" t="str">
        <f t="shared" si="81"/>
        <v>Vista Del Mar / Family Services of Santa Monica</v>
      </c>
      <c r="B126" s="59" t="str">
        <f t="shared" si="82"/>
        <v>Edison/Muir/McKinley Elementary School Based Program</v>
      </c>
      <c r="D126" s="59" t="s">
        <v>41</v>
      </c>
      <c r="E126" s="29" t="s">
        <v>63</v>
      </c>
      <c r="F126" s="238"/>
      <c r="G126" s="235"/>
      <c r="H126" s="46"/>
      <c r="I126" s="47"/>
      <c r="J126" s="47"/>
      <c r="K126" s="47"/>
      <c r="L126" s="229">
        <v>0</v>
      </c>
      <c r="M126" s="229">
        <v>0</v>
      </c>
      <c r="N126" s="229">
        <f t="shared" si="83"/>
        <v>0</v>
      </c>
      <c r="O126" s="259">
        <v>0</v>
      </c>
      <c r="P126" s="259">
        <v>0</v>
      </c>
      <c r="Q126" s="49">
        <f t="shared" ref="Q126" si="84">SUM(O126:P126)</f>
        <v>0</v>
      </c>
      <c r="R126" s="48" t="str">
        <f t="shared" ref="R126" si="85">IFERROR(Q126/M126,"N/A")</f>
        <v>N/A</v>
      </c>
      <c r="S126" s="265">
        <v>0</v>
      </c>
    </row>
    <row r="127" spans="1:19" ht="13.5" thickBot="1" x14ac:dyDescent="0.25">
      <c r="F127" s="70"/>
      <c r="G127" s="66"/>
      <c r="H127" s="71" t="s">
        <v>64</v>
      </c>
      <c r="I127" s="72"/>
      <c r="J127" s="72"/>
      <c r="K127" s="73"/>
      <c r="L127" s="74">
        <f t="shared" ref="L127:Q127" si="86">SUM(L125:L126)</f>
        <v>0</v>
      </c>
      <c r="M127" s="74">
        <f t="shared" si="86"/>
        <v>0</v>
      </c>
      <c r="N127" s="74">
        <f t="shared" si="86"/>
        <v>0</v>
      </c>
      <c r="O127" s="74">
        <f t="shared" si="86"/>
        <v>0</v>
      </c>
      <c r="P127" s="74">
        <f t="shared" si="86"/>
        <v>0</v>
      </c>
      <c r="Q127" s="74">
        <f t="shared" si="86"/>
        <v>0</v>
      </c>
      <c r="R127" s="75" t="str">
        <f>IFERROR(Q127/M127,"N/A")</f>
        <v>N/A</v>
      </c>
      <c r="S127" s="76">
        <f>SUM(S125:S126)</f>
        <v>0</v>
      </c>
    </row>
    <row r="128" spans="1:19" ht="13.5" thickBot="1" x14ac:dyDescent="0.25">
      <c r="F128" s="43"/>
      <c r="G128" s="43"/>
      <c r="H128" s="43"/>
      <c r="I128" s="43"/>
      <c r="J128" s="43"/>
      <c r="K128" s="43"/>
    </row>
    <row r="129" spans="1:19" s="82" customFormat="1" x14ac:dyDescent="0.2">
      <c r="F129" s="19" t="s">
        <v>65</v>
      </c>
      <c r="G129" s="18"/>
      <c r="H129" s="18"/>
      <c r="I129" s="18"/>
      <c r="J129" s="18"/>
      <c r="K129" s="17"/>
      <c r="L129" s="16"/>
      <c r="M129" s="16"/>
      <c r="N129" s="16"/>
      <c r="O129" s="16"/>
      <c r="P129" s="16"/>
      <c r="Q129" s="16"/>
      <c r="R129" s="15"/>
      <c r="S129" s="14"/>
    </row>
    <row r="130" spans="1:19" x14ac:dyDescent="0.2">
      <c r="F130" s="87" t="s">
        <v>66</v>
      </c>
      <c r="G130" s="88"/>
      <c r="H130" s="88"/>
      <c r="I130" s="88"/>
      <c r="J130" s="88"/>
      <c r="K130" s="80"/>
      <c r="L130" s="22"/>
      <c r="M130" s="22"/>
      <c r="N130" s="22"/>
      <c r="O130" s="22"/>
      <c r="P130" s="22"/>
      <c r="Q130" s="22"/>
      <c r="R130" s="21"/>
      <c r="S130" s="20"/>
    </row>
    <row r="131" spans="1:19" ht="33.75" x14ac:dyDescent="0.2">
      <c r="F131" s="67" t="s">
        <v>168</v>
      </c>
      <c r="G131" s="68"/>
      <c r="H131" s="69"/>
      <c r="I131" s="69"/>
      <c r="J131" s="69"/>
      <c r="K131" s="69"/>
      <c r="L131" s="51" t="s">
        <v>21</v>
      </c>
      <c r="M131" s="51" t="s">
        <v>22</v>
      </c>
      <c r="N131" s="51" t="s">
        <v>23</v>
      </c>
      <c r="O131" s="51" t="s">
        <v>24</v>
      </c>
      <c r="P131" s="51" t="s">
        <v>25</v>
      </c>
      <c r="Q131" s="51" t="s">
        <v>26</v>
      </c>
      <c r="R131" s="64" t="s">
        <v>27</v>
      </c>
      <c r="S131" s="65" t="s">
        <v>28</v>
      </c>
    </row>
    <row r="132" spans="1:19" x14ac:dyDescent="0.2">
      <c r="A132" s="59" t="str">
        <f t="shared" ref="A132:A139" si="87">$G$7</f>
        <v>Vista Del Mar / Family Services of Santa Monica</v>
      </c>
      <c r="B132" s="59" t="str">
        <f t="shared" ref="B132:B139" si="88">$G$8</f>
        <v>Edison/Muir/McKinley Elementary School Based Program</v>
      </c>
      <c r="D132" s="59" t="s">
        <v>41</v>
      </c>
      <c r="E132" s="29" t="s">
        <v>65</v>
      </c>
      <c r="F132" s="237" t="s">
        <v>193</v>
      </c>
      <c r="G132" s="235"/>
      <c r="H132" s="46"/>
      <c r="I132" s="47"/>
      <c r="J132" s="47"/>
      <c r="K132" s="47"/>
      <c r="L132" s="229">
        <v>238</v>
      </c>
      <c r="M132" s="229">
        <v>0</v>
      </c>
      <c r="N132" s="229">
        <f t="shared" ref="N132:N139" si="89">L132-M132</f>
        <v>238</v>
      </c>
      <c r="O132" s="259">
        <v>0</v>
      </c>
      <c r="P132" s="259">
        <v>0</v>
      </c>
      <c r="Q132" s="49">
        <f>SUM(O132:P132)</f>
        <v>0</v>
      </c>
      <c r="R132" s="48" t="str">
        <f>IFERROR(Q132/M132,"N/A")</f>
        <v>N/A</v>
      </c>
      <c r="S132" s="265">
        <v>0</v>
      </c>
    </row>
    <row r="133" spans="1:19" x14ac:dyDescent="0.2">
      <c r="A133" s="59" t="str">
        <f t="shared" si="87"/>
        <v>Vista Del Mar / Family Services of Santa Monica</v>
      </c>
      <c r="B133" s="59" t="str">
        <f t="shared" si="88"/>
        <v>Edison/Muir/McKinley Elementary School Based Program</v>
      </c>
      <c r="D133" s="59" t="s">
        <v>41</v>
      </c>
      <c r="E133" s="29" t="s">
        <v>65</v>
      </c>
      <c r="F133" s="238" t="s">
        <v>194</v>
      </c>
      <c r="G133" s="235"/>
      <c r="H133" s="46"/>
      <c r="I133" s="47"/>
      <c r="J133" s="47"/>
      <c r="K133" s="47"/>
      <c r="L133" s="229">
        <v>250</v>
      </c>
      <c r="M133" s="229">
        <v>0</v>
      </c>
      <c r="N133" s="229">
        <f t="shared" si="89"/>
        <v>250</v>
      </c>
      <c r="O133" s="259">
        <v>0</v>
      </c>
      <c r="P133" s="259">
        <v>0</v>
      </c>
      <c r="Q133" s="49">
        <f t="shared" ref="Q133:Q139" si="90">SUM(O133:P133)</f>
        <v>0</v>
      </c>
      <c r="R133" s="48" t="str">
        <f t="shared" ref="R133:R139" si="91">IFERROR(Q133/M133,"N/A")</f>
        <v>N/A</v>
      </c>
      <c r="S133" s="265">
        <v>68</v>
      </c>
    </row>
    <row r="134" spans="1:19" x14ac:dyDescent="0.2">
      <c r="A134" s="59" t="str">
        <f t="shared" si="87"/>
        <v>Vista Del Mar / Family Services of Santa Monica</v>
      </c>
      <c r="B134" s="59" t="str">
        <f t="shared" si="88"/>
        <v>Edison/Muir/McKinley Elementary School Based Program</v>
      </c>
      <c r="D134" s="59" t="s">
        <v>41</v>
      </c>
      <c r="E134" s="29" t="s">
        <v>65</v>
      </c>
      <c r="F134" s="238" t="s">
        <v>195</v>
      </c>
      <c r="G134" s="235"/>
      <c r="H134" s="46"/>
      <c r="I134" s="47"/>
      <c r="J134" s="47"/>
      <c r="K134" s="47"/>
      <c r="L134" s="229">
        <v>206</v>
      </c>
      <c r="M134" s="229">
        <v>0</v>
      </c>
      <c r="N134" s="229">
        <f t="shared" si="89"/>
        <v>206</v>
      </c>
      <c r="O134" s="259">
        <v>0</v>
      </c>
      <c r="P134" s="259">
        <v>0</v>
      </c>
      <c r="Q134" s="49">
        <f t="shared" si="90"/>
        <v>0</v>
      </c>
      <c r="R134" s="48" t="str">
        <f t="shared" si="91"/>
        <v>N/A</v>
      </c>
      <c r="S134" s="265">
        <v>30</v>
      </c>
    </row>
    <row r="135" spans="1:19" x14ac:dyDescent="0.2">
      <c r="A135" s="59" t="str">
        <f t="shared" si="87"/>
        <v>Vista Del Mar / Family Services of Santa Monica</v>
      </c>
      <c r="B135" s="59" t="str">
        <f t="shared" si="88"/>
        <v>Edison/Muir/McKinley Elementary School Based Program</v>
      </c>
      <c r="D135" s="59" t="s">
        <v>41</v>
      </c>
      <c r="E135" s="29" t="s">
        <v>65</v>
      </c>
      <c r="F135" s="238" t="s">
        <v>196</v>
      </c>
      <c r="G135" s="235"/>
      <c r="H135" s="46"/>
      <c r="I135" s="47"/>
      <c r="J135" s="47"/>
      <c r="K135" s="47"/>
      <c r="L135" s="229">
        <v>4</v>
      </c>
      <c r="M135" s="229">
        <v>0</v>
      </c>
      <c r="N135" s="229">
        <f t="shared" si="89"/>
        <v>4</v>
      </c>
      <c r="O135" s="259">
        <v>0</v>
      </c>
      <c r="P135" s="259">
        <v>0</v>
      </c>
      <c r="Q135" s="49">
        <f t="shared" si="90"/>
        <v>0</v>
      </c>
      <c r="R135" s="48" t="str">
        <f t="shared" si="91"/>
        <v>N/A</v>
      </c>
      <c r="S135" s="265">
        <v>0</v>
      </c>
    </row>
    <row r="136" spans="1:19" x14ac:dyDescent="0.2">
      <c r="A136" s="59" t="str">
        <f t="shared" si="87"/>
        <v>Vista Del Mar / Family Services of Santa Monica</v>
      </c>
      <c r="B136" s="59" t="str">
        <f t="shared" si="88"/>
        <v>Edison/Muir/McKinley Elementary School Based Program</v>
      </c>
      <c r="D136" s="59" t="s">
        <v>41</v>
      </c>
      <c r="E136" s="29" t="s">
        <v>65</v>
      </c>
      <c r="F136" s="238" t="s">
        <v>197</v>
      </c>
      <c r="G136" s="235"/>
      <c r="H136" s="46"/>
      <c r="I136" s="47"/>
      <c r="J136" s="47"/>
      <c r="K136" s="47"/>
      <c r="L136" s="229">
        <v>516</v>
      </c>
      <c r="M136" s="229">
        <v>0</v>
      </c>
      <c r="N136" s="229">
        <f t="shared" si="89"/>
        <v>516</v>
      </c>
      <c r="O136" s="259">
        <v>0</v>
      </c>
      <c r="P136" s="259">
        <v>0</v>
      </c>
      <c r="Q136" s="49">
        <f t="shared" si="90"/>
        <v>0</v>
      </c>
      <c r="R136" s="48" t="str">
        <f t="shared" si="91"/>
        <v>N/A</v>
      </c>
      <c r="S136" s="265">
        <v>406</v>
      </c>
    </row>
    <row r="137" spans="1:19" x14ac:dyDescent="0.2">
      <c r="A137" s="59" t="str">
        <f t="shared" si="87"/>
        <v>Vista Del Mar / Family Services of Santa Monica</v>
      </c>
      <c r="B137" s="59" t="str">
        <f t="shared" si="88"/>
        <v>Edison/Muir/McKinley Elementary School Based Program</v>
      </c>
      <c r="D137" s="59" t="s">
        <v>41</v>
      </c>
      <c r="E137" s="29" t="s">
        <v>65</v>
      </c>
      <c r="F137" s="238" t="s">
        <v>198</v>
      </c>
      <c r="G137" s="235"/>
      <c r="H137" s="46"/>
      <c r="I137" s="47"/>
      <c r="J137" s="47"/>
      <c r="K137" s="47"/>
      <c r="L137" s="229">
        <v>1055</v>
      </c>
      <c r="M137" s="229">
        <v>0</v>
      </c>
      <c r="N137" s="229">
        <f t="shared" si="89"/>
        <v>1055</v>
      </c>
      <c r="O137" s="259">
        <v>0</v>
      </c>
      <c r="P137" s="259">
        <v>0</v>
      </c>
      <c r="Q137" s="49">
        <f t="shared" si="90"/>
        <v>0</v>
      </c>
      <c r="R137" s="48" t="str">
        <f t="shared" si="91"/>
        <v>N/A</v>
      </c>
      <c r="S137" s="265">
        <v>0</v>
      </c>
    </row>
    <row r="138" spans="1:19" x14ac:dyDescent="0.2">
      <c r="A138" s="59" t="str">
        <f t="shared" si="87"/>
        <v>Vista Del Mar / Family Services of Santa Monica</v>
      </c>
      <c r="B138" s="59" t="str">
        <f t="shared" si="88"/>
        <v>Edison/Muir/McKinley Elementary School Based Program</v>
      </c>
      <c r="D138" s="59" t="s">
        <v>41</v>
      </c>
      <c r="E138" s="29" t="s">
        <v>65</v>
      </c>
      <c r="F138" s="238" t="s">
        <v>199</v>
      </c>
      <c r="G138" s="235"/>
      <c r="H138" s="46"/>
      <c r="I138" s="47"/>
      <c r="J138" s="47"/>
      <c r="K138" s="47"/>
      <c r="L138" s="229">
        <v>8837</v>
      </c>
      <c r="M138" s="229">
        <v>0</v>
      </c>
      <c r="N138" s="229">
        <f t="shared" si="89"/>
        <v>8837</v>
      </c>
      <c r="O138" s="259">
        <v>0</v>
      </c>
      <c r="P138" s="259">
        <v>0</v>
      </c>
      <c r="Q138" s="49">
        <f t="shared" si="90"/>
        <v>0</v>
      </c>
      <c r="R138" s="48" t="str">
        <f t="shared" si="91"/>
        <v>N/A</v>
      </c>
      <c r="S138" s="265">
        <v>1584</v>
      </c>
    </row>
    <row r="139" spans="1:19" x14ac:dyDescent="0.2">
      <c r="A139" s="59" t="str">
        <f t="shared" si="87"/>
        <v>Vista Del Mar / Family Services of Santa Monica</v>
      </c>
      <c r="B139" s="59" t="str">
        <f t="shared" si="88"/>
        <v>Edison/Muir/McKinley Elementary School Based Program</v>
      </c>
      <c r="D139" s="59" t="s">
        <v>41</v>
      </c>
      <c r="E139" s="29" t="s">
        <v>65</v>
      </c>
      <c r="F139" s="238"/>
      <c r="G139" s="235"/>
      <c r="H139" s="46"/>
      <c r="I139" s="47"/>
      <c r="J139" s="47"/>
      <c r="K139" s="47"/>
      <c r="L139" s="229">
        <v>0</v>
      </c>
      <c r="M139" s="229">
        <v>0</v>
      </c>
      <c r="N139" s="229">
        <f t="shared" si="89"/>
        <v>0</v>
      </c>
      <c r="O139" s="259">
        <v>0</v>
      </c>
      <c r="P139" s="259">
        <v>0</v>
      </c>
      <c r="Q139" s="49">
        <f t="shared" si="90"/>
        <v>0</v>
      </c>
      <c r="R139" s="48" t="str">
        <f t="shared" si="91"/>
        <v>N/A</v>
      </c>
      <c r="S139" s="265">
        <v>0</v>
      </c>
    </row>
    <row r="140" spans="1:19" ht="13.5" thickBot="1" x14ac:dyDescent="0.25">
      <c r="F140" s="70"/>
      <c r="G140" s="66"/>
      <c r="H140" s="71" t="s">
        <v>67</v>
      </c>
      <c r="I140" s="72"/>
      <c r="J140" s="72"/>
      <c r="K140" s="73"/>
      <c r="L140" s="74">
        <f t="shared" ref="L140:Q140" si="92">SUM(L132:L139)</f>
        <v>11106</v>
      </c>
      <c r="M140" s="74">
        <f t="shared" si="92"/>
        <v>0</v>
      </c>
      <c r="N140" s="74">
        <f t="shared" si="92"/>
        <v>11106</v>
      </c>
      <c r="O140" s="74">
        <f t="shared" si="92"/>
        <v>0</v>
      </c>
      <c r="P140" s="74">
        <f t="shared" si="92"/>
        <v>0</v>
      </c>
      <c r="Q140" s="74">
        <f t="shared" si="92"/>
        <v>0</v>
      </c>
      <c r="R140" s="75" t="str">
        <f>IFERROR(Q140/M140,"N/A")</f>
        <v>N/A</v>
      </c>
      <c r="S140" s="76">
        <f>SUM(S132:S139)</f>
        <v>2088</v>
      </c>
    </row>
    <row r="141" spans="1:19" ht="13.5" thickBot="1" x14ac:dyDescent="0.25">
      <c r="F141" s="43"/>
      <c r="G141" s="43"/>
      <c r="H141" s="43"/>
      <c r="I141" s="43"/>
      <c r="J141" s="43"/>
      <c r="K141" s="43"/>
    </row>
    <row r="142" spans="1:19" s="82" customFormat="1" x14ac:dyDescent="0.2">
      <c r="A142" s="77"/>
      <c r="B142" s="77"/>
      <c r="C142" s="77"/>
      <c r="D142" s="77"/>
      <c r="E142" s="86"/>
      <c r="F142" s="19" t="s">
        <v>68</v>
      </c>
      <c r="G142" s="18"/>
      <c r="H142" s="18"/>
      <c r="I142" s="18"/>
      <c r="J142" s="18"/>
      <c r="K142" s="17"/>
      <c r="L142" s="16"/>
      <c r="M142" s="16"/>
      <c r="N142" s="16"/>
      <c r="O142" s="16"/>
      <c r="P142" s="16"/>
      <c r="Q142" s="16"/>
      <c r="R142" s="15"/>
      <c r="S142" s="14"/>
    </row>
    <row r="143" spans="1:19" s="82" customFormat="1" ht="11.25" x14ac:dyDescent="0.2">
      <c r="A143" s="77"/>
      <c r="B143" s="77"/>
      <c r="C143" s="77"/>
      <c r="D143" s="77"/>
      <c r="E143" s="86"/>
      <c r="F143" s="87" t="s">
        <v>200</v>
      </c>
      <c r="G143" s="79"/>
      <c r="H143" s="79"/>
      <c r="I143" s="79"/>
      <c r="J143" s="79"/>
      <c r="K143" s="80"/>
      <c r="L143" s="80"/>
      <c r="M143" s="80"/>
      <c r="N143" s="80"/>
      <c r="O143" s="80"/>
      <c r="P143" s="80"/>
      <c r="Q143" s="80"/>
      <c r="R143" s="210"/>
      <c r="S143" s="81"/>
    </row>
    <row r="144" spans="1:19" s="82" customFormat="1" ht="11.25" x14ac:dyDescent="0.2">
      <c r="A144" s="77"/>
      <c r="B144" s="77"/>
      <c r="C144" s="77"/>
      <c r="D144" s="77"/>
      <c r="E144" s="86"/>
      <c r="F144" s="97" t="s">
        <v>201</v>
      </c>
      <c r="G144" s="79"/>
      <c r="H144" s="79"/>
      <c r="I144" s="79"/>
      <c r="J144" s="79"/>
      <c r="K144" s="80"/>
      <c r="L144" s="80"/>
      <c r="M144" s="80"/>
      <c r="N144" s="80"/>
      <c r="O144" s="80"/>
      <c r="P144" s="80"/>
      <c r="Q144" s="80"/>
      <c r="R144" s="210"/>
      <c r="S144" s="81"/>
    </row>
    <row r="145" spans="1:19" s="82" customFormat="1" ht="11.25" x14ac:dyDescent="0.2">
      <c r="A145" s="77"/>
      <c r="B145" s="77"/>
      <c r="C145" s="77"/>
      <c r="D145" s="77"/>
      <c r="E145" s="86"/>
      <c r="F145" s="97" t="s">
        <v>202</v>
      </c>
      <c r="G145" s="79"/>
      <c r="H145" s="79"/>
      <c r="I145" s="79"/>
      <c r="J145" s="79"/>
      <c r="K145" s="79"/>
      <c r="L145" s="83"/>
      <c r="M145" s="83"/>
      <c r="N145" s="83"/>
      <c r="O145" s="83"/>
      <c r="P145" s="83"/>
      <c r="Q145" s="83"/>
      <c r="R145" s="84"/>
      <c r="S145" s="85"/>
    </row>
    <row r="146" spans="1:19" ht="33.75" x14ac:dyDescent="0.2">
      <c r="F146" s="67" t="s">
        <v>168</v>
      </c>
      <c r="G146" s="68"/>
      <c r="H146" s="69"/>
      <c r="I146" s="69"/>
      <c r="J146" s="69"/>
      <c r="K146" s="69"/>
      <c r="L146" s="51" t="s">
        <v>21</v>
      </c>
      <c r="M146" s="51" t="s">
        <v>22</v>
      </c>
      <c r="N146" s="51" t="s">
        <v>23</v>
      </c>
      <c r="O146" s="51" t="s">
        <v>24</v>
      </c>
      <c r="P146" s="51" t="s">
        <v>25</v>
      </c>
      <c r="Q146" s="51" t="s">
        <v>26</v>
      </c>
      <c r="R146" s="64" t="s">
        <v>27</v>
      </c>
      <c r="S146" s="65" t="s">
        <v>28</v>
      </c>
    </row>
    <row r="147" spans="1:19" x14ac:dyDescent="0.2">
      <c r="A147" s="59" t="str">
        <f>$G$7</f>
        <v>Vista Del Mar / Family Services of Santa Monica</v>
      </c>
      <c r="B147" s="59" t="str">
        <f>$G$8</f>
        <v>Edison/Muir/McKinley Elementary School Based Program</v>
      </c>
      <c r="D147" s="59" t="s">
        <v>41</v>
      </c>
      <c r="E147" s="29" t="s">
        <v>68</v>
      </c>
      <c r="F147" s="235" t="s">
        <v>203</v>
      </c>
      <c r="G147" s="235" t="s">
        <v>204</v>
      </c>
      <c r="H147" s="46"/>
      <c r="I147" s="47"/>
      <c r="J147" s="151"/>
      <c r="K147" s="152"/>
      <c r="L147" s="236">
        <v>91111</v>
      </c>
      <c r="M147" s="236">
        <v>0</v>
      </c>
      <c r="N147" s="239">
        <f>L147-M147</f>
        <v>91111</v>
      </c>
      <c r="O147" s="268">
        <v>0</v>
      </c>
      <c r="P147" s="268">
        <v>0</v>
      </c>
      <c r="Q147" s="49">
        <f>SUM(O147:P147)</f>
        <v>0</v>
      </c>
      <c r="R147" s="48" t="str">
        <f>IFERROR(Q147/M147,"N/A")</f>
        <v>N/A</v>
      </c>
      <c r="S147" s="265">
        <v>43580</v>
      </c>
    </row>
    <row r="148" spans="1:19" ht="13.5" thickBot="1" x14ac:dyDescent="0.25">
      <c r="A148" s="59" t="str">
        <f t="shared" ref="A148" si="93">$G$7</f>
        <v>Vista Del Mar / Family Services of Santa Monica</v>
      </c>
      <c r="B148" s="59" t="str">
        <f t="shared" ref="B148" si="94">$G$8</f>
        <v>Edison/Muir/McKinley Elementary School Based Program</v>
      </c>
      <c r="D148" s="59" t="s">
        <v>41</v>
      </c>
      <c r="E148" s="29" t="s">
        <v>65</v>
      </c>
      <c r="F148" s="241"/>
      <c r="G148" s="242"/>
      <c r="H148" s="46"/>
      <c r="I148" s="47"/>
      <c r="J148" s="151" t="s">
        <v>205</v>
      </c>
      <c r="K148" s="152">
        <f>IFERROR(M149/M151,"N/A")</f>
        <v>0</v>
      </c>
      <c r="L148" s="239">
        <v>0</v>
      </c>
      <c r="M148" s="239">
        <v>0</v>
      </c>
      <c r="N148" s="239">
        <f t="shared" ref="N148" si="95">L148-M148</f>
        <v>0</v>
      </c>
      <c r="O148" s="268">
        <v>0</v>
      </c>
      <c r="P148" s="268">
        <v>0</v>
      </c>
      <c r="Q148" s="61">
        <f>SUM(O148:P148)</f>
        <v>0</v>
      </c>
      <c r="R148" s="62" t="str">
        <f>IFERROR(Q148/M148,"N/A")</f>
        <v>N/A</v>
      </c>
      <c r="S148" s="269">
        <v>0</v>
      </c>
    </row>
    <row r="149" spans="1:19" ht="13.5" thickBot="1" x14ac:dyDescent="0.25">
      <c r="F149" s="203"/>
      <c r="G149" s="204"/>
      <c r="H149" s="205" t="s">
        <v>69</v>
      </c>
      <c r="I149" s="13"/>
      <c r="J149" s="13"/>
      <c r="K149" s="12"/>
      <c r="L149" s="11">
        <f>SUM(L147:L148)</f>
        <v>91111</v>
      </c>
      <c r="M149" s="11">
        <f>SUM(M147:M148)</f>
        <v>0</v>
      </c>
      <c r="N149" s="11">
        <f>SUM(N147:N148)</f>
        <v>91111</v>
      </c>
      <c r="O149" s="11">
        <f t="shared" ref="O149:Q149" si="96">SUM(O147:O148)</f>
        <v>0</v>
      </c>
      <c r="P149" s="11">
        <f t="shared" si="96"/>
        <v>0</v>
      </c>
      <c r="Q149" s="11">
        <f t="shared" si="96"/>
        <v>0</v>
      </c>
      <c r="R149" s="10" t="str">
        <f>IFERROR(Q149/M149,"N/A")</f>
        <v>N/A</v>
      </c>
      <c r="S149" s="9">
        <f>SUM(S147:S148)</f>
        <v>43580</v>
      </c>
    </row>
    <row r="150" spans="1:19" ht="13.5" thickBot="1" x14ac:dyDescent="0.25">
      <c r="F150" s="43"/>
      <c r="G150" s="43"/>
      <c r="H150" s="43"/>
      <c r="I150" s="43"/>
      <c r="J150" s="43"/>
      <c r="K150" s="43"/>
    </row>
    <row r="151" spans="1:19" ht="15.75" thickBot="1" x14ac:dyDescent="0.3">
      <c r="F151" s="8"/>
      <c r="G151" s="6"/>
      <c r="H151" s="7" t="s">
        <v>40</v>
      </c>
      <c r="I151" s="6"/>
      <c r="J151" s="6"/>
      <c r="K151" s="5"/>
      <c r="L151" s="4">
        <f t="shared" ref="L151:Q151" si="97">SUM(L149,L140,L127,L120,L110,L102,L94,L87,L78,L68,L56)</f>
        <v>530223.9</v>
      </c>
      <c r="M151" s="4">
        <f t="shared" si="97"/>
        <v>178834</v>
      </c>
      <c r="N151" s="4">
        <f t="shared" si="97"/>
        <v>351389.9</v>
      </c>
      <c r="O151" s="4">
        <f t="shared" si="97"/>
        <v>89417.17</v>
      </c>
      <c r="P151" s="4">
        <f t="shared" si="97"/>
        <v>89416.83</v>
      </c>
      <c r="Q151" s="4">
        <f t="shared" si="97"/>
        <v>178834</v>
      </c>
      <c r="R151" s="3">
        <f>IFERROR(Q151/M151,"N/A")</f>
        <v>1</v>
      </c>
      <c r="S151" s="2">
        <f>SUM(S149,S140,S127,S120,S110,S102,S94,S87,S78,S68,S56)</f>
        <v>359665.9</v>
      </c>
    </row>
    <row r="152" spans="1:19" ht="15" customHeight="1" thickBot="1" x14ac:dyDescent="0.25">
      <c r="F152" s="43"/>
      <c r="G152" s="43"/>
      <c r="H152" s="43"/>
      <c r="I152" s="43"/>
      <c r="J152" s="43"/>
      <c r="K152" s="43"/>
    </row>
    <row r="153" spans="1:19" ht="39" customHeight="1" thickBot="1" x14ac:dyDescent="0.3">
      <c r="F153" s="101" t="s">
        <v>96</v>
      </c>
      <c r="G153" s="94"/>
      <c r="H153" s="94"/>
      <c r="I153" s="94"/>
      <c r="J153" s="94"/>
      <c r="K153" s="94"/>
      <c r="L153" s="94"/>
      <c r="M153" s="94"/>
      <c r="N153" s="94"/>
      <c r="O153" s="94"/>
      <c r="P153" s="94"/>
      <c r="Q153" s="94"/>
      <c r="R153" s="94"/>
      <c r="S153" s="100"/>
    </row>
    <row r="154" spans="1:19" ht="33.75" x14ac:dyDescent="0.2">
      <c r="F154" s="107" t="s">
        <v>206</v>
      </c>
      <c r="G154" s="99" t="s">
        <v>168</v>
      </c>
      <c r="H154" s="98"/>
      <c r="I154" s="98"/>
      <c r="J154" s="98"/>
      <c r="K154" s="126"/>
      <c r="L154" s="98"/>
      <c r="M154" s="98"/>
      <c r="N154" s="108" t="s">
        <v>207</v>
      </c>
      <c r="O154" s="108" t="s">
        <v>208</v>
      </c>
      <c r="P154" s="108" t="s">
        <v>209</v>
      </c>
      <c r="Q154" s="108" t="s">
        <v>210</v>
      </c>
      <c r="R154" s="123" t="s">
        <v>211</v>
      </c>
      <c r="S154" s="109" t="s">
        <v>212</v>
      </c>
    </row>
    <row r="155" spans="1:19" x14ac:dyDescent="0.2">
      <c r="A155" s="59" t="str">
        <f t="shared" ref="A155:A160" si="98">$G$7</f>
        <v>Vista Del Mar / Family Services of Santa Monica</v>
      </c>
      <c r="B155" s="59" t="str">
        <f t="shared" ref="B155:B160" si="99">$G$8</f>
        <v>Edison/Muir/McKinley Elementary School Based Program</v>
      </c>
      <c r="D155" s="59" t="s">
        <v>96</v>
      </c>
      <c r="E155" s="29" t="str">
        <f t="shared" ref="E155:E160" si="100">F155</f>
        <v>1.  Government Grants</v>
      </c>
      <c r="F155" s="125" t="s">
        <v>213</v>
      </c>
      <c r="G155" s="240" t="s">
        <v>214</v>
      </c>
      <c r="H155" s="43"/>
      <c r="I155" s="43"/>
      <c r="J155" s="43"/>
      <c r="K155" s="127"/>
      <c r="L155" s="43"/>
      <c r="M155" s="43"/>
      <c r="N155" s="229">
        <v>365505</v>
      </c>
      <c r="O155" s="266">
        <v>49506</v>
      </c>
      <c r="P155" s="266">
        <v>49506</v>
      </c>
      <c r="Q155" s="110">
        <f t="shared" ref="Q155:Q160" si="101">SUM(O155:P155)</f>
        <v>99012</v>
      </c>
      <c r="R155" s="35"/>
      <c r="S155" s="206"/>
    </row>
    <row r="156" spans="1:19" x14ac:dyDescent="0.2">
      <c r="A156" s="59" t="str">
        <f t="shared" si="98"/>
        <v>Vista Del Mar / Family Services of Santa Monica</v>
      </c>
      <c r="B156" s="59" t="str">
        <f t="shared" si="99"/>
        <v>Edison/Muir/McKinley Elementary School Based Program</v>
      </c>
      <c r="D156" s="59" t="s">
        <v>96</v>
      </c>
      <c r="E156" s="29" t="str">
        <f t="shared" si="100"/>
        <v>2.  Private/Corporate Grants</v>
      </c>
      <c r="F156" s="125" t="s">
        <v>215</v>
      </c>
      <c r="G156" s="240"/>
      <c r="H156" s="43"/>
      <c r="I156" s="43"/>
      <c r="J156" s="43"/>
      <c r="K156" s="127"/>
      <c r="L156" s="43"/>
      <c r="M156" s="43"/>
      <c r="N156" s="229">
        <v>0</v>
      </c>
      <c r="O156" s="266">
        <v>0</v>
      </c>
      <c r="P156" s="266">
        <v>0</v>
      </c>
      <c r="Q156" s="110">
        <f t="shared" si="101"/>
        <v>0</v>
      </c>
      <c r="R156" s="35"/>
      <c r="S156" s="206"/>
    </row>
    <row r="157" spans="1:19" x14ac:dyDescent="0.2">
      <c r="A157" s="59" t="str">
        <f t="shared" si="98"/>
        <v>Vista Del Mar / Family Services of Santa Monica</v>
      </c>
      <c r="B157" s="59" t="str">
        <f t="shared" si="99"/>
        <v>Edison/Muir/McKinley Elementary School Based Program</v>
      </c>
      <c r="D157" s="59" t="s">
        <v>96</v>
      </c>
      <c r="E157" s="29" t="str">
        <f t="shared" si="100"/>
        <v>3.  Individual Donations</v>
      </c>
      <c r="F157" s="125" t="s">
        <v>216</v>
      </c>
      <c r="G157" s="240"/>
      <c r="H157" s="43"/>
      <c r="I157" s="43"/>
      <c r="J157" s="43"/>
      <c r="K157" s="127"/>
      <c r="L157" s="43"/>
      <c r="M157" s="43"/>
      <c r="N157" s="229">
        <v>0</v>
      </c>
      <c r="O157" s="266">
        <v>40746</v>
      </c>
      <c r="P157" s="266">
        <v>41074</v>
      </c>
      <c r="Q157" s="110">
        <f t="shared" si="101"/>
        <v>81820</v>
      </c>
      <c r="S157" s="206"/>
    </row>
    <row r="158" spans="1:19" x14ac:dyDescent="0.2">
      <c r="A158" s="59" t="str">
        <f t="shared" si="98"/>
        <v>Vista Del Mar / Family Services of Santa Monica</v>
      </c>
      <c r="B158" s="59" t="str">
        <f t="shared" si="99"/>
        <v>Edison/Muir/McKinley Elementary School Based Program</v>
      </c>
      <c r="D158" s="59" t="s">
        <v>96</v>
      </c>
      <c r="E158" s="29" t="str">
        <f t="shared" si="100"/>
        <v>4.  Fundraising Events</v>
      </c>
      <c r="F158" s="125" t="s">
        <v>217</v>
      </c>
      <c r="G158" s="240"/>
      <c r="H158" s="43"/>
      <c r="I158" s="43"/>
      <c r="J158" s="43"/>
      <c r="K158" s="127"/>
      <c r="L158" s="43"/>
      <c r="M158" s="43"/>
      <c r="N158" s="229">
        <v>0</v>
      </c>
      <c r="O158" s="266">
        <v>0</v>
      </c>
      <c r="P158" s="266">
        <v>0</v>
      </c>
      <c r="Q158" s="110">
        <f t="shared" si="101"/>
        <v>0</v>
      </c>
      <c r="R158" s="105"/>
      <c r="S158" s="207"/>
    </row>
    <row r="159" spans="1:19" x14ac:dyDescent="0.2">
      <c r="A159" s="59" t="str">
        <f t="shared" si="98"/>
        <v>Vista Del Mar / Family Services of Santa Monica</v>
      </c>
      <c r="B159" s="59" t="str">
        <f t="shared" si="99"/>
        <v>Edison/Muir/McKinley Elementary School Based Program</v>
      </c>
      <c r="D159" s="59" t="s">
        <v>96</v>
      </c>
      <c r="E159" s="29" t="str">
        <f t="shared" si="100"/>
        <v>5.  Fees for Service</v>
      </c>
      <c r="F159" s="125" t="s">
        <v>218</v>
      </c>
      <c r="G159" s="240"/>
      <c r="H159" s="43"/>
      <c r="I159" s="43"/>
      <c r="J159" s="43"/>
      <c r="K159" s="127"/>
      <c r="L159" s="43"/>
      <c r="M159" s="43"/>
      <c r="N159" s="229">
        <v>8824</v>
      </c>
      <c r="O159" s="266">
        <v>0</v>
      </c>
      <c r="P159" s="266">
        <v>0</v>
      </c>
      <c r="Q159" s="110">
        <f t="shared" si="101"/>
        <v>0</v>
      </c>
      <c r="R159" s="105"/>
      <c r="S159" s="207"/>
    </row>
    <row r="160" spans="1:19" x14ac:dyDescent="0.2">
      <c r="A160" s="59" t="str">
        <f t="shared" si="98"/>
        <v>Vista Del Mar / Family Services of Santa Monica</v>
      </c>
      <c r="B160" s="59" t="str">
        <f t="shared" si="99"/>
        <v>Edison/Muir/McKinley Elementary School Based Program</v>
      </c>
      <c r="D160" s="59" t="s">
        <v>96</v>
      </c>
      <c r="E160" s="29" t="str">
        <f t="shared" si="100"/>
        <v>6.  Other</v>
      </c>
      <c r="F160" s="125" t="s">
        <v>219</v>
      </c>
      <c r="G160" s="240"/>
      <c r="H160" s="43"/>
      <c r="I160" s="43"/>
      <c r="J160" s="43"/>
      <c r="K160" s="127"/>
      <c r="L160" s="43"/>
      <c r="M160" s="43"/>
      <c r="N160" s="239">
        <v>0</v>
      </c>
      <c r="O160" s="270">
        <v>0</v>
      </c>
      <c r="P160" s="270">
        <v>0</v>
      </c>
      <c r="Q160" s="111">
        <f t="shared" si="101"/>
        <v>0</v>
      </c>
      <c r="R160" s="105"/>
      <c r="S160" s="208"/>
    </row>
    <row r="161" spans="1:19" ht="15.75" thickBot="1" x14ac:dyDescent="0.3">
      <c r="F161" s="112" t="s">
        <v>220</v>
      </c>
      <c r="G161" s="66"/>
      <c r="H161" s="102" t="s">
        <v>221</v>
      </c>
      <c r="I161" s="103"/>
      <c r="J161" s="103"/>
      <c r="K161" s="103"/>
      <c r="L161" s="103"/>
      <c r="M161" s="103"/>
      <c r="N161" s="113">
        <f>SUM(N155:N160)</f>
        <v>374329</v>
      </c>
      <c r="O161" s="113">
        <f>SUM(O155:O160)</f>
        <v>90252</v>
      </c>
      <c r="P161" s="113">
        <f>SUM(P155:P160)</f>
        <v>90580</v>
      </c>
      <c r="Q161" s="113">
        <f>SUM(Q155:Q160)</f>
        <v>180832</v>
      </c>
      <c r="R161" s="106">
        <f>'CASH MATCH'!E18</f>
        <v>180831.90000000002</v>
      </c>
      <c r="S161" s="114">
        <f>IFERROR(Q161-R161,"N/A")</f>
        <v>9.9999999976716936E-2</v>
      </c>
    </row>
    <row r="162" spans="1:19" s="93" customFormat="1" ht="13.5" thickBot="1" x14ac:dyDescent="0.25">
      <c r="A162" s="59"/>
      <c r="B162" s="59"/>
      <c r="C162" s="59"/>
      <c r="D162" s="59"/>
      <c r="E162" s="92"/>
      <c r="F162" s="115"/>
      <c r="G162" s="127"/>
      <c r="H162" s="127"/>
      <c r="I162" s="127"/>
      <c r="J162" s="127"/>
      <c r="K162" s="128"/>
      <c r="L162" s="29"/>
      <c r="M162" s="29"/>
      <c r="N162" s="29"/>
      <c r="O162" s="29"/>
      <c r="P162" s="29"/>
      <c r="Q162" s="29"/>
      <c r="R162" s="28"/>
      <c r="S162" s="27"/>
    </row>
    <row r="163" spans="1:19" s="93" customFormat="1" x14ac:dyDescent="0.2">
      <c r="A163" s="59"/>
      <c r="B163" s="59"/>
      <c r="C163" s="59"/>
      <c r="D163" s="59"/>
      <c r="E163" s="92"/>
      <c r="F163" s="42" t="s">
        <v>222</v>
      </c>
      <c r="G163" s="41"/>
      <c r="H163" s="41"/>
      <c r="I163" s="41"/>
      <c r="J163" s="41"/>
      <c r="K163" s="40"/>
      <c r="L163" s="40"/>
      <c r="M163" s="40"/>
      <c r="N163" s="40"/>
      <c r="O163" s="40"/>
      <c r="P163" s="40"/>
      <c r="Q163" s="40"/>
      <c r="R163" s="39"/>
      <c r="S163" s="38"/>
    </row>
    <row r="164" spans="1:19" ht="13.5" thickBot="1" x14ac:dyDescent="0.25">
      <c r="F164" s="34" t="s">
        <v>223</v>
      </c>
      <c r="G164" s="33"/>
      <c r="H164" s="33"/>
      <c r="I164" s="33"/>
      <c r="J164" s="33"/>
      <c r="K164" s="32"/>
      <c r="L164" s="32"/>
      <c r="M164" s="32"/>
      <c r="N164" s="32"/>
      <c r="O164" s="32"/>
      <c r="P164" s="32"/>
      <c r="Q164" s="32"/>
      <c r="R164" s="31"/>
      <c r="S164" s="30"/>
    </row>
  </sheetData>
  <sheetProtection algorithmName="SHA-512" hashValue="9U84dDuROD2DwUZR7norOWWi8D2pEjp4E6ArOGJp8chFmjbSTP5WeMIt91RWn01EmwZVAQYRvr9gcwW0zdUQTw==" saltValue="MFracFBvfZy4NYCEGL96dA==" spinCount="100000" sheet="1" objects="1" scenarios="1"/>
  <conditionalFormatting sqref="G155:G160">
    <cfRule type="containsText" dxfId="0" priority="49" operator="containsText" text="VARIANCE">
      <formula>NOT(ISERROR(SEARCH("VARIANCE",G155)))</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47:K148"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8:R55" xr:uid="{00000000-0002-0000-0600-000002000000}">
      <formula1>0.9</formula1>
      <formula2>1.1</formula2>
    </dataValidation>
    <dataValidation type="list" allowBlank="1" showInputMessage="1" showErrorMessage="1" sqref="G11" xr:uid="{00000000-0002-0000-0600-000003000000}">
      <formula1>$F$20:$F$22</formula1>
    </dataValidation>
  </dataValidations>
  <pageMargins left="0.7" right="0.7" top="0.75" bottom="0.75" header="0.3" footer="0.3"/>
  <pageSetup orientation="portrait" r:id="rId1"/>
  <ignoredErrors>
    <ignoredError sqref="R7 R11:R12"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M50"/>
  <sheetViews>
    <sheetView topLeftCell="F2" zoomScaleNormal="100" workbookViewId="0">
      <selection activeCell="I2" sqref="I2"/>
    </sheetView>
  </sheetViews>
  <sheetFormatPr defaultColWidth="8.85546875" defaultRowHeight="12.75" outlineLevelRow="1" outlineLevelCol="1" x14ac:dyDescent="0.2"/>
  <cols>
    <col min="1" max="1" width="25.85546875" style="140" hidden="1" customWidth="1" outlineLevel="1"/>
    <col min="2" max="2" width="33.7109375" style="140" hidden="1" customWidth="1" outlineLevel="1"/>
    <col min="3" max="3" width="23.28515625" style="140" hidden="1" customWidth="1" outlineLevel="1"/>
    <col min="4" max="4" width="35" style="140" hidden="1" customWidth="1" outlineLevel="1"/>
    <col min="5" max="5" width="44" style="141" hidden="1" customWidth="1" outlineLevel="1"/>
    <col min="6" max="6" width="59.85546875" style="135" customWidth="1" collapsed="1"/>
    <col min="7" max="10" width="17.28515625" style="134" customWidth="1"/>
    <col min="11" max="13" width="17.28515625" style="60" customWidth="1"/>
    <col min="14" max="16384" width="8.85546875" style="136"/>
  </cols>
  <sheetData>
    <row r="1" spans="1:13" hidden="1" outlineLevel="1" x14ac:dyDescent="0.2">
      <c r="A1" s="131" t="s">
        <v>0</v>
      </c>
      <c r="B1" s="131" t="s">
        <v>1</v>
      </c>
      <c r="C1" s="131" t="s">
        <v>2</v>
      </c>
      <c r="D1" s="131" t="s">
        <v>3</v>
      </c>
      <c r="E1" s="132" t="s">
        <v>4</v>
      </c>
      <c r="F1" s="133" t="s">
        <v>5</v>
      </c>
      <c r="G1" s="134" t="s">
        <v>224</v>
      </c>
      <c r="H1" s="134" t="s">
        <v>225</v>
      </c>
      <c r="I1" s="134" t="s">
        <v>226</v>
      </c>
    </row>
    <row r="2" spans="1:13" ht="18" collapsed="1" x14ac:dyDescent="0.2">
      <c r="A2" s="131"/>
      <c r="B2" s="131"/>
      <c r="C2" s="131"/>
      <c r="D2" s="131"/>
      <c r="E2" s="132"/>
      <c r="F2" s="137" t="s">
        <v>20</v>
      </c>
      <c r="G2" s="216"/>
      <c r="H2" s="139"/>
      <c r="I2" s="139"/>
      <c r="J2" s="139"/>
      <c r="K2" s="217"/>
    </row>
    <row r="3" spans="1:13" ht="18" x14ac:dyDescent="0.2">
      <c r="A3" s="131"/>
      <c r="B3" s="131"/>
      <c r="C3" s="131"/>
      <c r="D3" s="131"/>
      <c r="E3" s="132"/>
      <c r="F3" s="137" t="s">
        <v>227</v>
      </c>
      <c r="G3" s="218"/>
      <c r="H3" s="218"/>
      <c r="I3" s="219"/>
      <c r="J3" s="219"/>
      <c r="K3" s="218"/>
      <c r="L3" s="218"/>
      <c r="M3" s="218"/>
    </row>
    <row r="4" spans="1:13" x14ac:dyDescent="0.2">
      <c r="A4" s="131"/>
      <c r="B4" s="131"/>
      <c r="C4" s="131"/>
      <c r="D4" s="131"/>
      <c r="E4" s="132"/>
      <c r="F4" s="138"/>
      <c r="G4" s="216"/>
      <c r="H4" s="139"/>
      <c r="I4" s="139"/>
      <c r="J4" s="139"/>
      <c r="K4" s="217"/>
    </row>
    <row r="5" spans="1:13" s="149" customFormat="1" ht="30" x14ac:dyDescent="0.2">
      <c r="A5" s="146"/>
      <c r="B5" s="146"/>
      <c r="C5" s="146"/>
      <c r="D5" s="147"/>
      <c r="E5" s="148"/>
      <c r="F5" s="273" t="s">
        <v>228</v>
      </c>
      <c r="G5" s="220" t="s">
        <v>229</v>
      </c>
      <c r="H5" s="220" t="s">
        <v>230</v>
      </c>
      <c r="I5" s="220" t="s">
        <v>231</v>
      </c>
      <c r="J5" s="150"/>
      <c r="L5" s="150"/>
      <c r="M5" s="150"/>
    </row>
    <row r="6" spans="1:13" s="149" customFormat="1" ht="14.25" x14ac:dyDescent="0.2">
      <c r="A6" s="146" t="str">
        <f>'PROGRAM BUDGET &amp; FISCAL REPORT'!$G$7</f>
        <v>Vista Del Mar / Family Services of Santa Monica</v>
      </c>
      <c r="B6" s="146" t="str">
        <f>'PROGRAM BUDGET &amp; FISCAL REPORT'!$G$8</f>
        <v>Edison/Muir/McKinley Elementary School Based Program</v>
      </c>
      <c r="C6" s="146"/>
      <c r="D6" s="146" t="s">
        <v>232</v>
      </c>
      <c r="E6" s="149" t="s">
        <v>233</v>
      </c>
      <c r="F6" s="274" t="s">
        <v>234</v>
      </c>
      <c r="G6" s="243">
        <v>195</v>
      </c>
      <c r="H6" s="275">
        <v>85</v>
      </c>
      <c r="I6" s="275">
        <v>112</v>
      </c>
      <c r="J6" s="244"/>
      <c r="K6" s="245"/>
      <c r="L6" s="244"/>
      <c r="M6" s="150"/>
    </row>
    <row r="7" spans="1:13" s="149" customFormat="1" ht="14.25" x14ac:dyDescent="0.2">
      <c r="A7" s="146" t="str">
        <f>'PROGRAM BUDGET &amp; FISCAL REPORT'!$G$7</f>
        <v>Vista Del Mar / Family Services of Santa Monica</v>
      </c>
      <c r="B7" s="146" t="str">
        <f>'PROGRAM BUDGET &amp; FISCAL REPORT'!$G$8</f>
        <v>Edison/Muir/McKinley Elementary School Based Program</v>
      </c>
      <c r="C7" s="146"/>
      <c r="D7" s="146" t="s">
        <v>232</v>
      </c>
      <c r="E7" s="149" t="s">
        <v>233</v>
      </c>
      <c r="F7" s="274" t="s">
        <v>235</v>
      </c>
      <c r="G7" s="243">
        <v>130</v>
      </c>
      <c r="H7" s="275">
        <v>66</v>
      </c>
      <c r="I7" s="275">
        <v>112</v>
      </c>
      <c r="J7" s="244"/>
      <c r="K7" s="245"/>
      <c r="L7" s="244"/>
      <c r="M7" s="150"/>
    </row>
    <row r="8" spans="1:13" s="149" customFormat="1" ht="14.25" x14ac:dyDescent="0.2">
      <c r="A8" s="146" t="str">
        <f>'PROGRAM BUDGET &amp; FISCAL REPORT'!$G$7</f>
        <v>Vista Del Mar / Family Services of Santa Monica</v>
      </c>
      <c r="B8" s="146" t="str">
        <f>'PROGRAM BUDGET &amp; FISCAL REPORT'!$G$8</f>
        <v>Edison/Muir/McKinley Elementary School Based Program</v>
      </c>
      <c r="C8" s="146"/>
      <c r="D8" s="146" t="s">
        <v>232</v>
      </c>
      <c r="E8" s="149" t="s">
        <v>233</v>
      </c>
      <c r="F8" s="274" t="s">
        <v>236</v>
      </c>
      <c r="G8" s="243">
        <v>85</v>
      </c>
      <c r="H8" s="275">
        <v>46</v>
      </c>
      <c r="I8" s="275">
        <v>48</v>
      </c>
      <c r="J8" s="276"/>
      <c r="K8" s="245"/>
      <c r="L8" s="244"/>
      <c r="M8" s="150"/>
    </row>
    <row r="9" spans="1:13" s="149" customFormat="1" ht="14.25" x14ac:dyDescent="0.2">
      <c r="A9" s="146" t="str">
        <f>'PROGRAM BUDGET &amp; FISCAL REPORT'!$G$7</f>
        <v>Vista Del Mar / Family Services of Santa Monica</v>
      </c>
      <c r="B9" s="146" t="str">
        <f>'PROGRAM BUDGET &amp; FISCAL REPORT'!$G$8</f>
        <v>Edison/Muir/McKinley Elementary School Based Program</v>
      </c>
      <c r="C9" s="146"/>
      <c r="D9" s="146" t="s">
        <v>232</v>
      </c>
      <c r="E9" s="149" t="s">
        <v>233</v>
      </c>
      <c r="F9" s="274" t="s">
        <v>237</v>
      </c>
      <c r="G9" s="243">
        <v>3</v>
      </c>
      <c r="H9" s="275">
        <v>0</v>
      </c>
      <c r="I9" s="275">
        <v>0</v>
      </c>
      <c r="J9" s="276"/>
      <c r="K9" s="245"/>
      <c r="L9" s="244"/>
      <c r="M9" s="150"/>
    </row>
    <row r="10" spans="1:13" s="149" customFormat="1" ht="14.25" x14ac:dyDescent="0.2">
      <c r="A10" s="146" t="str">
        <f>'PROGRAM BUDGET &amp; FISCAL REPORT'!$G$7</f>
        <v>Vista Del Mar / Family Services of Santa Monica</v>
      </c>
      <c r="B10" s="146" t="str">
        <f>'PROGRAM BUDGET &amp; FISCAL REPORT'!$G$8</f>
        <v>Edison/Muir/McKinley Elementary School Based Program</v>
      </c>
      <c r="C10" s="146"/>
      <c r="D10" s="146" t="s">
        <v>232</v>
      </c>
      <c r="E10" s="149" t="s">
        <v>233</v>
      </c>
      <c r="F10" s="274" t="s">
        <v>238</v>
      </c>
      <c r="G10" s="243">
        <v>20</v>
      </c>
      <c r="H10" s="275">
        <v>11</v>
      </c>
      <c r="I10" s="275">
        <v>11</v>
      </c>
      <c r="J10" s="276"/>
      <c r="K10" s="245"/>
      <c r="L10" s="244"/>
      <c r="M10" s="150"/>
    </row>
    <row r="11" spans="1:13" s="149" customFormat="1" ht="14.25" x14ac:dyDescent="0.2">
      <c r="A11" s="146" t="str">
        <f>'PROGRAM BUDGET &amp; FISCAL REPORT'!$G$7</f>
        <v>Vista Del Mar / Family Services of Santa Monica</v>
      </c>
      <c r="B11" s="146" t="str">
        <f>'PROGRAM BUDGET &amp; FISCAL REPORT'!$G$8</f>
        <v>Edison/Muir/McKinley Elementary School Based Program</v>
      </c>
      <c r="C11" s="146"/>
      <c r="D11" s="146" t="s">
        <v>232</v>
      </c>
      <c r="E11" s="149" t="s">
        <v>233</v>
      </c>
      <c r="F11" s="274" t="s">
        <v>239</v>
      </c>
      <c r="G11" s="243" t="s">
        <v>240</v>
      </c>
      <c r="H11" s="275">
        <v>1</v>
      </c>
      <c r="I11" s="275">
        <v>1</v>
      </c>
      <c r="J11" s="276"/>
      <c r="K11" s="245"/>
      <c r="L11" s="244"/>
      <c r="M11" s="150"/>
    </row>
    <row r="12" spans="1:13" s="149" customFormat="1" ht="14.25" x14ac:dyDescent="0.2">
      <c r="A12" s="146" t="str">
        <f>'PROGRAM BUDGET &amp; FISCAL REPORT'!$G$7</f>
        <v>Vista Del Mar / Family Services of Santa Monica</v>
      </c>
      <c r="B12" s="146" t="str">
        <f>'PROGRAM BUDGET &amp; FISCAL REPORT'!$G$8</f>
        <v>Edison/Muir/McKinley Elementary School Based Program</v>
      </c>
      <c r="C12" s="146"/>
      <c r="D12" s="146" t="s">
        <v>232</v>
      </c>
      <c r="E12" s="149" t="s">
        <v>233</v>
      </c>
      <c r="F12" s="274" t="s">
        <v>241</v>
      </c>
      <c r="G12" s="243">
        <v>59</v>
      </c>
      <c r="H12" s="275">
        <v>36</v>
      </c>
      <c r="I12" s="275">
        <v>44</v>
      </c>
      <c r="J12" s="276"/>
      <c r="K12" s="245"/>
      <c r="L12" s="244"/>
      <c r="M12" s="150"/>
    </row>
    <row r="13" spans="1:13" s="149" customFormat="1" ht="14.25" x14ac:dyDescent="0.2">
      <c r="A13" s="146" t="str">
        <f>'PROGRAM BUDGET &amp; FISCAL REPORT'!$G$7</f>
        <v>Vista Del Mar / Family Services of Santa Monica</v>
      </c>
      <c r="B13" s="146" t="str">
        <f>'PROGRAM BUDGET &amp; FISCAL REPORT'!$G$8</f>
        <v>Edison/Muir/McKinley Elementary School Based Program</v>
      </c>
      <c r="C13" s="146"/>
      <c r="D13" s="146" t="s">
        <v>232</v>
      </c>
      <c r="E13" s="149" t="s">
        <v>233</v>
      </c>
      <c r="F13" s="274" t="s">
        <v>242</v>
      </c>
      <c r="G13" s="243">
        <v>39</v>
      </c>
      <c r="H13" s="275">
        <v>13</v>
      </c>
      <c r="I13" s="275">
        <v>16</v>
      </c>
      <c r="J13" s="276"/>
      <c r="K13" s="245"/>
      <c r="L13" s="244"/>
      <c r="M13" s="150"/>
    </row>
    <row r="14" spans="1:13" s="149" customFormat="1" ht="14.25" x14ac:dyDescent="0.2">
      <c r="A14" s="146"/>
      <c r="B14" s="146"/>
      <c r="C14" s="146"/>
      <c r="D14" s="146"/>
      <c r="F14" s="277"/>
      <c r="G14" s="246"/>
      <c r="H14" s="246"/>
      <c r="I14" s="246"/>
      <c r="J14" s="244"/>
      <c r="K14" s="245"/>
      <c r="L14" s="244"/>
      <c r="M14" s="150"/>
    </row>
    <row r="15" spans="1:13" s="149" customFormat="1" ht="30" x14ac:dyDescent="0.2">
      <c r="A15" s="146"/>
      <c r="B15" s="146"/>
      <c r="C15" s="146"/>
      <c r="D15" s="146"/>
      <c r="F15" s="273" t="s">
        <v>243</v>
      </c>
      <c r="G15" s="247" t="s">
        <v>229</v>
      </c>
      <c r="H15" s="247" t="s">
        <v>230</v>
      </c>
      <c r="I15" s="247" t="s">
        <v>231</v>
      </c>
      <c r="J15" s="244"/>
      <c r="K15" s="245"/>
      <c r="L15" s="244"/>
      <c r="M15" s="150"/>
    </row>
    <row r="16" spans="1:13" s="149" customFormat="1" ht="14.25" x14ac:dyDescent="0.2">
      <c r="A16" s="146" t="str">
        <f>'PROGRAM BUDGET &amp; FISCAL REPORT'!$G$7</f>
        <v>Vista Del Mar / Family Services of Santa Monica</v>
      </c>
      <c r="B16" s="146" t="str">
        <f>'PROGRAM BUDGET &amp; FISCAL REPORT'!$G$8</f>
        <v>Edison/Muir/McKinley Elementary School Based Program</v>
      </c>
      <c r="C16" s="146"/>
      <c r="D16" s="146" t="s">
        <v>232</v>
      </c>
      <c r="E16" s="149" t="s">
        <v>244</v>
      </c>
      <c r="F16" s="274" t="s">
        <v>245</v>
      </c>
      <c r="G16" s="243">
        <v>13</v>
      </c>
      <c r="H16" s="275">
        <v>1</v>
      </c>
      <c r="I16" s="275">
        <v>2</v>
      </c>
      <c r="J16" s="276"/>
      <c r="K16" s="245"/>
      <c r="L16" s="244"/>
      <c r="M16" s="150"/>
    </row>
    <row r="17" spans="1:13" s="149" customFormat="1" ht="14.25" x14ac:dyDescent="0.2">
      <c r="A17" s="146" t="str">
        <f>'PROGRAM BUDGET &amp; FISCAL REPORT'!$G$7</f>
        <v>Vista Del Mar / Family Services of Santa Monica</v>
      </c>
      <c r="B17" s="146" t="str">
        <f>'PROGRAM BUDGET &amp; FISCAL REPORT'!$G$8</f>
        <v>Edison/Muir/McKinley Elementary School Based Program</v>
      </c>
      <c r="C17" s="146"/>
      <c r="D17" s="146" t="s">
        <v>232</v>
      </c>
      <c r="E17" s="149" t="s">
        <v>244</v>
      </c>
      <c r="F17" s="274" t="s">
        <v>246</v>
      </c>
      <c r="G17" s="243">
        <v>7</v>
      </c>
      <c r="H17" s="275">
        <v>4</v>
      </c>
      <c r="I17" s="275">
        <v>4</v>
      </c>
      <c r="J17" s="276"/>
      <c r="K17" s="245"/>
      <c r="L17" s="244"/>
      <c r="M17" s="150"/>
    </row>
    <row r="18" spans="1:13" s="149" customFormat="1" ht="14.25" x14ac:dyDescent="0.2">
      <c r="A18" s="146" t="str">
        <f>'PROGRAM BUDGET &amp; FISCAL REPORT'!$G$7</f>
        <v>Vista Del Mar / Family Services of Santa Monica</v>
      </c>
      <c r="B18" s="146" t="str">
        <f>'PROGRAM BUDGET &amp; FISCAL REPORT'!$G$8</f>
        <v>Edison/Muir/McKinley Elementary School Based Program</v>
      </c>
      <c r="C18" s="146"/>
      <c r="D18" s="146" t="s">
        <v>232</v>
      </c>
      <c r="E18" s="149" t="s">
        <v>244</v>
      </c>
      <c r="F18" s="274" t="s">
        <v>247</v>
      </c>
      <c r="G18" s="243">
        <v>58</v>
      </c>
      <c r="H18" s="275">
        <v>32</v>
      </c>
      <c r="I18" s="275">
        <v>60</v>
      </c>
      <c r="J18" s="276"/>
      <c r="K18" s="245"/>
      <c r="L18" s="244"/>
      <c r="M18" s="150"/>
    </row>
    <row r="19" spans="1:13" s="149" customFormat="1" ht="14.25" x14ac:dyDescent="0.2">
      <c r="A19" s="146" t="str">
        <f>'PROGRAM BUDGET &amp; FISCAL REPORT'!$G$7</f>
        <v>Vista Del Mar / Family Services of Santa Monica</v>
      </c>
      <c r="B19" s="146" t="str">
        <f>'PROGRAM BUDGET &amp; FISCAL REPORT'!$G$8</f>
        <v>Edison/Muir/McKinley Elementary School Based Program</v>
      </c>
      <c r="C19" s="146"/>
      <c r="D19" s="146" t="s">
        <v>232</v>
      </c>
      <c r="E19" s="149" t="s">
        <v>244</v>
      </c>
      <c r="F19" s="274" t="s">
        <v>248</v>
      </c>
      <c r="G19" s="243">
        <v>32</v>
      </c>
      <c r="H19" s="275">
        <v>13</v>
      </c>
      <c r="I19" s="275">
        <v>20</v>
      </c>
      <c r="J19" s="276"/>
      <c r="K19" s="245"/>
      <c r="L19" s="244"/>
      <c r="M19" s="150"/>
    </row>
    <row r="20" spans="1:13" s="149" customFormat="1" ht="14.25" x14ac:dyDescent="0.2">
      <c r="A20" s="146" t="str">
        <f>'PROGRAM BUDGET &amp; FISCAL REPORT'!$G$7</f>
        <v>Vista Del Mar / Family Services of Santa Monica</v>
      </c>
      <c r="B20" s="146" t="str">
        <f>'PROGRAM BUDGET &amp; FISCAL REPORT'!$G$8</f>
        <v>Edison/Muir/McKinley Elementary School Based Program</v>
      </c>
      <c r="C20" s="146"/>
      <c r="D20" s="146" t="s">
        <v>232</v>
      </c>
      <c r="E20" s="149" t="s">
        <v>244</v>
      </c>
      <c r="F20" s="274" t="s">
        <v>249</v>
      </c>
      <c r="G20" s="243">
        <v>13</v>
      </c>
      <c r="H20" s="275">
        <v>14</v>
      </c>
      <c r="I20" s="275">
        <v>23</v>
      </c>
      <c r="J20" s="276"/>
      <c r="K20" s="245"/>
      <c r="L20" s="244"/>
      <c r="M20" s="150"/>
    </row>
    <row r="21" spans="1:13" s="149" customFormat="1" ht="14.25" x14ac:dyDescent="0.2">
      <c r="A21" s="146" t="str">
        <f>'PROGRAM BUDGET &amp; FISCAL REPORT'!$G$7</f>
        <v>Vista Del Mar / Family Services of Santa Monica</v>
      </c>
      <c r="B21" s="146" t="str">
        <f>'PROGRAM BUDGET &amp; FISCAL REPORT'!$G$8</f>
        <v>Edison/Muir/McKinley Elementary School Based Program</v>
      </c>
      <c r="C21" s="146"/>
      <c r="D21" s="146" t="s">
        <v>232</v>
      </c>
      <c r="E21" s="149" t="s">
        <v>244</v>
      </c>
      <c r="F21" s="274" t="s">
        <v>250</v>
      </c>
      <c r="G21" s="243">
        <v>7</v>
      </c>
      <c r="H21" s="275">
        <v>2</v>
      </c>
      <c r="I21" s="275">
        <v>3</v>
      </c>
      <c r="J21" s="276"/>
      <c r="K21" s="245"/>
      <c r="L21" s="244"/>
      <c r="M21" s="150"/>
    </row>
    <row r="22" spans="1:13" s="149" customFormat="1" ht="14.25" x14ac:dyDescent="0.2">
      <c r="A22" s="146" t="str">
        <f>'PROGRAM BUDGET &amp; FISCAL REPORT'!$G$7</f>
        <v>Vista Del Mar / Family Services of Santa Monica</v>
      </c>
      <c r="B22" s="146" t="str">
        <f>'PROGRAM BUDGET &amp; FISCAL REPORT'!$G$8</f>
        <v>Edison/Muir/McKinley Elementary School Based Program</v>
      </c>
      <c r="C22" s="146"/>
      <c r="D22" s="146" t="s">
        <v>232</v>
      </c>
      <c r="E22" s="149" t="s">
        <v>244</v>
      </c>
      <c r="F22" s="274" t="s">
        <v>251</v>
      </c>
      <c r="G22" s="243">
        <v>0</v>
      </c>
      <c r="H22" s="275">
        <v>0</v>
      </c>
      <c r="I22" s="275">
        <v>0</v>
      </c>
      <c r="J22" s="276"/>
      <c r="K22" s="245"/>
      <c r="L22" s="244"/>
      <c r="M22" s="150"/>
    </row>
    <row r="23" spans="1:13" s="149" customFormat="1" ht="15" x14ac:dyDescent="0.2">
      <c r="A23" s="146"/>
      <c r="B23" s="146"/>
      <c r="C23" s="146"/>
      <c r="D23" s="146"/>
      <c r="F23" s="278" t="s">
        <v>252</v>
      </c>
      <c r="G23" s="212">
        <f>SUM(G16:G22)</f>
        <v>130</v>
      </c>
      <c r="H23" s="212">
        <f>SUM(H16:H22)</f>
        <v>66</v>
      </c>
      <c r="I23" s="212">
        <f>SUM(I16:I22)</f>
        <v>112</v>
      </c>
      <c r="J23" s="244"/>
      <c r="K23" s="245"/>
      <c r="L23" s="244"/>
      <c r="M23" s="150"/>
    </row>
    <row r="24" spans="1:13" s="149" customFormat="1" ht="14.25" x14ac:dyDescent="0.2">
      <c r="A24" s="146"/>
      <c r="B24" s="146"/>
      <c r="C24" s="146"/>
      <c r="D24" s="146"/>
      <c r="F24" s="279"/>
      <c r="G24" s="246"/>
      <c r="H24" s="246"/>
      <c r="I24" s="246"/>
      <c r="J24" s="244"/>
      <c r="K24" s="245"/>
      <c r="L24" s="244"/>
      <c r="M24" s="150"/>
    </row>
    <row r="25" spans="1:13" s="149" customFormat="1" ht="30" x14ac:dyDescent="0.2">
      <c r="A25" s="146"/>
      <c r="B25" s="146"/>
      <c r="C25" s="146"/>
      <c r="D25" s="146"/>
      <c r="F25" s="273" t="s">
        <v>253</v>
      </c>
      <c r="G25" s="247" t="s">
        <v>229</v>
      </c>
      <c r="H25" s="247" t="s">
        <v>230</v>
      </c>
      <c r="I25" s="247" t="s">
        <v>231</v>
      </c>
      <c r="J25" s="244"/>
      <c r="K25" s="245"/>
      <c r="L25" s="244"/>
      <c r="M25" s="150"/>
    </row>
    <row r="26" spans="1:13" s="149" customFormat="1" ht="14.25" x14ac:dyDescent="0.2">
      <c r="A26" s="146" t="str">
        <f>'PROGRAM BUDGET &amp; FISCAL REPORT'!$G$7</f>
        <v>Vista Del Mar / Family Services of Santa Monica</v>
      </c>
      <c r="B26" s="146" t="str">
        <f>'PROGRAM BUDGET &amp; FISCAL REPORT'!$G$8</f>
        <v>Edison/Muir/McKinley Elementary School Based Program</v>
      </c>
      <c r="C26" s="146"/>
      <c r="D26" s="146" t="s">
        <v>232</v>
      </c>
      <c r="E26" s="149" t="s">
        <v>254</v>
      </c>
      <c r="F26" s="274">
        <v>90401</v>
      </c>
      <c r="G26" s="243" t="s">
        <v>240</v>
      </c>
      <c r="H26" s="275">
        <v>2</v>
      </c>
      <c r="I26" s="275">
        <v>3</v>
      </c>
      <c r="J26" s="244"/>
      <c r="K26" s="245"/>
      <c r="L26" s="244"/>
      <c r="M26" s="150"/>
    </row>
    <row r="27" spans="1:13" s="149" customFormat="1" ht="14.25" x14ac:dyDescent="0.2">
      <c r="A27" s="146" t="str">
        <f>'PROGRAM BUDGET &amp; FISCAL REPORT'!$G$7</f>
        <v>Vista Del Mar / Family Services of Santa Monica</v>
      </c>
      <c r="B27" s="146" t="str">
        <f>'PROGRAM BUDGET &amp; FISCAL REPORT'!$G$8</f>
        <v>Edison/Muir/McKinley Elementary School Based Program</v>
      </c>
      <c r="C27" s="146"/>
      <c r="D27" s="146" t="s">
        <v>232</v>
      </c>
      <c r="E27" s="149" t="s">
        <v>254</v>
      </c>
      <c r="F27" s="274">
        <v>90402</v>
      </c>
      <c r="G27" s="243" t="s">
        <v>240</v>
      </c>
      <c r="H27" s="275">
        <v>0</v>
      </c>
      <c r="I27" s="275">
        <v>1</v>
      </c>
      <c r="J27" s="244"/>
      <c r="K27" s="245"/>
      <c r="L27" s="244"/>
      <c r="M27" s="150"/>
    </row>
    <row r="28" spans="1:13" s="149" customFormat="1" ht="14.25" x14ac:dyDescent="0.2">
      <c r="A28" s="146" t="str">
        <f>'PROGRAM BUDGET &amp; FISCAL REPORT'!$G$7</f>
        <v>Vista Del Mar / Family Services of Santa Monica</v>
      </c>
      <c r="B28" s="146" t="str">
        <f>'PROGRAM BUDGET &amp; FISCAL REPORT'!$G$8</f>
        <v>Edison/Muir/McKinley Elementary School Based Program</v>
      </c>
      <c r="C28" s="146"/>
      <c r="D28" s="146" t="s">
        <v>232</v>
      </c>
      <c r="E28" s="149" t="s">
        <v>254</v>
      </c>
      <c r="F28" s="274">
        <v>90403</v>
      </c>
      <c r="G28" s="249" t="s">
        <v>240</v>
      </c>
      <c r="H28" s="275">
        <v>9</v>
      </c>
      <c r="I28" s="275">
        <v>9</v>
      </c>
      <c r="J28" s="244"/>
      <c r="K28" s="245"/>
      <c r="L28" s="244"/>
      <c r="M28" s="150"/>
    </row>
    <row r="29" spans="1:13" s="149" customFormat="1" ht="14.25" x14ac:dyDescent="0.2">
      <c r="A29" s="146" t="str">
        <f>'PROGRAM BUDGET &amp; FISCAL REPORT'!$G$7</f>
        <v>Vista Del Mar / Family Services of Santa Monica</v>
      </c>
      <c r="B29" s="146" t="str">
        <f>'PROGRAM BUDGET &amp; FISCAL REPORT'!$G$8</f>
        <v>Edison/Muir/McKinley Elementary School Based Program</v>
      </c>
      <c r="C29" s="146"/>
      <c r="D29" s="146" t="s">
        <v>232</v>
      </c>
      <c r="E29" s="149" t="s">
        <v>254</v>
      </c>
      <c r="F29" s="274">
        <v>90404</v>
      </c>
      <c r="G29" s="243" t="s">
        <v>240</v>
      </c>
      <c r="H29" s="275">
        <v>36</v>
      </c>
      <c r="I29" s="275">
        <v>44</v>
      </c>
      <c r="J29" s="244"/>
      <c r="K29" s="245"/>
      <c r="L29" s="244"/>
      <c r="M29" s="150"/>
    </row>
    <row r="30" spans="1:13" s="149" customFormat="1" ht="14.25" x14ac:dyDescent="0.2">
      <c r="A30" s="146" t="str">
        <f>'PROGRAM BUDGET &amp; FISCAL REPORT'!$G$7</f>
        <v>Vista Del Mar / Family Services of Santa Monica</v>
      </c>
      <c r="B30" s="146" t="str">
        <f>'PROGRAM BUDGET &amp; FISCAL REPORT'!$G$8</f>
        <v>Edison/Muir/McKinley Elementary School Based Program</v>
      </c>
      <c r="C30" s="146"/>
      <c r="D30" s="146" t="s">
        <v>232</v>
      </c>
      <c r="E30" s="149" t="s">
        <v>254</v>
      </c>
      <c r="F30" s="274">
        <v>90405</v>
      </c>
      <c r="G30" s="243" t="s">
        <v>240</v>
      </c>
      <c r="H30" s="275">
        <v>19</v>
      </c>
      <c r="I30" s="275">
        <v>27</v>
      </c>
      <c r="J30" s="244"/>
      <c r="K30" s="245"/>
      <c r="L30" s="244"/>
      <c r="M30" s="150"/>
    </row>
    <row r="31" spans="1:13" s="149" customFormat="1" ht="14.25" x14ac:dyDescent="0.2">
      <c r="A31" s="146" t="str">
        <f>'PROGRAM BUDGET &amp; FISCAL REPORT'!$G$7</f>
        <v>Vista Del Mar / Family Services of Santa Monica</v>
      </c>
      <c r="B31" s="146" t="str">
        <f>'PROGRAM BUDGET &amp; FISCAL REPORT'!$G$8</f>
        <v>Edison/Muir/McKinley Elementary School Based Program</v>
      </c>
      <c r="C31" s="146"/>
      <c r="D31" s="146" t="s">
        <v>232</v>
      </c>
      <c r="E31" s="149" t="s">
        <v>254</v>
      </c>
      <c r="F31" s="274" t="s">
        <v>255</v>
      </c>
      <c r="G31" s="243" t="s">
        <v>240</v>
      </c>
      <c r="H31" s="275">
        <v>0</v>
      </c>
      <c r="I31" s="275">
        <v>28</v>
      </c>
      <c r="J31" s="244"/>
      <c r="K31" s="245"/>
      <c r="L31" s="244"/>
      <c r="M31" s="150"/>
    </row>
    <row r="32" spans="1:13" s="149" customFormat="1" ht="15" x14ac:dyDescent="0.2">
      <c r="A32" s="146"/>
      <c r="B32" s="146"/>
      <c r="C32" s="146"/>
      <c r="D32" s="146"/>
      <c r="F32" s="278" t="s">
        <v>252</v>
      </c>
      <c r="G32" s="212">
        <f>SUM(G26:G31)</f>
        <v>0</v>
      </c>
      <c r="H32" s="212">
        <f>SUM(H26:H31)</f>
        <v>66</v>
      </c>
      <c r="I32" s="212">
        <f>SUM(I26:I31)</f>
        <v>112</v>
      </c>
      <c r="J32" s="244"/>
      <c r="K32" s="245"/>
      <c r="L32" s="244"/>
      <c r="M32" s="150"/>
    </row>
    <row r="33" spans="1:13" s="149" customFormat="1" ht="15" x14ac:dyDescent="0.2">
      <c r="A33" s="147"/>
      <c r="B33" s="147"/>
      <c r="C33" s="146"/>
      <c r="D33" s="146"/>
      <c r="F33" s="279"/>
      <c r="G33" s="244"/>
      <c r="H33" s="246"/>
      <c r="I33" s="246"/>
      <c r="J33" s="244"/>
      <c r="K33" s="245"/>
      <c r="L33" s="244"/>
      <c r="M33" s="150"/>
    </row>
    <row r="34" spans="1:13" s="149" customFormat="1" ht="30" x14ac:dyDescent="0.2">
      <c r="A34" s="146"/>
      <c r="B34" s="146"/>
      <c r="C34" s="146"/>
      <c r="D34" s="146"/>
      <c r="F34" s="279"/>
      <c r="G34" s="247" t="s">
        <v>230</v>
      </c>
      <c r="H34" s="247" t="s">
        <v>230</v>
      </c>
      <c r="I34" s="247" t="s">
        <v>230</v>
      </c>
      <c r="J34" s="247" t="s">
        <v>231</v>
      </c>
      <c r="K34" s="247" t="s">
        <v>231</v>
      </c>
      <c r="L34" s="247" t="s">
        <v>231</v>
      </c>
    </row>
    <row r="35" spans="1:13" s="149" customFormat="1" ht="30" x14ac:dyDescent="0.2">
      <c r="A35" s="146"/>
      <c r="B35" s="146"/>
      <c r="C35" s="146"/>
      <c r="D35" s="146"/>
      <c r="F35" s="273" t="s">
        <v>256</v>
      </c>
      <c r="G35" s="247" t="s">
        <v>257</v>
      </c>
      <c r="H35" s="247" t="s">
        <v>258</v>
      </c>
      <c r="I35" s="247" t="s">
        <v>259</v>
      </c>
      <c r="J35" s="247" t="s">
        <v>257</v>
      </c>
      <c r="K35" s="247" t="s">
        <v>258</v>
      </c>
      <c r="L35" s="247" t="s">
        <v>259</v>
      </c>
    </row>
    <row r="36" spans="1:13" s="149" customFormat="1" ht="14.25" x14ac:dyDescent="0.2">
      <c r="A36" s="146" t="str">
        <f>'PROGRAM BUDGET &amp; FISCAL REPORT'!$G$7</f>
        <v>Vista Del Mar / Family Services of Santa Monica</v>
      </c>
      <c r="B36" s="146" t="str">
        <f>'PROGRAM BUDGET &amp; FISCAL REPORT'!$G$8</f>
        <v>Edison/Muir/McKinley Elementary School Based Program</v>
      </c>
      <c r="C36" s="146" t="s">
        <v>225</v>
      </c>
      <c r="D36" s="146" t="s">
        <v>232</v>
      </c>
      <c r="E36" s="149" t="s">
        <v>260</v>
      </c>
      <c r="F36" s="213" t="s">
        <v>261</v>
      </c>
      <c r="G36" s="280">
        <v>0</v>
      </c>
      <c r="H36" s="281">
        <v>0</v>
      </c>
      <c r="I36" s="281">
        <v>0</v>
      </c>
      <c r="J36" s="280">
        <v>0</v>
      </c>
      <c r="K36" s="281">
        <v>0</v>
      </c>
      <c r="L36" s="281">
        <v>0</v>
      </c>
    </row>
    <row r="37" spans="1:13" s="149" customFormat="1" ht="14.25" x14ac:dyDescent="0.2">
      <c r="A37" s="146" t="str">
        <f>'PROGRAM BUDGET &amp; FISCAL REPORT'!$G$7</f>
        <v>Vista Del Mar / Family Services of Santa Monica</v>
      </c>
      <c r="B37" s="146" t="str">
        <f>'PROGRAM BUDGET &amp; FISCAL REPORT'!$G$8</f>
        <v>Edison/Muir/McKinley Elementary School Based Program</v>
      </c>
      <c r="C37" s="146" t="s">
        <v>225</v>
      </c>
      <c r="D37" s="146" t="s">
        <v>232</v>
      </c>
      <c r="E37" s="149" t="s">
        <v>260</v>
      </c>
      <c r="F37" s="214" t="s">
        <v>262</v>
      </c>
      <c r="G37" s="280">
        <v>14</v>
      </c>
      <c r="H37" s="281">
        <v>19</v>
      </c>
      <c r="I37" s="281">
        <v>0</v>
      </c>
      <c r="J37" s="280">
        <v>23</v>
      </c>
      <c r="K37" s="281">
        <v>31</v>
      </c>
      <c r="L37" s="281">
        <v>0</v>
      </c>
    </row>
    <row r="38" spans="1:13" s="149" customFormat="1" ht="14.25" x14ac:dyDescent="0.2">
      <c r="A38" s="146" t="str">
        <f>'PROGRAM BUDGET &amp; FISCAL REPORT'!$G$7</f>
        <v>Vista Del Mar / Family Services of Santa Monica</v>
      </c>
      <c r="B38" s="146" t="str">
        <f>'PROGRAM BUDGET &amp; FISCAL REPORT'!$G$8</f>
        <v>Edison/Muir/McKinley Elementary School Based Program</v>
      </c>
      <c r="C38" s="146" t="s">
        <v>225</v>
      </c>
      <c r="D38" s="146" t="s">
        <v>232</v>
      </c>
      <c r="E38" s="149" t="s">
        <v>260</v>
      </c>
      <c r="F38" s="214" t="s">
        <v>263</v>
      </c>
      <c r="G38" s="280">
        <v>4</v>
      </c>
      <c r="H38" s="281">
        <v>25</v>
      </c>
      <c r="I38" s="281">
        <v>0</v>
      </c>
      <c r="J38" s="280">
        <v>15</v>
      </c>
      <c r="K38" s="281">
        <v>39</v>
      </c>
      <c r="L38" s="281">
        <v>0</v>
      </c>
    </row>
    <row r="39" spans="1:13" s="149" customFormat="1" ht="14.25" x14ac:dyDescent="0.2">
      <c r="A39" s="146" t="str">
        <f>'PROGRAM BUDGET &amp; FISCAL REPORT'!$G$7</f>
        <v>Vista Del Mar / Family Services of Santa Monica</v>
      </c>
      <c r="B39" s="146" t="str">
        <f>'PROGRAM BUDGET &amp; FISCAL REPORT'!$G$8</f>
        <v>Edison/Muir/McKinley Elementary School Based Program</v>
      </c>
      <c r="C39" s="146" t="s">
        <v>225</v>
      </c>
      <c r="D39" s="146" t="s">
        <v>232</v>
      </c>
      <c r="E39" s="149" t="s">
        <v>260</v>
      </c>
      <c r="F39" s="213" t="s">
        <v>264</v>
      </c>
      <c r="G39" s="280">
        <v>1</v>
      </c>
      <c r="H39" s="281">
        <v>1</v>
      </c>
      <c r="I39" s="281">
        <v>2</v>
      </c>
      <c r="J39" s="280">
        <v>1</v>
      </c>
      <c r="K39" s="281">
        <v>1</v>
      </c>
      <c r="L39" s="281">
        <v>2</v>
      </c>
    </row>
    <row r="40" spans="1:13" s="149" customFormat="1" ht="14.25" x14ac:dyDescent="0.2">
      <c r="A40" s="146" t="str">
        <f>'PROGRAM BUDGET &amp; FISCAL REPORT'!$G$7</f>
        <v>Vista Del Mar / Family Services of Santa Monica</v>
      </c>
      <c r="B40" s="146" t="str">
        <f>'PROGRAM BUDGET &amp; FISCAL REPORT'!$G$8</f>
        <v>Edison/Muir/McKinley Elementary School Based Program</v>
      </c>
      <c r="C40" s="146" t="s">
        <v>225</v>
      </c>
      <c r="D40" s="146" t="s">
        <v>232</v>
      </c>
      <c r="E40" s="149" t="s">
        <v>260</v>
      </c>
      <c r="F40" s="213" t="s">
        <v>265</v>
      </c>
      <c r="G40" s="280"/>
      <c r="H40" s="281"/>
      <c r="I40" s="281"/>
      <c r="J40" s="280"/>
      <c r="K40" s="281"/>
      <c r="L40" s="281"/>
    </row>
    <row r="41" spans="1:13" s="149" customFormat="1" ht="14.25" x14ac:dyDescent="0.2">
      <c r="A41" s="146" t="str">
        <f>'PROGRAM BUDGET &amp; FISCAL REPORT'!$G$7</f>
        <v>Vista Del Mar / Family Services of Santa Monica</v>
      </c>
      <c r="B41" s="146" t="str">
        <f>'PROGRAM BUDGET &amp; FISCAL REPORT'!$G$8</f>
        <v>Edison/Muir/McKinley Elementary School Based Program</v>
      </c>
      <c r="C41" s="146" t="s">
        <v>225</v>
      </c>
      <c r="D41" s="146" t="s">
        <v>232</v>
      </c>
      <c r="E41" s="149" t="s">
        <v>260</v>
      </c>
      <c r="F41" s="213" t="s">
        <v>266</v>
      </c>
      <c r="G41" s="280"/>
      <c r="H41" s="281"/>
      <c r="I41" s="281"/>
      <c r="J41" s="280"/>
      <c r="K41" s="281"/>
      <c r="L41" s="281"/>
    </row>
    <row r="42" spans="1:13" s="149" customFormat="1" ht="14.25" x14ac:dyDescent="0.2">
      <c r="A42" s="146" t="str">
        <f>'PROGRAM BUDGET &amp; FISCAL REPORT'!$G$7</f>
        <v>Vista Del Mar / Family Services of Santa Monica</v>
      </c>
      <c r="B42" s="146" t="str">
        <f>'PROGRAM BUDGET &amp; FISCAL REPORT'!$G$8</f>
        <v>Edison/Muir/McKinley Elementary School Based Program</v>
      </c>
      <c r="C42" s="146" t="s">
        <v>225</v>
      </c>
      <c r="D42" s="146" t="s">
        <v>232</v>
      </c>
      <c r="E42" s="149" t="s">
        <v>260</v>
      </c>
      <c r="F42" s="213" t="s">
        <v>267</v>
      </c>
      <c r="G42" s="280"/>
      <c r="H42" s="281"/>
      <c r="I42" s="281"/>
      <c r="J42" s="280"/>
      <c r="K42" s="281"/>
      <c r="L42" s="281"/>
    </row>
    <row r="43" spans="1:13" s="149" customFormat="1" ht="14.25" x14ac:dyDescent="0.2">
      <c r="A43" s="146" t="str">
        <f>'PROGRAM BUDGET &amp; FISCAL REPORT'!$G$7</f>
        <v>Vista Del Mar / Family Services of Santa Monica</v>
      </c>
      <c r="B43" s="146" t="str">
        <f>'PROGRAM BUDGET &amp; FISCAL REPORT'!$G$8</f>
        <v>Edison/Muir/McKinley Elementary School Based Program</v>
      </c>
      <c r="C43" s="146" t="s">
        <v>225</v>
      </c>
      <c r="D43" s="146" t="s">
        <v>232</v>
      </c>
      <c r="E43" s="149" t="s">
        <v>260</v>
      </c>
      <c r="F43" s="213" t="s">
        <v>268</v>
      </c>
      <c r="G43" s="280"/>
      <c r="H43" s="281"/>
      <c r="I43" s="281"/>
      <c r="J43" s="280"/>
      <c r="K43" s="281"/>
      <c r="L43" s="281"/>
    </row>
    <row r="44" spans="1:13" s="149" customFormat="1" ht="14.25" x14ac:dyDescent="0.2">
      <c r="A44" s="146" t="str">
        <f>'PROGRAM BUDGET &amp; FISCAL REPORT'!$G$7</f>
        <v>Vista Del Mar / Family Services of Santa Monica</v>
      </c>
      <c r="B44" s="146" t="str">
        <f>'PROGRAM BUDGET &amp; FISCAL REPORT'!$G$8</f>
        <v>Edison/Muir/McKinley Elementary School Based Program</v>
      </c>
      <c r="C44" s="146" t="s">
        <v>225</v>
      </c>
      <c r="D44" s="146" t="s">
        <v>232</v>
      </c>
      <c r="E44" s="149" t="s">
        <v>260</v>
      </c>
      <c r="F44" s="213" t="s">
        <v>269</v>
      </c>
      <c r="G44" s="280"/>
      <c r="H44" s="281"/>
      <c r="I44" s="281"/>
      <c r="J44" s="280"/>
      <c r="K44" s="281"/>
      <c r="L44" s="281"/>
    </row>
    <row r="45" spans="1:13" s="149" customFormat="1" ht="14.25" x14ac:dyDescent="0.2">
      <c r="A45" s="146" t="str">
        <f>'PROGRAM BUDGET &amp; FISCAL REPORT'!$G$7</f>
        <v>Vista Del Mar / Family Services of Santa Monica</v>
      </c>
      <c r="B45" s="146" t="str">
        <f>'PROGRAM BUDGET &amp; FISCAL REPORT'!$G$8</f>
        <v>Edison/Muir/McKinley Elementary School Based Program</v>
      </c>
      <c r="C45" s="146" t="s">
        <v>225</v>
      </c>
      <c r="D45" s="146" t="s">
        <v>232</v>
      </c>
      <c r="E45" s="149" t="s">
        <v>260</v>
      </c>
      <c r="F45" s="213" t="s">
        <v>270</v>
      </c>
      <c r="G45" s="280"/>
      <c r="H45" s="281"/>
      <c r="I45" s="281"/>
      <c r="J45" s="280"/>
      <c r="K45" s="281"/>
      <c r="L45" s="281"/>
    </row>
    <row r="46" spans="1:13" s="149" customFormat="1" ht="14.25" x14ac:dyDescent="0.2">
      <c r="A46" s="146" t="str">
        <f>'PROGRAM BUDGET &amp; FISCAL REPORT'!$G$7</f>
        <v>Vista Del Mar / Family Services of Santa Monica</v>
      </c>
      <c r="B46" s="146" t="str">
        <f>'PROGRAM BUDGET &amp; FISCAL REPORT'!$G$8</f>
        <v>Edison/Muir/McKinley Elementary School Based Program</v>
      </c>
      <c r="C46" s="146" t="s">
        <v>225</v>
      </c>
      <c r="D46" s="146" t="s">
        <v>232</v>
      </c>
      <c r="E46" s="149" t="s">
        <v>260</v>
      </c>
      <c r="F46" s="213" t="s">
        <v>271</v>
      </c>
      <c r="G46" s="280"/>
      <c r="H46" s="281"/>
      <c r="I46" s="281"/>
      <c r="J46" s="280"/>
      <c r="K46" s="281"/>
      <c r="L46" s="281"/>
    </row>
    <row r="47" spans="1:13" ht="15" x14ac:dyDescent="0.2">
      <c r="E47" s="136"/>
      <c r="F47" s="215" t="s">
        <v>252</v>
      </c>
      <c r="G47" s="248">
        <f t="shared" ref="G47:L47" si="0">SUM(G36:G46)</f>
        <v>19</v>
      </c>
      <c r="H47" s="248">
        <f t="shared" si="0"/>
        <v>45</v>
      </c>
      <c r="I47" s="248">
        <f t="shared" si="0"/>
        <v>2</v>
      </c>
      <c r="J47" s="248">
        <f t="shared" si="0"/>
        <v>39</v>
      </c>
      <c r="K47" s="248">
        <f t="shared" si="0"/>
        <v>71</v>
      </c>
      <c r="L47" s="248">
        <f t="shared" si="0"/>
        <v>2</v>
      </c>
      <c r="M47" s="136"/>
    </row>
    <row r="48" spans="1:13" x14ac:dyDescent="0.2">
      <c r="E48" s="136"/>
      <c r="F48" s="140"/>
      <c r="G48" s="142"/>
      <c r="H48" s="60"/>
      <c r="I48" s="142"/>
      <c r="J48" s="142"/>
    </row>
    <row r="49" spans="1:8" s="279" customFormat="1" ht="45" x14ac:dyDescent="0.2">
      <c r="A49" s="282"/>
      <c r="B49" s="282"/>
      <c r="C49" s="282"/>
      <c r="D49" s="283"/>
      <c r="E49" s="284"/>
      <c r="F49" s="273" t="s">
        <v>272</v>
      </c>
      <c r="G49" s="285" t="s">
        <v>229</v>
      </c>
      <c r="H49" s="286" t="s">
        <v>273</v>
      </c>
    </row>
    <row r="50" spans="1:8" s="279" customFormat="1" ht="14.25" x14ac:dyDescent="0.2">
      <c r="A50" s="282"/>
      <c r="B50" s="282"/>
      <c r="C50" s="282"/>
      <c r="D50" s="282"/>
      <c r="F50" s="282"/>
      <c r="G50" s="287">
        <f>IFERROR('PROGRAM BUDGET &amp; FISCAL REPORT'!L18/'PARTICIPANTS &amp; DEMOGRAPHICS'!G6,"N/A")</f>
        <v>2719.0969230769233</v>
      </c>
      <c r="H50" s="288">
        <f>IFERROR('PROGRAM BUDGET &amp; FISCAL REPORT'!S18/'PARTICIPANTS &amp; DEMOGRAPHICS'!I6, "N/A")</f>
        <v>3211.3026785714287</v>
      </c>
    </row>
  </sheetData>
  <sheetProtection algorithmName="SHA-512" hashValue="pScQvvFi+/vLbtgTsdsOvmZzaEM06SKTe3R2mHjeE3A+5pJoH+RchNTQxz9dRdhQhELqGyn9gIXMZPTNrIgIAg==" saltValue="BOvnSH76RSCCm4xOXJJB9w==" spinCount="100000" sheet="1" objects="1" scenarios="1"/>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143" hidden="1" customWidth="1"/>
    <col min="2" max="2" width="48.85546875" style="143" customWidth="1"/>
    <col min="3" max="3" width="15.42578125" style="145" customWidth="1"/>
    <col min="4" max="4" width="19.140625" style="145" customWidth="1"/>
    <col min="5" max="5" width="19.7109375" style="145" customWidth="1"/>
    <col min="6" max="6" width="19.42578125" style="145" customWidth="1"/>
    <col min="7" max="7" width="31.42578125" style="145" customWidth="1"/>
    <col min="8" max="16384" width="11.42578125" style="143"/>
  </cols>
  <sheetData>
    <row r="1" spans="1:8" ht="18" x14ac:dyDescent="0.25">
      <c r="A1" s="57"/>
      <c r="B1" s="90" t="s">
        <v>20</v>
      </c>
      <c r="C1" s="153"/>
      <c r="D1" s="153"/>
      <c r="E1" s="153"/>
      <c r="F1" s="153"/>
      <c r="G1" s="143"/>
    </row>
    <row r="2" spans="1:8" ht="18" x14ac:dyDescent="0.25">
      <c r="A2" s="57"/>
      <c r="B2" s="90" t="s">
        <v>274</v>
      </c>
      <c r="C2" s="154"/>
      <c r="D2" s="154"/>
      <c r="E2" s="154"/>
      <c r="F2" s="154"/>
      <c r="G2" s="143"/>
    </row>
    <row r="3" spans="1:8" ht="22.5" customHeight="1" x14ac:dyDescent="0.25">
      <c r="A3" s="57"/>
      <c r="B3" s="104" t="str">
        <f>'PROGRAM BUDGET &amp; FISCAL REPORT'!F7</f>
        <v>AGENCY NAME:</v>
      </c>
      <c r="C3" s="129" t="str">
        <f>'PROGRAM BUDGET &amp; FISCAL REPORT'!G7</f>
        <v>Vista Del Mar / Family Services of Santa Monica</v>
      </c>
      <c r="D3" s="155"/>
      <c r="E3" s="155"/>
      <c r="F3" s="154"/>
      <c r="G3" s="143"/>
    </row>
    <row r="4" spans="1:8" ht="22.5" customHeight="1" x14ac:dyDescent="0.25">
      <c r="A4" s="57"/>
      <c r="B4" s="104" t="str">
        <f>'PROGRAM BUDGET &amp; FISCAL REPORT'!F8</f>
        <v>PROGRAM NAME:</v>
      </c>
      <c r="C4" s="129" t="str">
        <f>'PROGRAM BUDGET &amp; FISCAL REPORT'!G8</f>
        <v>Edison/Muir/McKinley Elementary School Based Program</v>
      </c>
      <c r="D4" s="155"/>
      <c r="E4" s="155"/>
      <c r="F4" s="154"/>
      <c r="G4" s="143"/>
    </row>
    <row r="5" spans="1:8" ht="8.25" customHeight="1" thickBot="1" x14ac:dyDescent="0.25">
      <c r="A5" s="57"/>
      <c r="B5" s="91"/>
      <c r="C5" s="154"/>
      <c r="D5" s="154"/>
      <c r="E5" s="154"/>
      <c r="F5" s="154"/>
      <c r="G5" s="143"/>
    </row>
    <row r="6" spans="1:8" ht="52.5" customHeight="1" x14ac:dyDescent="0.55000000000000004">
      <c r="B6" s="156" t="s">
        <v>275</v>
      </c>
      <c r="C6" s="157" t="s">
        <v>276</v>
      </c>
      <c r="D6" s="157"/>
      <c r="E6" s="157" t="s">
        <v>277</v>
      </c>
      <c r="F6" s="158"/>
      <c r="G6" s="143"/>
    </row>
    <row r="7" spans="1:8" ht="14.25" x14ac:dyDescent="0.2">
      <c r="B7" s="159" t="s">
        <v>278</v>
      </c>
      <c r="C7" s="160">
        <f>'PARTICIPANTS &amp; DEMOGRAPHICS'!G6</f>
        <v>195</v>
      </c>
      <c r="D7" s="161"/>
      <c r="E7" s="161">
        <f>'PARTICIPANTS &amp; DEMOGRAPHICS'!I6</f>
        <v>112</v>
      </c>
      <c r="F7" s="162"/>
      <c r="G7" s="143"/>
    </row>
    <row r="8" spans="1:8" ht="14.25" x14ac:dyDescent="0.2">
      <c r="B8" s="163" t="s">
        <v>279</v>
      </c>
      <c r="C8" s="160">
        <f>'PARTICIPANTS &amp; DEMOGRAPHICS'!G7</f>
        <v>130</v>
      </c>
      <c r="D8" s="161"/>
      <c r="E8" s="161">
        <f>'PARTICIPANTS &amp; DEMOGRAPHICS'!I7</f>
        <v>112</v>
      </c>
      <c r="F8" s="162"/>
      <c r="G8" s="143"/>
    </row>
    <row r="9" spans="1:8" ht="14.25" x14ac:dyDescent="0.2">
      <c r="B9" s="159" t="s">
        <v>280</v>
      </c>
      <c r="C9" s="211">
        <f>IFERROR(C8/C7, "N/A")</f>
        <v>0.66666666666666663</v>
      </c>
      <c r="D9" s="165"/>
      <c r="E9" s="165">
        <f>IFERROR(E8/E7, "N/A")</f>
        <v>1</v>
      </c>
      <c r="F9" s="162"/>
      <c r="G9" s="143"/>
    </row>
    <row r="10" spans="1:8" ht="14.25" x14ac:dyDescent="0.2">
      <c r="B10" s="159"/>
      <c r="C10" s="164"/>
      <c r="D10" s="165"/>
      <c r="E10" s="160"/>
      <c r="F10" s="162"/>
      <c r="G10" s="143"/>
    </row>
    <row r="11" spans="1:8" ht="63.75" customHeight="1" x14ac:dyDescent="0.55000000000000004">
      <c r="B11" s="166" t="s">
        <v>281</v>
      </c>
      <c r="C11" s="271" t="s">
        <v>282</v>
      </c>
      <c r="D11" s="271" t="s">
        <v>283</v>
      </c>
      <c r="E11" s="271" t="s">
        <v>284</v>
      </c>
      <c r="F11" s="272" t="s">
        <v>285</v>
      </c>
      <c r="G11" s="143"/>
    </row>
    <row r="12" spans="1:8" ht="16.5" customHeight="1" x14ac:dyDescent="0.2">
      <c r="B12" s="159" t="s">
        <v>286</v>
      </c>
      <c r="C12" s="167">
        <f>'PROGRAM BUDGET &amp; FISCAL REPORT'!L18</f>
        <v>530223.9</v>
      </c>
      <c r="D12" s="167">
        <f>'PROGRAM BUDGET &amp; FISCAL REPORT'!M18</f>
        <v>178834</v>
      </c>
      <c r="E12" s="167">
        <f>'PROGRAM BUDGET &amp; FISCAL REPORT'!S18</f>
        <v>359665.9</v>
      </c>
      <c r="F12" s="168">
        <f>'PROGRAM BUDGET &amp; FISCAL REPORT'!Q18</f>
        <v>178834</v>
      </c>
      <c r="G12" s="143"/>
    </row>
    <row r="13" spans="1:8" ht="16.5" customHeight="1" x14ac:dyDescent="0.2">
      <c r="B13" s="159"/>
      <c r="C13" s="167"/>
      <c r="D13" s="167"/>
      <c r="E13" s="167"/>
      <c r="F13" s="168"/>
      <c r="G13" s="143"/>
    </row>
    <row r="14" spans="1:8" ht="19.5" x14ac:dyDescent="0.55000000000000004">
      <c r="B14" s="166" t="s">
        <v>287</v>
      </c>
      <c r="C14" s="305" t="s">
        <v>288</v>
      </c>
      <c r="D14" s="305"/>
      <c r="E14" s="305" t="s">
        <v>289</v>
      </c>
      <c r="F14" s="306"/>
      <c r="G14" s="143"/>
    </row>
    <row r="15" spans="1:8" ht="14.25" x14ac:dyDescent="0.2">
      <c r="B15" s="159" t="s">
        <v>290</v>
      </c>
      <c r="C15" s="95">
        <f>IFERROR(C12*C9,"N/A")</f>
        <v>353482.6</v>
      </c>
      <c r="D15" s="169">
        <f>IFERROR(C15/C12,"N/A")</f>
        <v>0.66666666666666663</v>
      </c>
      <c r="E15" s="170">
        <f>IFERROR(E12*E9,"N/A")</f>
        <v>359665.9</v>
      </c>
      <c r="F15" s="171">
        <f>IFERROR(E15/E12,"N/A")</f>
        <v>1</v>
      </c>
      <c r="G15" s="143"/>
    </row>
    <row r="16" spans="1:8" ht="14.25" x14ac:dyDescent="0.2">
      <c r="B16" s="159" t="s">
        <v>291</v>
      </c>
      <c r="C16" s="95">
        <f>D12</f>
        <v>178834</v>
      </c>
      <c r="D16" s="169">
        <f>IFERROR(C16/C15, "N/A")</f>
        <v>0.50592023482909765</v>
      </c>
      <c r="E16" s="170">
        <f>F12</f>
        <v>178834</v>
      </c>
      <c r="F16" s="171">
        <f>IFERROR(E16/E15, "N/A")</f>
        <v>0.49722256127144659</v>
      </c>
      <c r="G16" s="143"/>
      <c r="H16" s="144"/>
    </row>
    <row r="17" spans="2:7" ht="15" thickBot="1" x14ac:dyDescent="0.25">
      <c r="B17" s="159"/>
      <c r="C17" s="95"/>
      <c r="D17" s="169"/>
      <c r="E17" s="170"/>
      <c r="F17" s="171"/>
      <c r="G17" s="143"/>
    </row>
    <row r="18" spans="2:7" ht="15.75" thickBot="1" x14ac:dyDescent="0.3">
      <c r="B18" s="172" t="s">
        <v>292</v>
      </c>
      <c r="C18" s="130">
        <f>IFERROR(C15-C16,"N/A")</f>
        <v>174648.59999999998</v>
      </c>
      <c r="D18" s="173">
        <f>IFERROR(C18/C15, "N/A")</f>
        <v>0.4940797651709023</v>
      </c>
      <c r="E18" s="130">
        <f>IFERROR(E15-E16, "N/A")</f>
        <v>180831.90000000002</v>
      </c>
      <c r="F18" s="174">
        <f>IFERROR(E18/E15, "N/A")</f>
        <v>0.50277743872855341</v>
      </c>
      <c r="G18" s="143"/>
    </row>
    <row r="19" spans="2:7" ht="30.75" thickBot="1" x14ac:dyDescent="0.3">
      <c r="B19" s="159"/>
      <c r="C19" s="175"/>
      <c r="D19" s="176" t="s">
        <v>293</v>
      </c>
      <c r="E19" s="161"/>
      <c r="F19" s="176" t="s">
        <v>293</v>
      </c>
    </row>
    <row r="20" spans="2:7" s="116" customFormat="1" ht="12.75" x14ac:dyDescent="0.2">
      <c r="B20" s="177"/>
      <c r="C20" s="128"/>
      <c r="D20" s="128"/>
      <c r="E20" s="128"/>
      <c r="F20" s="128"/>
      <c r="G20" s="145"/>
    </row>
  </sheetData>
  <sheetProtection algorithmName="SHA-512" hashValue="GFo7CPgVGvxmFu2g1f71rN5JVCeLFp1CyRCzv8ozN9XJTO0DkVX/SvyHSdX9HjV7naalb+RuJd1TqeQx7h3yoA==" saltValue="Qc13OMHVkdkyyUARsDne1g==" spinCount="100000" sheet="1" objects="1" scenarios="1"/>
  <mergeCells count="2">
    <mergeCell ref="C14:D14"/>
    <mergeCell ref="E14:F14"/>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3DBB9-21F2-485E-9D78-562A273FD0F9}">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Audrey Fletcher</DisplayName>
        <AccountId>147</AccountId>
        <AccountType/>
      </UserInfo>
      <UserInfo>
        <DisplayName>Ivy Chang</DisplayName>
        <AccountId>97</AccountId>
        <AccountType/>
      </UserInfo>
      <UserInfo>
        <DisplayName>Marina Dowdall</DisplayName>
        <AccountId>349</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1E62A4B8-7F1D-4AE3-A833-DA70BAA3C7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2023-02-17T00:02:24Z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9742b017440f4fc080bc0ad995fbfadb</vt:lpwstr>
  </property>
  <property fmtid="{D5CDD505-2E9C-101B-9397-08002B2CF9AE}" pid="11" name="MediaServiceImageTags">
    <vt:lpwstr/>
  </property>
</Properties>
</file>