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2021 FISCAL DONE/"/>
    </mc:Choice>
  </mc:AlternateContent>
  <xr:revisionPtr revIDLastSave="274" documentId="8_{6C9FCBBA-5F84-485C-8E28-83F8529C9674}" xr6:coauthVersionLast="46" xr6:coauthVersionMax="47" xr10:uidLastSave="{FC11A6CC-6B03-4332-B0D8-0AE9ED66609E}"/>
  <workbookProtection workbookAlgorithmName="SHA-512" workbookHashValue="S37YEqGlgFy9qb8pA4yoy1inZEfqGADqtN82TWmmgzrWMEsvQXnHsboWHpRqxNkxV3RqdypbewFqeZmC5NV4cg==" workbookSaltValue="JZWjRZfnnQfdMhRnFV/LMg==" workbookSpinCount="100000" lockStructure="1"/>
  <bookViews>
    <workbookView xWindow="-120" yWindow="-120" windowWidth="29040" windowHeight="15840" firstSheet="5" activeTab="6" xr2:uid="{00000000-000D-0000-FFFF-FFFF00000000}"/>
  </bookViews>
  <sheets>
    <sheet name="FY1920_BGC CP" sheetId="15" state="hidden" r:id="rId1"/>
    <sheet name="FY1920_OPCC_Access_FSR MA" sheetId="11" state="hidden" r:id="rId2"/>
    <sheet name="FY1920_OPCC_CSC_FSR MA" sheetId="12" state="hidden" r:id="rId3"/>
    <sheet name="FY1920_OPCC_IHWP_FSR MA" sheetId="13" state="hidden" r:id="rId4"/>
    <sheet name="FY1920_WISE_CM CH" sheetId="17" state="hidden" r:id="rId5"/>
    <sheet name="INSTRUCTIONS" sheetId="28" r:id="rId6"/>
    <sheet name="PROGRAM BUDGET &amp; FISCAL REPORT" sheetId="19" r:id="rId7"/>
    <sheet name="PARTICIPANTS &amp; DEMOGRAPHICS" sheetId="26" r:id="rId8"/>
    <sheet name="CASH MATCH" sheetId="14"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3" i="19" l="1"/>
  <c r="P33" i="19"/>
  <c r="O33" i="19"/>
  <c r="M33" i="19"/>
  <c r="L33" i="19"/>
  <c r="S31" i="19"/>
  <c r="P31" i="19"/>
  <c r="O31" i="19"/>
  <c r="M31" i="19"/>
  <c r="L31" i="19"/>
  <c r="S29" i="19"/>
  <c r="S35" i="19" s="1"/>
  <c r="P29" i="19"/>
  <c r="O29" i="19"/>
  <c r="M29" i="19"/>
  <c r="L29" i="19"/>
  <c r="K33" i="19"/>
  <c r="J32" i="19"/>
  <c r="J30" i="19"/>
  <c r="K31" i="19" s="1"/>
  <c r="J28" i="19"/>
  <c r="K29" i="19" s="1"/>
  <c r="M35" i="19" l="1"/>
  <c r="P35" i="19"/>
  <c r="O35" i="19"/>
  <c r="K35" i="19"/>
  <c r="L35" i="19"/>
  <c r="M32" i="19" l="1"/>
  <c r="L32" i="19"/>
  <c r="M28" i="19"/>
  <c r="L28" i="19"/>
  <c r="S100" i="19" l="1"/>
  <c r="L47" i="26" l="1"/>
  <c r="K47" i="26"/>
  <c r="J47" i="26"/>
  <c r="C8" i="14"/>
  <c r="C9" i="14" s="1"/>
  <c r="C7" i="14"/>
  <c r="S117" i="19"/>
  <c r="P117" i="19"/>
  <c r="P17" i="19" s="1"/>
  <c r="O117" i="19"/>
  <c r="O17" i="19" s="1"/>
  <c r="M117" i="19"/>
  <c r="M17" i="19" s="1"/>
  <c r="L117" i="19"/>
  <c r="L17" i="19" s="1"/>
  <c r="Q116" i="19"/>
  <c r="R116" i="19" s="1"/>
  <c r="N116" i="19"/>
  <c r="B116" i="19"/>
  <c r="A116" i="19"/>
  <c r="M46" i="19"/>
  <c r="M8" i="19" s="1"/>
  <c r="L46" i="19"/>
  <c r="L8" i="19" s="1"/>
  <c r="M7" i="19"/>
  <c r="L7" i="19"/>
  <c r="B107" i="19"/>
  <c r="A107" i="19"/>
  <c r="B105" i="19"/>
  <c r="A105" i="19"/>
  <c r="B99" i="19"/>
  <c r="A99" i="19"/>
  <c r="B98" i="19"/>
  <c r="A98" i="19"/>
  <c r="B92" i="19"/>
  <c r="A92" i="19"/>
  <c r="B91" i="19"/>
  <c r="A91" i="19"/>
  <c r="B90" i="19"/>
  <c r="A90" i="19"/>
  <c r="B89" i="19"/>
  <c r="A89" i="19"/>
  <c r="B88" i="19"/>
  <c r="A88" i="19"/>
  <c r="B81" i="19"/>
  <c r="A81" i="19"/>
  <c r="B74" i="19"/>
  <c r="A74" i="19"/>
  <c r="B73" i="19"/>
  <c r="A73" i="19"/>
  <c r="B67" i="19"/>
  <c r="A67" i="19"/>
  <c r="B60" i="19"/>
  <c r="A60" i="19"/>
  <c r="B53" i="19"/>
  <c r="A53" i="19"/>
  <c r="B45" i="19"/>
  <c r="A45" i="19"/>
  <c r="B44" i="19"/>
  <c r="A44" i="19"/>
  <c r="B43" i="19"/>
  <c r="A43" i="19"/>
  <c r="B42" i="19"/>
  <c r="A42" i="19"/>
  <c r="B41" i="19"/>
  <c r="A41" i="19"/>
  <c r="B40" i="19"/>
  <c r="A40" i="19"/>
  <c r="P61" i="19"/>
  <c r="P10" i="19" s="1"/>
  <c r="M75" i="19"/>
  <c r="M12" i="19" s="1"/>
  <c r="O75" i="19"/>
  <c r="O12" i="19" s="1"/>
  <c r="P75" i="19"/>
  <c r="P12" i="19" s="1"/>
  <c r="S75" i="19"/>
  <c r="S12" i="19" s="1"/>
  <c r="L75" i="19"/>
  <c r="L12" i="19" s="1"/>
  <c r="E7" i="14"/>
  <c r="N107" i="19"/>
  <c r="N106" i="19"/>
  <c r="N105" i="19"/>
  <c r="N99" i="19"/>
  <c r="N98" i="19"/>
  <c r="N92" i="19"/>
  <c r="N91" i="19"/>
  <c r="N90" i="19"/>
  <c r="N89" i="19"/>
  <c r="N88" i="19"/>
  <c r="N87" i="19"/>
  <c r="N81" i="19"/>
  <c r="N80" i="19"/>
  <c r="N74" i="19"/>
  <c r="N73" i="19"/>
  <c r="N67" i="19"/>
  <c r="N66" i="19"/>
  <c r="N60" i="19"/>
  <c r="N59" i="19"/>
  <c r="Q107" i="19"/>
  <c r="R107" i="19" s="1"/>
  <c r="Q106" i="19"/>
  <c r="R106" i="19" s="1"/>
  <c r="Q99" i="19"/>
  <c r="R99" i="19" s="1"/>
  <c r="Q92" i="19"/>
  <c r="R92" i="19" s="1"/>
  <c r="Q91" i="19"/>
  <c r="R91" i="19" s="1"/>
  <c r="Q90" i="19"/>
  <c r="R90" i="19" s="1"/>
  <c r="Q89" i="19"/>
  <c r="R89" i="19" s="1"/>
  <c r="Q81" i="19"/>
  <c r="R81" i="19" s="1"/>
  <c r="Q74" i="19"/>
  <c r="R74" i="19" s="1"/>
  <c r="Q73" i="19"/>
  <c r="R73" i="19" s="1"/>
  <c r="Q67" i="19"/>
  <c r="R67" i="19" s="1"/>
  <c r="N53" i="19"/>
  <c r="Q53" i="19"/>
  <c r="R53" i="19" s="1"/>
  <c r="N41" i="19"/>
  <c r="Q41" i="19"/>
  <c r="N42" i="19"/>
  <c r="Q42" i="19"/>
  <c r="R42" i="19" s="1"/>
  <c r="N43" i="19"/>
  <c r="Q43" i="19"/>
  <c r="R43" i="19" s="1"/>
  <c r="N44" i="19"/>
  <c r="Q44" i="19"/>
  <c r="R44" i="19" s="1"/>
  <c r="N45" i="19"/>
  <c r="Q45" i="19"/>
  <c r="R45" i="19" s="1"/>
  <c r="N28" i="19"/>
  <c r="N29" i="19" s="1"/>
  <c r="E8" i="14"/>
  <c r="E9" i="14" s="1"/>
  <c r="B46" i="26"/>
  <c r="B45" i="26"/>
  <c r="B44" i="26"/>
  <c r="B43" i="26"/>
  <c r="B42" i="26"/>
  <c r="B41" i="26"/>
  <c r="B40" i="26"/>
  <c r="B39" i="26"/>
  <c r="B38" i="26"/>
  <c r="B37" i="26"/>
  <c r="B36" i="26"/>
  <c r="B31" i="26"/>
  <c r="B30" i="26"/>
  <c r="B29" i="26"/>
  <c r="B28" i="26"/>
  <c r="B27" i="26"/>
  <c r="B26" i="26"/>
  <c r="E124" i="19"/>
  <c r="E125" i="19"/>
  <c r="E126" i="19"/>
  <c r="E127" i="19"/>
  <c r="E128" i="19"/>
  <c r="E123" i="19"/>
  <c r="N34" i="19"/>
  <c r="N32" i="19"/>
  <c r="N33" i="19" s="1"/>
  <c r="N30" i="19"/>
  <c r="N31" i="19" s="1"/>
  <c r="N40" i="19"/>
  <c r="L93" i="19"/>
  <c r="L14" i="19" s="1"/>
  <c r="Q80" i="19"/>
  <c r="R80" i="19" s="1"/>
  <c r="P68" i="19"/>
  <c r="P11" i="19" s="1"/>
  <c r="Q60" i="19"/>
  <c r="R60" i="19" s="1"/>
  <c r="Q59" i="19"/>
  <c r="R59" i="19" s="1"/>
  <c r="O61" i="19"/>
  <c r="O10" i="19" s="1"/>
  <c r="L61" i="19"/>
  <c r="L10" i="19" s="1"/>
  <c r="M61" i="19"/>
  <c r="M10" i="19" s="1"/>
  <c r="S7" i="19"/>
  <c r="S46" i="19"/>
  <c r="S8" i="19" s="1"/>
  <c r="S54" i="19"/>
  <c r="S9" i="19" s="1"/>
  <c r="S61" i="19"/>
  <c r="S10" i="19" s="1"/>
  <c r="S68" i="19"/>
  <c r="S11" i="19" s="1"/>
  <c r="S82" i="19"/>
  <c r="S13" i="19" s="1"/>
  <c r="S93" i="19"/>
  <c r="S14" i="19" s="1"/>
  <c r="O100" i="19"/>
  <c r="O15" i="19" s="1"/>
  <c r="P100" i="19"/>
  <c r="P15" i="19" s="1"/>
  <c r="S108" i="19"/>
  <c r="S16" i="19" s="1"/>
  <c r="S17" i="19"/>
  <c r="Q28" i="19"/>
  <c r="Q30" i="19"/>
  <c r="Q32" i="19"/>
  <c r="Q34" i="19"/>
  <c r="R34" i="19" s="1"/>
  <c r="Q40" i="19"/>
  <c r="R40" i="19" s="1"/>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28" i="19"/>
  <c r="Q127" i="19"/>
  <c r="Q126" i="19"/>
  <c r="Q125" i="19"/>
  <c r="Q124" i="19"/>
  <c r="Q123" i="19"/>
  <c r="M68" i="19"/>
  <c r="M11" i="19" s="1"/>
  <c r="C3" i="14"/>
  <c r="C4" i="14"/>
  <c r="B4" i="14"/>
  <c r="B3" i="14"/>
  <c r="B128" i="19"/>
  <c r="A128" i="19"/>
  <c r="B127" i="19"/>
  <c r="A127" i="19"/>
  <c r="B126" i="19"/>
  <c r="A126" i="19"/>
  <c r="B125" i="19"/>
  <c r="A125" i="19"/>
  <c r="B124" i="19"/>
  <c r="A124" i="19"/>
  <c r="B123" i="19"/>
  <c r="A123" i="19"/>
  <c r="P129" i="19"/>
  <c r="O129" i="19"/>
  <c r="N129" i="19"/>
  <c r="B87" i="19"/>
  <c r="A87" i="19"/>
  <c r="B34" i="19"/>
  <c r="A34" i="19"/>
  <c r="B32" i="19"/>
  <c r="A32" i="19"/>
  <c r="B30" i="19"/>
  <c r="A30" i="19"/>
  <c r="B80" i="19"/>
  <c r="A80" i="19"/>
  <c r="B66" i="19"/>
  <c r="A66" i="19"/>
  <c r="B59" i="19"/>
  <c r="A59" i="19"/>
  <c r="B52" i="19"/>
  <c r="A52" i="19"/>
  <c r="B39" i="19"/>
  <c r="A39" i="19"/>
  <c r="B28" i="19"/>
  <c r="A28" i="19"/>
  <c r="L54" i="19"/>
  <c r="L9" i="19" s="1"/>
  <c r="L82" i="19"/>
  <c r="L13" i="19" s="1"/>
  <c r="L100" i="19"/>
  <c r="L15" i="19" s="1"/>
  <c r="L108" i="19"/>
  <c r="L16" i="19" s="1"/>
  <c r="M54" i="19"/>
  <c r="M9" i="19" s="1"/>
  <c r="M82" i="19"/>
  <c r="M13" i="19" s="1"/>
  <c r="M93" i="19"/>
  <c r="M14" i="19" s="1"/>
  <c r="M100" i="19"/>
  <c r="M15" i="19" s="1"/>
  <c r="M108" i="19"/>
  <c r="M16" i="19" s="1"/>
  <c r="Q52" i="19"/>
  <c r="R52" i="19" s="1"/>
  <c r="N115" i="19"/>
  <c r="N52" i="19"/>
  <c r="Q88" i="19"/>
  <c r="R88" i="19" s="1"/>
  <c r="Q115" i="19"/>
  <c r="R115" i="19" s="1"/>
  <c r="B115" i="19"/>
  <c r="A115" i="19"/>
  <c r="P108" i="19"/>
  <c r="P16" i="19" s="1"/>
  <c r="O108" i="19"/>
  <c r="O16" i="19" s="1"/>
  <c r="Q105" i="19"/>
  <c r="R105" i="19" s="1"/>
  <c r="B106" i="19"/>
  <c r="A106" i="19"/>
  <c r="Q98" i="19"/>
  <c r="R98" i="19" s="1"/>
  <c r="Q87" i="19"/>
  <c r="R87" i="19" s="1"/>
  <c r="P93" i="19"/>
  <c r="P14" i="19" s="1"/>
  <c r="O93" i="19"/>
  <c r="O14" i="19" s="1"/>
  <c r="P82" i="19"/>
  <c r="P13" i="19" s="1"/>
  <c r="O82" i="19"/>
  <c r="O13" i="19" s="1"/>
  <c r="O68" i="19"/>
  <c r="O11" i="19" s="1"/>
  <c r="Q66" i="19"/>
  <c r="R66" i="19" s="1"/>
  <c r="P54" i="19"/>
  <c r="P9" i="19" s="1"/>
  <c r="O54" i="19"/>
  <c r="O9" i="19" s="1"/>
  <c r="P46" i="19"/>
  <c r="P8" i="19" s="1"/>
  <c r="O46"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Q31" i="17"/>
  <c r="Q32" i="17"/>
  <c r="Q33" i="17"/>
  <c r="R33" i="17" s="1"/>
  <c r="Q34" i="17"/>
  <c r="R34" i="17" s="1"/>
  <c r="Q35" i="17"/>
  <c r="R35" i="17"/>
  <c r="Q36" i="17"/>
  <c r="R36" i="17" s="1"/>
  <c r="Q37" i="17"/>
  <c r="Q38" i="17"/>
  <c r="Q39" i="17"/>
  <c r="R39" i="17" s="1"/>
  <c r="Q99" i="17"/>
  <c r="Q106" i="17"/>
  <c r="R106" i="17"/>
  <c r="Q105" i="17"/>
  <c r="R105" i="17" s="1"/>
  <c r="Q104" i="17"/>
  <c r="R104" i="17"/>
  <c r="Q103" i="17"/>
  <c r="R103" i="17" s="1"/>
  <c r="Q102" i="17"/>
  <c r="R102" i="17"/>
  <c r="Q101" i="17"/>
  <c r="R101" i="17" s="1"/>
  <c r="Q100" i="17"/>
  <c r="R100" i="17"/>
  <c r="R99" i="17"/>
  <c r="Q98" i="17"/>
  <c r="R98" i="17"/>
  <c r="Q97" i="17"/>
  <c r="Q66" i="17"/>
  <c r="R66" i="17" s="1"/>
  <c r="Q59" i="17"/>
  <c r="R59" i="17"/>
  <c r="Q48" i="17"/>
  <c r="R48" i="17" s="1"/>
  <c r="Q47" i="17"/>
  <c r="R47" i="17"/>
  <c r="Q46" i="17"/>
  <c r="R46" i="17" s="1"/>
  <c r="R38" i="17"/>
  <c r="R37" i="17"/>
  <c r="N39" i="17"/>
  <c r="N38" i="17"/>
  <c r="N37" i="17"/>
  <c r="N36" i="17"/>
  <c r="N35" i="17"/>
  <c r="N34" i="17"/>
  <c r="N33" i="17"/>
  <c r="N32" i="17"/>
  <c r="N31" i="17"/>
  <c r="M40" i="17"/>
  <c r="L40" i="17"/>
  <c r="N97" i="17"/>
  <c r="N98" i="17"/>
  <c r="N99" i="17"/>
  <c r="N100" i="17"/>
  <c r="N101" i="17"/>
  <c r="N102" i="17"/>
  <c r="N103" i="17"/>
  <c r="N104" i="17"/>
  <c r="N105" i="17"/>
  <c r="N106" i="17"/>
  <c r="N107" i="17"/>
  <c r="N96" i="17"/>
  <c r="N90" i="17"/>
  <c r="N92" i="17" s="1"/>
  <c r="N80" i="17"/>
  <c r="N82" i="17"/>
  <c r="N67" i="17"/>
  <c r="N66" i="17"/>
  <c r="N65" i="17"/>
  <c r="N60" i="17"/>
  <c r="N59" i="17"/>
  <c r="N58" i="17"/>
  <c r="N49" i="17"/>
  <c r="N48" i="17"/>
  <c r="N47" i="17"/>
  <c r="N46" i="17"/>
  <c r="N45" i="17"/>
  <c r="B141" i="17"/>
  <c r="A141" i="17"/>
  <c r="B140" i="17"/>
  <c r="A140" i="17"/>
  <c r="B139" i="17"/>
  <c r="A139" i="17"/>
  <c r="B138" i="17"/>
  <c r="A138" i="17"/>
  <c r="B137" i="17"/>
  <c r="A137" i="17"/>
  <c r="B136" i="17"/>
  <c r="A136" i="17"/>
  <c r="S135" i="17"/>
  <c r="P135" i="17"/>
  <c r="P15" i="17" s="1"/>
  <c r="O135" i="17"/>
  <c r="O15" i="17"/>
  <c r="Q15" i="17" s="1"/>
  <c r="N135" i="17"/>
  <c r="M135" i="17"/>
  <c r="L135" i="17"/>
  <c r="B135" i="17"/>
  <c r="A135" i="17"/>
  <c r="Q134" i="17"/>
  <c r="R134" i="17"/>
  <c r="B134" i="17"/>
  <c r="A134" i="17"/>
  <c r="Q133" i="17"/>
  <c r="Q135" i="17"/>
  <c r="R135" i="17"/>
  <c r="C133" i="17"/>
  <c r="B133" i="17"/>
  <c r="A133" i="17"/>
  <c r="B132" i="17"/>
  <c r="A132" i="17"/>
  <c r="B131" i="17"/>
  <c r="A131" i="17"/>
  <c r="B130" i="17"/>
  <c r="A130" i="17"/>
  <c r="B129" i="17"/>
  <c r="A129" i="17"/>
  <c r="B128" i="17"/>
  <c r="A128" i="17"/>
  <c r="B127" i="17"/>
  <c r="A127" i="17"/>
  <c r="B126" i="17"/>
  <c r="A126" i="17"/>
  <c r="B125" i="17"/>
  <c r="A125" i="17"/>
  <c r="B124" i="17"/>
  <c r="A124" i="17"/>
  <c r="S123" i="17"/>
  <c r="P123" i="17"/>
  <c r="P14" i="17"/>
  <c r="Q14" i="17" s="1"/>
  <c r="O123" i="17"/>
  <c r="O14" i="17" s="1"/>
  <c r="N123" i="17"/>
  <c r="M123" i="17"/>
  <c r="M117" i="17"/>
  <c r="M108" i="17"/>
  <c r="M92" i="17"/>
  <c r="M82" i="17"/>
  <c r="M75" i="17"/>
  <c r="M68" i="17"/>
  <c r="M61" i="17"/>
  <c r="M50" i="17"/>
  <c r="L123" i="17"/>
  <c r="B123" i="17"/>
  <c r="A123" i="17"/>
  <c r="Q122" i="17"/>
  <c r="R122" i="17" s="1"/>
  <c r="B122" i="17"/>
  <c r="A122" i="17"/>
  <c r="Q121" i="17"/>
  <c r="R121" i="17" s="1"/>
  <c r="B121" i="17"/>
  <c r="A121" i="17"/>
  <c r="B120" i="17"/>
  <c r="A120" i="17"/>
  <c r="B119" i="17"/>
  <c r="A119" i="17"/>
  <c r="B118" i="17"/>
  <c r="A118" i="17"/>
  <c r="P117" i="17"/>
  <c r="P13" i="17"/>
  <c r="O117" i="17"/>
  <c r="O13" i="17" s="1"/>
  <c r="N117" i="17"/>
  <c r="L117" i="17"/>
  <c r="B117" i="17"/>
  <c r="A117" i="17"/>
  <c r="Q116" i="17"/>
  <c r="R116" i="17"/>
  <c r="B116" i="17"/>
  <c r="A116" i="17"/>
  <c r="Q115" i="17"/>
  <c r="B115" i="17"/>
  <c r="A115" i="17"/>
  <c r="B114" i="17"/>
  <c r="A114" i="17"/>
  <c r="B113" i="17"/>
  <c r="A113" i="17"/>
  <c r="B112" i="17"/>
  <c r="A112" i="17"/>
  <c r="B111" i="17"/>
  <c r="A111" i="17"/>
  <c r="B110" i="17"/>
  <c r="A110" i="17"/>
  <c r="B109" i="17"/>
  <c r="A109" i="17"/>
  <c r="S108" i="17"/>
  <c r="P108" i="17"/>
  <c r="P12" i="17"/>
  <c r="O108" i="17"/>
  <c r="O12" i="17" s="1"/>
  <c r="Q12" i="17" s="1"/>
  <c r="R12" i="17" s="1"/>
  <c r="L108" i="17"/>
  <c r="B108" i="17"/>
  <c r="A108" i="17"/>
  <c r="Q107" i="17"/>
  <c r="R107" i="17" s="1"/>
  <c r="B107" i="17"/>
  <c r="A107" i="17"/>
  <c r="Q96" i="17"/>
  <c r="R96" i="17" s="1"/>
  <c r="B96" i="17"/>
  <c r="A96" i="17"/>
  <c r="B95" i="17"/>
  <c r="A95" i="17"/>
  <c r="B94" i="17"/>
  <c r="A94" i="17"/>
  <c r="B93" i="17"/>
  <c r="A93" i="17"/>
  <c r="P92" i="17"/>
  <c r="P11" i="17"/>
  <c r="O92" i="17"/>
  <c r="S92" i="17" s="1"/>
  <c r="L92" i="17"/>
  <c r="B92" i="17"/>
  <c r="A92" i="17"/>
  <c r="Q91" i="17"/>
  <c r="R91" i="17" s="1"/>
  <c r="B91" i="17"/>
  <c r="A91" i="17"/>
  <c r="Q90" i="17"/>
  <c r="C90" i="17"/>
  <c r="B90" i="17"/>
  <c r="A90" i="17"/>
  <c r="B89" i="17"/>
  <c r="A89" i="17"/>
  <c r="B88" i="17"/>
  <c r="A88" i="17"/>
  <c r="B87" i="17"/>
  <c r="A87" i="17"/>
  <c r="B86" i="17"/>
  <c r="A86" i="17"/>
  <c r="B85" i="17"/>
  <c r="A85" i="17"/>
  <c r="B84" i="17"/>
  <c r="A84" i="17"/>
  <c r="B83" i="17"/>
  <c r="A83" i="17"/>
  <c r="S82" i="17"/>
  <c r="P82" i="17"/>
  <c r="P10" i="17" s="1"/>
  <c r="Q10" i="17" s="1"/>
  <c r="R10" i="17" s="1"/>
  <c r="O82" i="17"/>
  <c r="O10" i="17"/>
  <c r="L82" i="17"/>
  <c r="B82" i="17"/>
  <c r="A82" i="17"/>
  <c r="Q81" i="17"/>
  <c r="R81" i="17" s="1"/>
  <c r="B81" i="17"/>
  <c r="A81" i="17"/>
  <c r="Q80" i="17"/>
  <c r="Q82" i="17" s="1"/>
  <c r="C80" i="17"/>
  <c r="B80" i="17"/>
  <c r="A80" i="17"/>
  <c r="B79" i="17"/>
  <c r="A79" i="17"/>
  <c r="B78" i="17"/>
  <c r="A78" i="17"/>
  <c r="B77" i="17"/>
  <c r="A77" i="17"/>
  <c r="B76" i="17"/>
  <c r="A76" i="17"/>
  <c r="S75" i="17"/>
  <c r="P75" i="17"/>
  <c r="P9" i="17"/>
  <c r="O75" i="17"/>
  <c r="O9" i="17" s="1"/>
  <c r="N75" i="17"/>
  <c r="L75" i="17"/>
  <c r="B75" i="17"/>
  <c r="A75" i="17"/>
  <c r="Q74" i="17"/>
  <c r="R74" i="17"/>
  <c r="B74" i="17"/>
  <c r="A74" i="17"/>
  <c r="Q73" i="17"/>
  <c r="B73" i="17"/>
  <c r="A73" i="17"/>
  <c r="B72" i="17"/>
  <c r="A72" i="17"/>
  <c r="B71" i="17"/>
  <c r="A71" i="17"/>
  <c r="B70" i="17"/>
  <c r="A70" i="17"/>
  <c r="B69" i="17"/>
  <c r="A69" i="17"/>
  <c r="S68" i="17"/>
  <c r="P68" i="17"/>
  <c r="P8" i="17"/>
  <c r="O68" i="17"/>
  <c r="O8" i="17" s="1"/>
  <c r="L68" i="17"/>
  <c r="B68" i="17"/>
  <c r="A68" i="17"/>
  <c r="Q67" i="17"/>
  <c r="R67" i="17"/>
  <c r="C67" i="17"/>
  <c r="B67" i="17"/>
  <c r="A67" i="17"/>
  <c r="Q65" i="17"/>
  <c r="C65" i="17"/>
  <c r="B65" i="17"/>
  <c r="A65" i="17"/>
  <c r="B64" i="17"/>
  <c r="A64" i="17"/>
  <c r="B63" i="17"/>
  <c r="A63" i="17"/>
  <c r="B62" i="17"/>
  <c r="A62" i="17"/>
  <c r="S61" i="17"/>
  <c r="P61" i="17"/>
  <c r="P7" i="17"/>
  <c r="O61" i="17"/>
  <c r="O7" i="17" s="1"/>
  <c r="L61" i="17"/>
  <c r="B61" i="17"/>
  <c r="A61" i="17"/>
  <c r="Q60" i="17"/>
  <c r="R60" i="17" s="1"/>
  <c r="B60" i="17"/>
  <c r="A60" i="17"/>
  <c r="Q58" i="17"/>
  <c r="R58" i="17" s="1"/>
  <c r="B58" i="17"/>
  <c r="A58" i="17"/>
  <c r="B57" i="17"/>
  <c r="A57" i="17"/>
  <c r="B56" i="17"/>
  <c r="A56" i="17"/>
  <c r="B55" i="17"/>
  <c r="A55" i="17"/>
  <c r="B54" i="17"/>
  <c r="A54" i="17"/>
  <c r="B53" i="17"/>
  <c r="A53" i="17"/>
  <c r="B52" i="17"/>
  <c r="A52" i="17"/>
  <c r="B51" i="17"/>
  <c r="A51" i="17"/>
  <c r="S50" i="17"/>
  <c r="P50" i="17"/>
  <c r="P6" i="17" s="1"/>
  <c r="O50" i="17"/>
  <c r="O6" i="17"/>
  <c r="L50" i="17"/>
  <c r="B50" i="17"/>
  <c r="A50" i="17"/>
  <c r="Q49" i="17"/>
  <c r="R49" i="17"/>
  <c r="C49" i="17"/>
  <c r="B49" i="17"/>
  <c r="A49" i="17"/>
  <c r="Q45" i="17"/>
  <c r="R45" i="17" s="1"/>
  <c r="C45" i="17"/>
  <c r="B45" i="17"/>
  <c r="A45" i="17"/>
  <c r="B44" i="17"/>
  <c r="A44" i="17"/>
  <c r="B43" i="17"/>
  <c r="A43" i="17"/>
  <c r="B42" i="17"/>
  <c r="A42" i="17"/>
  <c r="B41" i="17"/>
  <c r="A41" i="17"/>
  <c r="S40" i="17"/>
  <c r="S5" i="17" s="1"/>
  <c r="P40" i="17"/>
  <c r="P5" i="17"/>
  <c r="P16" i="17" s="1"/>
  <c r="O40" i="17"/>
  <c r="O5" i="17" s="1"/>
  <c r="O16" i="17" s="1"/>
  <c r="B40" i="17"/>
  <c r="A40" i="17"/>
  <c r="C31"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M16" i="17"/>
  <c r="L16" i="17"/>
  <c r="B16" i="17"/>
  <c r="A16" i="17"/>
  <c r="N15" i="17"/>
  <c r="B15" i="17"/>
  <c r="A15" i="17"/>
  <c r="N14" i="17"/>
  <c r="B14" i="17"/>
  <c r="A14" i="17"/>
  <c r="N13" i="17"/>
  <c r="B13" i="17"/>
  <c r="A13" i="17"/>
  <c r="N12" i="17"/>
  <c r="B12" i="17"/>
  <c r="A12" i="17"/>
  <c r="N11" i="17"/>
  <c r="B11" i="17"/>
  <c r="A11" i="17"/>
  <c r="N10" i="17"/>
  <c r="B10" i="17"/>
  <c r="A10" i="17"/>
  <c r="N9" i="17"/>
  <c r="B9" i="17"/>
  <c r="A9" i="17"/>
  <c r="N8" i="17"/>
  <c r="B8" i="17"/>
  <c r="A8" i="17"/>
  <c r="N7" i="17"/>
  <c r="B7" i="17"/>
  <c r="A7" i="17"/>
  <c r="N6" i="17"/>
  <c r="B6" i="17"/>
  <c r="A6" i="17"/>
  <c r="N5" i="17"/>
  <c r="B5" i="17"/>
  <c r="A5" i="17"/>
  <c r="B4" i="17"/>
  <c r="A4" i="17"/>
  <c r="B3" i="17"/>
  <c r="A3" i="17"/>
  <c r="B2" i="17"/>
  <c r="A2" i="17"/>
  <c r="B115" i="15"/>
  <c r="A115" i="15"/>
  <c r="B114" i="15"/>
  <c r="A114" i="15"/>
  <c r="B113" i="15"/>
  <c r="A113" i="15"/>
  <c r="B112" i="15"/>
  <c r="A112" i="15"/>
  <c r="T128" i="15"/>
  <c r="R128" i="15"/>
  <c r="Q128" i="15"/>
  <c r="Q116" i="15"/>
  <c r="Q107" i="15"/>
  <c r="Q13" i="15" s="1"/>
  <c r="Q98" i="15"/>
  <c r="Q12" i="15" s="1"/>
  <c r="Q90" i="15"/>
  <c r="Q11" i="15" s="1"/>
  <c r="Q78" i="15"/>
  <c r="Q10" i="15"/>
  <c r="Q69" i="15"/>
  <c r="Q62" i="15"/>
  <c r="Q55" i="15"/>
  <c r="Q7" i="15" s="1"/>
  <c r="R7" i="15" s="1"/>
  <c r="S7" i="15" s="1"/>
  <c r="Q45" i="15"/>
  <c r="Q6" i="15" s="1"/>
  <c r="Q37" i="15"/>
  <c r="P128" i="15"/>
  <c r="N128" i="15"/>
  <c r="N15" i="15" s="1"/>
  <c r="N16" i="15" s="1"/>
  <c r="M128" i="15"/>
  <c r="O127" i="15"/>
  <c r="O128" i="15"/>
  <c r="B127" i="15"/>
  <c r="A127" i="15"/>
  <c r="B126" i="15"/>
  <c r="A126" i="15"/>
  <c r="T116" i="15"/>
  <c r="Q14" i="15"/>
  <c r="P116" i="15"/>
  <c r="P14" i="15"/>
  <c r="O116" i="15"/>
  <c r="O14" i="15" s="1"/>
  <c r="N116" i="15"/>
  <c r="N14" i="15" s="1"/>
  <c r="R115" i="15"/>
  <c r="S115" i="15"/>
  <c r="M114" i="15"/>
  <c r="M113" i="15"/>
  <c r="M112" i="15"/>
  <c r="R111" i="15"/>
  <c r="S111" i="15" s="1"/>
  <c r="B111" i="15"/>
  <c r="A111" i="15"/>
  <c r="P107" i="15"/>
  <c r="P13" i="15" s="1"/>
  <c r="O107" i="15"/>
  <c r="O13" i="15"/>
  <c r="N107" i="15"/>
  <c r="N13" i="15" s="1"/>
  <c r="M107" i="15"/>
  <c r="M13" i="15" s="1"/>
  <c r="R106" i="15"/>
  <c r="S106" i="15"/>
  <c r="B106" i="15"/>
  <c r="A106" i="15"/>
  <c r="R105" i="15"/>
  <c r="R107" i="15"/>
  <c r="S107" i="15" s="1"/>
  <c r="B105" i="15"/>
  <c r="A105" i="15"/>
  <c r="T98" i="15"/>
  <c r="R98" i="15"/>
  <c r="N98" i="15"/>
  <c r="S98" i="15"/>
  <c r="P98" i="15"/>
  <c r="P12" i="15" s="1"/>
  <c r="O98" i="15"/>
  <c r="O12" i="15"/>
  <c r="B97" i="15"/>
  <c r="A97" i="15"/>
  <c r="M96" i="15"/>
  <c r="B96" i="15"/>
  <c r="A96" i="15"/>
  <c r="M95" i="15"/>
  <c r="M94" i="15"/>
  <c r="B95" i="15"/>
  <c r="A95" i="15"/>
  <c r="B94" i="15"/>
  <c r="A94" i="15"/>
  <c r="R90" i="15"/>
  <c r="P90" i="15"/>
  <c r="O90" i="15"/>
  <c r="N90" i="15"/>
  <c r="S90" i="15"/>
  <c r="M89" i="15"/>
  <c r="M90" i="15" s="1"/>
  <c r="M11" i="15" s="1"/>
  <c r="B89" i="15"/>
  <c r="A89" i="15"/>
  <c r="B88" i="15"/>
  <c r="A88" i="15"/>
  <c r="B87" i="15"/>
  <c r="A87" i="15"/>
  <c r="B86" i="15"/>
  <c r="A86" i="15"/>
  <c r="T78" i="15"/>
  <c r="R78" i="15"/>
  <c r="N78" i="15"/>
  <c r="P78" i="15"/>
  <c r="P10" i="15"/>
  <c r="R10" i="15" s="1"/>
  <c r="O78" i="15"/>
  <c r="O10" i="15" s="1"/>
  <c r="B77" i="15"/>
  <c r="A77" i="15"/>
  <c r="B76" i="15"/>
  <c r="A76" i="15"/>
  <c r="M75" i="15"/>
  <c r="B75" i="15"/>
  <c r="A75" i="15"/>
  <c r="M74" i="15"/>
  <c r="M78" i="15"/>
  <c r="M10" i="15"/>
  <c r="B74" i="15"/>
  <c r="A74" i="15"/>
  <c r="T69" i="15"/>
  <c r="P69" i="15"/>
  <c r="P9" i="15" s="1"/>
  <c r="R9" i="15" s="1"/>
  <c r="O69" i="15"/>
  <c r="O9" i="15" s="1"/>
  <c r="O16" i="15" s="1"/>
  <c r="N69" i="15"/>
  <c r="N9" i="15"/>
  <c r="M69" i="15"/>
  <c r="R68" i="15"/>
  <c r="S68" i="15"/>
  <c r="B68" i="15"/>
  <c r="A68" i="15"/>
  <c r="R67" i="15"/>
  <c r="B67" i="15"/>
  <c r="A67" i="15"/>
  <c r="T62" i="15"/>
  <c r="R62" i="15"/>
  <c r="P62" i="15"/>
  <c r="P8" i="15"/>
  <c r="Q8" i="15"/>
  <c r="O62" i="15"/>
  <c r="O8" i="15"/>
  <c r="N62" i="15"/>
  <c r="N8" i="15" s="1"/>
  <c r="B61" i="15"/>
  <c r="A61" i="15"/>
  <c r="M60" i="15"/>
  <c r="M62" i="15" s="1"/>
  <c r="M8" i="15" s="1"/>
  <c r="M16" i="15" s="1"/>
  <c r="B60" i="15"/>
  <c r="A60" i="15"/>
  <c r="M59" i="15"/>
  <c r="B59" i="15"/>
  <c r="A59" i="15"/>
  <c r="T55" i="15"/>
  <c r="P55" i="15"/>
  <c r="P7" i="15"/>
  <c r="O55" i="15"/>
  <c r="O7" i="15" s="1"/>
  <c r="N55" i="15"/>
  <c r="N7" i="15"/>
  <c r="M55" i="15"/>
  <c r="M7" i="15" s="1"/>
  <c r="R54" i="15"/>
  <c r="S54" i="15"/>
  <c r="B54" i="15"/>
  <c r="A54" i="15"/>
  <c r="R53" i="15"/>
  <c r="R55" i="15"/>
  <c r="S55" i="15" s="1"/>
  <c r="B53" i="15"/>
  <c r="A53" i="15"/>
  <c r="B52" i="15"/>
  <c r="A52" i="15"/>
  <c r="B51" i="15"/>
  <c r="A51" i="15"/>
  <c r="B50" i="15"/>
  <c r="A50" i="15"/>
  <c r="B49" i="15"/>
  <c r="A49" i="15"/>
  <c r="B48" i="15"/>
  <c r="A48" i="15"/>
  <c r="B47" i="15"/>
  <c r="A47" i="15"/>
  <c r="B46" i="15"/>
  <c r="A46" i="15"/>
  <c r="T45" i="15"/>
  <c r="R45" i="15"/>
  <c r="N45" i="15"/>
  <c r="N6" i="15" s="1"/>
  <c r="P45" i="15"/>
  <c r="P6" i="15" s="1"/>
  <c r="R6" i="15" s="1"/>
  <c r="O45" i="15"/>
  <c r="O6" i="15" s="1"/>
  <c r="B45" i="15"/>
  <c r="A45" i="15"/>
  <c r="M44" i="15"/>
  <c r="M45" i="15"/>
  <c r="M6" i="15" s="1"/>
  <c r="B44" i="15"/>
  <c r="A44" i="15"/>
  <c r="B41" i="15"/>
  <c r="A41" i="15"/>
  <c r="B40" i="15"/>
  <c r="A40" i="15"/>
  <c r="B39" i="15"/>
  <c r="A39" i="15"/>
  <c r="B38" i="15"/>
  <c r="A38" i="15"/>
  <c r="T37" i="15"/>
  <c r="T5" i="15" s="1"/>
  <c r="Q5" i="15"/>
  <c r="P37" i="15"/>
  <c r="O37" i="15"/>
  <c r="O5" i="15" s="1"/>
  <c r="N37" i="15"/>
  <c r="N5" i="15"/>
  <c r="M37" i="15"/>
  <c r="B37" i="15"/>
  <c r="A37" i="15"/>
  <c r="R36" i="15"/>
  <c r="S36" i="15"/>
  <c r="B36" i="15"/>
  <c r="A36" i="15"/>
  <c r="R35" i="15"/>
  <c r="S35" i="15"/>
  <c r="B35" i="15"/>
  <c r="A35" i="15"/>
  <c r="R34" i="15"/>
  <c r="S34" i="15"/>
  <c r="B34" i="15"/>
  <c r="A34" i="15"/>
  <c r="R33" i="15"/>
  <c r="S33" i="15"/>
  <c r="B33" i="15"/>
  <c r="A33" i="15"/>
  <c r="R32" i="15"/>
  <c r="S32" i="15"/>
  <c r="B32" i="15"/>
  <c r="A32" i="15"/>
  <c r="R31" i="15"/>
  <c r="S31" i="15"/>
  <c r="B31" i="15"/>
  <c r="A31" i="15"/>
  <c r="B23" i="15"/>
  <c r="A23" i="15"/>
  <c r="B22" i="15"/>
  <c r="A22" i="15"/>
  <c r="B21" i="15"/>
  <c r="A21" i="15"/>
  <c r="B20" i="15"/>
  <c r="A20" i="15"/>
  <c r="M15" i="15"/>
  <c r="B15" i="15"/>
  <c r="A15" i="15"/>
  <c r="B14" i="15"/>
  <c r="A14" i="15"/>
  <c r="B13" i="15"/>
  <c r="A13" i="15"/>
  <c r="N12" i="15"/>
  <c r="B12" i="15"/>
  <c r="A12" i="15"/>
  <c r="O11" i="15"/>
  <c r="N11" i="15"/>
  <c r="B11" i="15"/>
  <c r="A11" i="15"/>
  <c r="N10" i="15"/>
  <c r="B10" i="15"/>
  <c r="A10" i="15"/>
  <c r="Q9" i="15"/>
  <c r="M9" i="15"/>
  <c r="B9" i="15"/>
  <c r="A9" i="15"/>
  <c r="B8" i="15"/>
  <c r="A8" i="15"/>
  <c r="B7" i="15"/>
  <c r="A7" i="15"/>
  <c r="B6" i="15"/>
  <c r="A6" i="15"/>
  <c r="P5" i="15"/>
  <c r="M5" i="15"/>
  <c r="B5" i="15"/>
  <c r="A5" i="15"/>
  <c r="A5" i="13"/>
  <c r="B5" i="13"/>
  <c r="A6" i="13"/>
  <c r="B6" i="13"/>
  <c r="A7" i="13"/>
  <c r="B7" i="13"/>
  <c r="A8" i="13"/>
  <c r="B8" i="13"/>
  <c r="A9" i="13"/>
  <c r="B9" i="13"/>
  <c r="A10" i="13"/>
  <c r="B10" i="13"/>
  <c r="A11" i="13"/>
  <c r="B11" i="13"/>
  <c r="A12" i="13"/>
  <c r="B12" i="13"/>
  <c r="A13" i="13"/>
  <c r="B13" i="13"/>
  <c r="A14" i="13"/>
  <c r="B14" i="13"/>
  <c r="A15" i="13"/>
  <c r="B15" i="13"/>
  <c r="A20" i="13"/>
  <c r="B20" i="13"/>
  <c r="A21" i="13"/>
  <c r="B21" i="13"/>
  <c r="A22" i="13"/>
  <c r="B22" i="13"/>
  <c r="A23" i="13"/>
  <c r="B23" i="13"/>
  <c r="A32" i="13"/>
  <c r="B32" i="13"/>
  <c r="C32" i="13"/>
  <c r="Q32" i="13"/>
  <c r="R32" i="13" s="1"/>
  <c r="A33" i="13"/>
  <c r="B33" i="13"/>
  <c r="C33" i="13"/>
  <c r="Q33" i="13"/>
  <c r="R33" i="13" s="1"/>
  <c r="A34" i="13"/>
  <c r="B34" i="13"/>
  <c r="C34" i="13"/>
  <c r="Q34" i="13"/>
  <c r="R34" i="13"/>
  <c r="A35" i="13"/>
  <c r="B35" i="13"/>
  <c r="C35" i="13"/>
  <c r="Q35" i="13"/>
  <c r="R35" i="13"/>
  <c r="A36" i="13"/>
  <c r="B36" i="13"/>
  <c r="C36" i="13"/>
  <c r="Q36" i="13"/>
  <c r="R36" i="13" s="1"/>
  <c r="A37" i="13"/>
  <c r="B37" i="13"/>
  <c r="C37" i="13"/>
  <c r="Q37" i="13"/>
  <c r="R37" i="13" s="1"/>
  <c r="A38" i="13"/>
  <c r="B38" i="13"/>
  <c r="C38" i="13"/>
  <c r="Q38" i="13"/>
  <c r="R38" i="13"/>
  <c r="A39" i="13"/>
  <c r="B39" i="13"/>
  <c r="C39" i="13"/>
  <c r="Q39" i="13"/>
  <c r="R39" i="13"/>
  <c r="A40" i="13"/>
  <c r="B40" i="13"/>
  <c r="C40" i="13"/>
  <c r="Q40" i="13"/>
  <c r="R40" i="13" s="1"/>
  <c r="A41" i="13"/>
  <c r="B41" i="13"/>
  <c r="C41" i="13"/>
  <c r="Q41" i="13"/>
  <c r="R41" i="13" s="1"/>
  <c r="A42" i="13"/>
  <c r="B42" i="13"/>
  <c r="C42" i="13"/>
  <c r="Q42" i="13"/>
  <c r="R42" i="13"/>
  <c r="A43" i="13"/>
  <c r="B43" i="13"/>
  <c r="C43" i="13"/>
  <c r="Q43" i="13"/>
  <c r="R43" i="13"/>
  <c r="A44" i="13"/>
  <c r="B44" i="13"/>
  <c r="C44" i="13"/>
  <c r="Q44" i="13"/>
  <c r="R44" i="13" s="1"/>
  <c r="A45" i="13"/>
  <c r="B45" i="13"/>
  <c r="C45" i="13"/>
  <c r="Q45" i="13"/>
  <c r="R45" i="13" s="1"/>
  <c r="A46" i="13"/>
  <c r="B46" i="13"/>
  <c r="C46" i="13"/>
  <c r="Q46" i="13"/>
  <c r="R46" i="13"/>
  <c r="A47" i="13"/>
  <c r="B47" i="13"/>
  <c r="C47" i="13"/>
  <c r="Q47" i="13"/>
  <c r="R47" i="13"/>
  <c r="A48" i="13"/>
  <c r="B48" i="13"/>
  <c r="C48" i="13"/>
  <c r="Q48" i="13"/>
  <c r="R48" i="13" s="1"/>
  <c r="A49" i="13"/>
  <c r="B49" i="13"/>
  <c r="C49" i="13"/>
  <c r="Q49" i="13"/>
  <c r="R49" i="13" s="1"/>
  <c r="A50" i="13"/>
  <c r="B50" i="13"/>
  <c r="C50" i="13"/>
  <c r="Q50" i="13"/>
  <c r="R50" i="13"/>
  <c r="A51" i="13"/>
  <c r="B51" i="13"/>
  <c r="C51" i="13"/>
  <c r="Q51" i="13"/>
  <c r="R51" i="13"/>
  <c r="A52" i="13"/>
  <c r="B52" i="13"/>
  <c r="C52" i="13"/>
  <c r="Q52" i="13"/>
  <c r="R52" i="13" s="1"/>
  <c r="A53" i="13"/>
  <c r="B53" i="13"/>
  <c r="C53" i="13"/>
  <c r="Q53" i="13"/>
  <c r="R53" i="13" s="1"/>
  <c r="A54" i="13"/>
  <c r="B54" i="13"/>
  <c r="C54" i="13"/>
  <c r="Q54" i="13"/>
  <c r="R54" i="13"/>
  <c r="A55" i="13"/>
  <c r="B55" i="13"/>
  <c r="C55" i="13"/>
  <c r="Q55" i="13"/>
  <c r="R55" i="13"/>
  <c r="A56" i="13"/>
  <c r="B56" i="13"/>
  <c r="C56" i="13"/>
  <c r="Q56" i="13"/>
  <c r="R56" i="13" s="1"/>
  <c r="A57" i="13"/>
  <c r="B57" i="13"/>
  <c r="C57" i="13"/>
  <c r="Q57" i="13"/>
  <c r="R57" i="13" s="1"/>
  <c r="A59" i="13"/>
  <c r="B59" i="13"/>
  <c r="C59" i="13"/>
  <c r="Q59" i="13"/>
  <c r="R59" i="13"/>
  <c r="A60" i="13"/>
  <c r="B60" i="13"/>
  <c r="C60" i="13"/>
  <c r="Q60" i="13"/>
  <c r="R60" i="13"/>
  <c r="A61" i="13"/>
  <c r="B61" i="13"/>
  <c r="C61" i="13"/>
  <c r="Q61" i="13"/>
  <c r="R61" i="13" s="1"/>
  <c r="A62" i="13"/>
  <c r="B62" i="13"/>
  <c r="C62" i="13"/>
  <c r="Q62" i="13"/>
  <c r="R62" i="13" s="1"/>
  <c r="A63" i="13"/>
  <c r="B63" i="13"/>
  <c r="C63" i="13"/>
  <c r="Q63" i="13"/>
  <c r="R63" i="13"/>
  <c r="A64" i="13"/>
  <c r="B64" i="13"/>
  <c r="C64" i="13"/>
  <c r="Q64" i="13"/>
  <c r="R64" i="13"/>
  <c r="A65" i="13"/>
  <c r="B65" i="13"/>
  <c r="C65" i="13"/>
  <c r="Q65" i="13"/>
  <c r="R65" i="13" s="1"/>
  <c r="A66" i="13"/>
  <c r="B66" i="13"/>
  <c r="C66" i="13"/>
  <c r="Q66" i="13"/>
  <c r="R66" i="13" s="1"/>
  <c r="A67" i="13"/>
  <c r="B67" i="13"/>
  <c r="C67" i="13"/>
  <c r="Q67" i="13"/>
  <c r="R67" i="13"/>
  <c r="A68" i="13"/>
  <c r="B68" i="13"/>
  <c r="C68" i="13"/>
  <c r="Q68" i="13"/>
  <c r="R68" i="13"/>
  <c r="A69" i="13"/>
  <c r="B69" i="13"/>
  <c r="C69" i="13"/>
  <c r="Q69" i="13"/>
  <c r="R69" i="13" s="1"/>
  <c r="A70" i="13"/>
  <c r="B70" i="13"/>
  <c r="C70" i="13"/>
  <c r="Q70" i="13"/>
  <c r="R70" i="13" s="1"/>
  <c r="A71" i="13"/>
  <c r="B71" i="13"/>
  <c r="C71" i="13"/>
  <c r="Q71" i="13"/>
  <c r="R71" i="13"/>
  <c r="A72" i="13"/>
  <c r="B72" i="13"/>
  <c r="C72" i="13"/>
  <c r="Q72" i="13"/>
  <c r="R72" i="13"/>
  <c r="A73" i="13"/>
  <c r="B73" i="13"/>
  <c r="C73" i="13"/>
  <c r="Q73" i="13"/>
  <c r="R73" i="13" s="1"/>
  <c r="A74" i="13"/>
  <c r="B74" i="13"/>
  <c r="C74" i="13"/>
  <c r="Q74" i="13"/>
  <c r="R74" i="13" s="1"/>
  <c r="A75" i="13"/>
  <c r="B75" i="13"/>
  <c r="C75" i="13"/>
  <c r="Q75" i="13"/>
  <c r="R75" i="13"/>
  <c r="A76" i="13"/>
  <c r="B76" i="13"/>
  <c r="C76" i="13"/>
  <c r="Q76" i="13"/>
  <c r="R76" i="13"/>
  <c r="A77" i="13"/>
  <c r="B77" i="13"/>
  <c r="C77" i="13"/>
  <c r="Q77" i="13"/>
  <c r="R77" i="13" s="1"/>
  <c r="L78" i="13"/>
  <c r="L5" i="13"/>
  <c r="M78" i="13"/>
  <c r="M5" i="13" s="1"/>
  <c r="N78" i="13"/>
  <c r="N5" i="13"/>
  <c r="O78" i="13"/>
  <c r="O5" i="13" s="1"/>
  <c r="P78" i="13"/>
  <c r="P5" i="13"/>
  <c r="S78" i="13"/>
  <c r="S5" i="13" s="1"/>
  <c r="A84" i="13"/>
  <c r="B84" i="13"/>
  <c r="C84" i="13"/>
  <c r="H84" i="13"/>
  <c r="Q84" i="13"/>
  <c r="R84" i="13"/>
  <c r="A85" i="13"/>
  <c r="B85" i="13"/>
  <c r="C85" i="13"/>
  <c r="H85" i="13"/>
  <c r="Q85" i="13"/>
  <c r="R85" i="13" s="1"/>
  <c r="A86" i="13"/>
  <c r="B86" i="13"/>
  <c r="C86" i="13"/>
  <c r="H86" i="13"/>
  <c r="Q86" i="13"/>
  <c r="R86" i="13"/>
  <c r="A87" i="13"/>
  <c r="B87" i="13"/>
  <c r="C87" i="13"/>
  <c r="H87" i="13"/>
  <c r="Q87" i="13"/>
  <c r="R87" i="13" s="1"/>
  <c r="A89" i="13"/>
  <c r="B89" i="13"/>
  <c r="C89" i="13"/>
  <c r="H89" i="13"/>
  <c r="Q89" i="13"/>
  <c r="A90" i="13"/>
  <c r="B90" i="13"/>
  <c r="C90" i="13"/>
  <c r="H90" i="13"/>
  <c r="Q90" i="13"/>
  <c r="R90" i="13"/>
  <c r="A91" i="13"/>
  <c r="B91" i="13"/>
  <c r="C91" i="13"/>
  <c r="H91" i="13"/>
  <c r="Q91" i="13"/>
  <c r="R91" i="13" s="1"/>
  <c r="A92" i="13"/>
  <c r="B92" i="13"/>
  <c r="C92" i="13"/>
  <c r="H92" i="13"/>
  <c r="Q92" i="13"/>
  <c r="R92" i="13"/>
  <c r="L93" i="13"/>
  <c r="L6" i="13" s="1"/>
  <c r="M93" i="13"/>
  <c r="M6" i="13"/>
  <c r="N93" i="13"/>
  <c r="N6" i="13" s="1"/>
  <c r="O93" i="13"/>
  <c r="O6" i="13"/>
  <c r="P93" i="13"/>
  <c r="S93" i="13"/>
  <c r="A101" i="13"/>
  <c r="B101" i="13"/>
  <c r="Q101" i="13"/>
  <c r="R101" i="13" s="1"/>
  <c r="A102" i="13"/>
  <c r="B102" i="13"/>
  <c r="Q102" i="13"/>
  <c r="R102" i="13" s="1"/>
  <c r="L103" i="13"/>
  <c r="L7" i="13"/>
  <c r="M103" i="13"/>
  <c r="M7" i="13" s="1"/>
  <c r="N103" i="13"/>
  <c r="N7" i="13"/>
  <c r="O103" i="13"/>
  <c r="O7" i="13"/>
  <c r="P103" i="13"/>
  <c r="P7" i="13"/>
  <c r="S103" i="13"/>
  <c r="A108" i="13"/>
  <c r="B108" i="13"/>
  <c r="C108" i="13"/>
  <c r="H108" i="13"/>
  <c r="Q108" i="13"/>
  <c r="A109" i="13"/>
  <c r="B109" i="13"/>
  <c r="C109" i="13"/>
  <c r="H109" i="13"/>
  <c r="Q109" i="13"/>
  <c r="R109" i="13"/>
  <c r="A110" i="13"/>
  <c r="B110" i="13"/>
  <c r="C110" i="13"/>
  <c r="H110" i="13"/>
  <c r="Q110" i="13"/>
  <c r="R110" i="13"/>
  <c r="A111" i="13"/>
  <c r="B111" i="13"/>
  <c r="C111" i="13"/>
  <c r="H111" i="13"/>
  <c r="Q111" i="13"/>
  <c r="R111" i="13"/>
  <c r="A113" i="13"/>
  <c r="B113" i="13"/>
  <c r="C113" i="13"/>
  <c r="H113" i="13"/>
  <c r="Q113" i="13"/>
  <c r="R113" i="13"/>
  <c r="A114" i="13"/>
  <c r="B114" i="13"/>
  <c r="C114" i="13"/>
  <c r="H114" i="13"/>
  <c r="Q114" i="13"/>
  <c r="R114" i="13"/>
  <c r="A115" i="13"/>
  <c r="B115" i="13"/>
  <c r="C115" i="13"/>
  <c r="H115" i="13"/>
  <c r="Q115" i="13"/>
  <c r="R115" i="13"/>
  <c r="A116" i="13"/>
  <c r="B116" i="13"/>
  <c r="C116" i="13"/>
  <c r="H116" i="13"/>
  <c r="Q116" i="13"/>
  <c r="R116" i="13"/>
  <c r="L117" i="13"/>
  <c r="L8" i="13"/>
  <c r="M117" i="13"/>
  <c r="M8" i="13"/>
  <c r="N117" i="13"/>
  <c r="N8" i="13"/>
  <c r="O117" i="13"/>
  <c r="O8" i="13"/>
  <c r="P117" i="13"/>
  <c r="P8" i="13"/>
  <c r="S117" i="13"/>
  <c r="A122" i="13"/>
  <c r="B122" i="13"/>
  <c r="Q122" i="13"/>
  <c r="A123" i="13"/>
  <c r="B123" i="13"/>
  <c r="Q123" i="13"/>
  <c r="R123" i="13"/>
  <c r="L124" i="13"/>
  <c r="L9" i="13"/>
  <c r="M124" i="13"/>
  <c r="M9" i="13"/>
  <c r="N124" i="13"/>
  <c r="N9" i="13"/>
  <c r="O124" i="13"/>
  <c r="O9" i="13"/>
  <c r="P124" i="13"/>
  <c r="P9" i="13"/>
  <c r="S124" i="13"/>
  <c r="A130" i="13"/>
  <c r="B130" i="13"/>
  <c r="C130" i="13"/>
  <c r="H130" i="13"/>
  <c r="Q130" i="13"/>
  <c r="R130" i="13" s="1"/>
  <c r="A131" i="13"/>
  <c r="B131" i="13"/>
  <c r="C131" i="13"/>
  <c r="H131" i="13"/>
  <c r="Q131" i="13"/>
  <c r="R131" i="13" s="1"/>
  <c r="A132" i="13"/>
  <c r="B132" i="13"/>
  <c r="C132" i="13"/>
  <c r="H132" i="13"/>
  <c r="Q132" i="13"/>
  <c r="R132" i="13" s="1"/>
  <c r="A134" i="13"/>
  <c r="B134" i="13"/>
  <c r="H134" i="13"/>
  <c r="Q134" i="13"/>
  <c r="R134" i="13"/>
  <c r="A135" i="13"/>
  <c r="B135" i="13"/>
  <c r="H135" i="13"/>
  <c r="Q135" i="13"/>
  <c r="R135" i="13" s="1"/>
  <c r="A136" i="13"/>
  <c r="B136" i="13"/>
  <c r="H136" i="13"/>
  <c r="Q136" i="13"/>
  <c r="R136" i="13"/>
  <c r="L137" i="13"/>
  <c r="L10" i="13"/>
  <c r="M137" i="13"/>
  <c r="M10" i="13"/>
  <c r="N137" i="13"/>
  <c r="N10" i="13"/>
  <c r="O137" i="13"/>
  <c r="O10" i="13"/>
  <c r="P137" i="13"/>
  <c r="P10" i="13"/>
  <c r="S137" i="13"/>
  <c r="A146" i="13"/>
  <c r="B146" i="13"/>
  <c r="C146" i="13"/>
  <c r="Q146" i="13"/>
  <c r="R146" i="13"/>
  <c r="A147" i="13"/>
  <c r="B147" i="13"/>
  <c r="C147" i="13"/>
  <c r="Q147" i="13"/>
  <c r="Q149" i="13"/>
  <c r="Q150" i="13"/>
  <c r="R150" i="13" s="1"/>
  <c r="M151" i="13"/>
  <c r="M11" i="13" s="1"/>
  <c r="A149" i="13"/>
  <c r="B149" i="13"/>
  <c r="R149" i="13"/>
  <c r="A150" i="13"/>
  <c r="B150" i="13"/>
  <c r="L151" i="13"/>
  <c r="L11" i="13"/>
  <c r="N151" i="13"/>
  <c r="N11" i="13"/>
  <c r="O151" i="13"/>
  <c r="P151" i="13"/>
  <c r="P11" i="13" s="1"/>
  <c r="A156" i="13"/>
  <c r="B156" i="13"/>
  <c r="C156" i="13"/>
  <c r="H156" i="13"/>
  <c r="Q156" i="13"/>
  <c r="R156" i="13" s="1"/>
  <c r="A157" i="13"/>
  <c r="B157" i="13"/>
  <c r="C157" i="13"/>
  <c r="H157" i="13"/>
  <c r="Q157" i="13"/>
  <c r="R157" i="13" s="1"/>
  <c r="A158" i="13"/>
  <c r="B158" i="13"/>
  <c r="C158" i="13"/>
  <c r="H158" i="13"/>
  <c r="Q158" i="13"/>
  <c r="R158" i="13" s="1"/>
  <c r="A159" i="13"/>
  <c r="B159" i="13"/>
  <c r="C159" i="13"/>
  <c r="H159" i="13"/>
  <c r="Q159" i="13"/>
  <c r="R159" i="13" s="1"/>
  <c r="A160" i="13"/>
  <c r="B160" i="13"/>
  <c r="C160" i="13"/>
  <c r="H160" i="13"/>
  <c r="Q160" i="13"/>
  <c r="R160" i="13" s="1"/>
  <c r="A161" i="13"/>
  <c r="B161" i="13"/>
  <c r="C161" i="13"/>
  <c r="H161" i="13"/>
  <c r="Q161" i="13"/>
  <c r="R161" i="13" s="1"/>
  <c r="A162" i="13"/>
  <c r="B162" i="13"/>
  <c r="C162" i="13"/>
  <c r="H162" i="13"/>
  <c r="Q162" i="13"/>
  <c r="R162" i="13" s="1"/>
  <c r="A163" i="13"/>
  <c r="B163" i="13"/>
  <c r="C163" i="13"/>
  <c r="H163" i="13"/>
  <c r="Q163" i="13"/>
  <c r="R163" i="13" s="1"/>
  <c r="A164" i="13"/>
  <c r="B164" i="13"/>
  <c r="C164" i="13"/>
  <c r="H164" i="13"/>
  <c r="Q164" i="13"/>
  <c r="R164" i="13" s="1"/>
  <c r="A165" i="13"/>
  <c r="B165" i="13"/>
  <c r="C165" i="13"/>
  <c r="H165" i="13"/>
  <c r="Q165" i="13"/>
  <c r="R165" i="13" s="1"/>
  <c r="A166" i="13"/>
  <c r="B166" i="13"/>
  <c r="C166" i="13"/>
  <c r="H166" i="13"/>
  <c r="Q166" i="13"/>
  <c r="R166" i="13" s="1"/>
  <c r="A167" i="13"/>
  <c r="B167" i="13"/>
  <c r="C167" i="13"/>
  <c r="H167" i="13"/>
  <c r="Q167" i="13"/>
  <c r="R167" i="13" s="1"/>
  <c r="A168" i="13"/>
  <c r="B168" i="13"/>
  <c r="C168" i="13"/>
  <c r="H168" i="13"/>
  <c r="Q168" i="13"/>
  <c r="R168" i="13" s="1"/>
  <c r="A169" i="13"/>
  <c r="B169" i="13"/>
  <c r="C169" i="13"/>
  <c r="H169" i="13"/>
  <c r="Q169" i="13"/>
  <c r="R169" i="13" s="1"/>
  <c r="A170" i="13"/>
  <c r="B170" i="13"/>
  <c r="C170" i="13"/>
  <c r="H170" i="13"/>
  <c r="Q170" i="13"/>
  <c r="R170" i="13" s="1"/>
  <c r="A171" i="13"/>
  <c r="B171" i="13"/>
  <c r="C171" i="13"/>
  <c r="H171" i="13"/>
  <c r="Q171" i="13"/>
  <c r="R171" i="13"/>
  <c r="A172" i="13"/>
  <c r="B172" i="13"/>
  <c r="C172" i="13"/>
  <c r="H172" i="13"/>
  <c r="Q172" i="13"/>
  <c r="R172" i="13" s="1"/>
  <c r="A173" i="13"/>
  <c r="B173" i="13"/>
  <c r="C173" i="13"/>
  <c r="H173" i="13"/>
  <c r="Q173" i="13"/>
  <c r="R173" i="13"/>
  <c r="A174" i="13"/>
  <c r="B174" i="13"/>
  <c r="C174" i="13"/>
  <c r="H174" i="13"/>
  <c r="Q174" i="13"/>
  <c r="R174" i="13" s="1"/>
  <c r="A175" i="13"/>
  <c r="B175" i="13"/>
  <c r="C175" i="13"/>
  <c r="H175" i="13"/>
  <c r="Q175" i="13"/>
  <c r="R175" i="13" s="1"/>
  <c r="A176" i="13"/>
  <c r="B176" i="13"/>
  <c r="C176" i="13"/>
  <c r="H176" i="13"/>
  <c r="Q176" i="13"/>
  <c r="R176" i="13" s="1"/>
  <c r="A177" i="13"/>
  <c r="B177" i="13"/>
  <c r="C177" i="13"/>
  <c r="H177" i="13"/>
  <c r="Q177" i="13"/>
  <c r="R177" i="13"/>
  <c r="A178" i="13"/>
  <c r="B178" i="13"/>
  <c r="C178" i="13"/>
  <c r="H178" i="13"/>
  <c r="Q178" i="13"/>
  <c r="R178" i="13" s="1"/>
  <c r="A179" i="13"/>
  <c r="B179" i="13"/>
  <c r="C179" i="13"/>
  <c r="H179" i="13"/>
  <c r="Q179" i="13"/>
  <c r="R179" i="13"/>
  <c r="A180" i="13"/>
  <c r="B180" i="13"/>
  <c r="C180" i="13"/>
  <c r="H180" i="13"/>
  <c r="Q180" i="13"/>
  <c r="R180" i="13" s="1"/>
  <c r="A181" i="13"/>
  <c r="B181" i="13"/>
  <c r="C181" i="13"/>
  <c r="H181" i="13"/>
  <c r="Q181" i="13"/>
  <c r="R181" i="13"/>
  <c r="A182" i="13"/>
  <c r="B182" i="13"/>
  <c r="C182" i="13"/>
  <c r="H182" i="13"/>
  <c r="Q182" i="13"/>
  <c r="R182" i="13" s="1"/>
  <c r="A183" i="13"/>
  <c r="B183" i="13"/>
  <c r="C183" i="13"/>
  <c r="H183" i="13"/>
  <c r="Q183" i="13"/>
  <c r="R183" i="13" s="1"/>
  <c r="A184" i="13"/>
  <c r="B184" i="13"/>
  <c r="C184" i="13"/>
  <c r="H184" i="13"/>
  <c r="Q184" i="13"/>
  <c r="R184" i="13" s="1"/>
  <c r="A185" i="13"/>
  <c r="B185" i="13"/>
  <c r="C185" i="13"/>
  <c r="H185" i="13"/>
  <c r="Q185" i="13"/>
  <c r="R185" i="13"/>
  <c r="A186" i="13"/>
  <c r="B186" i="13"/>
  <c r="C186" i="13"/>
  <c r="H186" i="13"/>
  <c r="Q186" i="13"/>
  <c r="R186" i="13" s="1"/>
  <c r="A187" i="13"/>
  <c r="B187" i="13"/>
  <c r="C187" i="13"/>
  <c r="H187" i="13"/>
  <c r="Q187" i="13"/>
  <c r="R187" i="13"/>
  <c r="A188" i="13"/>
  <c r="B188" i="13"/>
  <c r="C188" i="13"/>
  <c r="H188" i="13"/>
  <c r="Q188" i="13"/>
  <c r="R188" i="13" s="1"/>
  <c r="A189" i="13"/>
  <c r="B189" i="13"/>
  <c r="C189" i="13"/>
  <c r="H189" i="13"/>
  <c r="Q189" i="13"/>
  <c r="R189" i="13"/>
  <c r="A191" i="13"/>
  <c r="B191" i="13"/>
  <c r="H191" i="13"/>
  <c r="Q191" i="13"/>
  <c r="R191" i="13"/>
  <c r="A192" i="13"/>
  <c r="B192" i="13"/>
  <c r="H192" i="13"/>
  <c r="Q192" i="13"/>
  <c r="R192" i="13" s="1"/>
  <c r="A193" i="13"/>
  <c r="B193" i="13"/>
  <c r="H193" i="13"/>
  <c r="Q193" i="13"/>
  <c r="R193" i="13"/>
  <c r="A194" i="13"/>
  <c r="B194" i="13"/>
  <c r="H194" i="13"/>
  <c r="Q194" i="13"/>
  <c r="R194" i="13" s="1"/>
  <c r="A195" i="13"/>
  <c r="B195" i="13"/>
  <c r="H195" i="13"/>
  <c r="Q195" i="13"/>
  <c r="R195" i="13"/>
  <c r="A196" i="13"/>
  <c r="B196" i="13"/>
  <c r="H196" i="13"/>
  <c r="Q196" i="13"/>
  <c r="R196" i="13" s="1"/>
  <c r="A197" i="13"/>
  <c r="B197" i="13"/>
  <c r="H197" i="13"/>
  <c r="Q197" i="13"/>
  <c r="R197" i="13"/>
  <c r="A198" i="13"/>
  <c r="B198" i="13"/>
  <c r="H198" i="13"/>
  <c r="Q198" i="13"/>
  <c r="R198" i="13"/>
  <c r="A199" i="13"/>
  <c r="B199" i="13"/>
  <c r="H199" i="13"/>
  <c r="Q199" i="13"/>
  <c r="R199" i="13" s="1"/>
  <c r="A200" i="13"/>
  <c r="B200" i="13"/>
  <c r="H200" i="13"/>
  <c r="Q200" i="13"/>
  <c r="R200" i="13" s="1"/>
  <c r="A201" i="13"/>
  <c r="B201" i="13"/>
  <c r="H201" i="13"/>
  <c r="Q201" i="13"/>
  <c r="R201" i="13"/>
  <c r="A202" i="13"/>
  <c r="B202" i="13"/>
  <c r="H202" i="13"/>
  <c r="Q202" i="13"/>
  <c r="R202" i="13"/>
  <c r="A203" i="13"/>
  <c r="B203" i="13"/>
  <c r="H203" i="13"/>
  <c r="Q203" i="13"/>
  <c r="R203" i="13" s="1"/>
  <c r="A204" i="13"/>
  <c r="B204" i="13"/>
  <c r="H204" i="13"/>
  <c r="Q204" i="13"/>
  <c r="R204" i="13" s="1"/>
  <c r="A205" i="13"/>
  <c r="B205" i="13"/>
  <c r="H205" i="13"/>
  <c r="Q205" i="13"/>
  <c r="R205" i="13"/>
  <c r="A206" i="13"/>
  <c r="B206" i="13"/>
  <c r="H206" i="13"/>
  <c r="Q206" i="13"/>
  <c r="R206" i="13"/>
  <c r="A207" i="13"/>
  <c r="B207" i="13"/>
  <c r="H207" i="13"/>
  <c r="Q207" i="13"/>
  <c r="R207" i="13"/>
  <c r="A208" i="13"/>
  <c r="B208" i="13"/>
  <c r="H208" i="13"/>
  <c r="Q208" i="13"/>
  <c r="R208" i="13" s="1"/>
  <c r="A209" i="13"/>
  <c r="B209" i="13"/>
  <c r="H209" i="13"/>
  <c r="Q209" i="13"/>
  <c r="R209" i="13"/>
  <c r="A210" i="13"/>
  <c r="B210" i="13"/>
  <c r="H210" i="13"/>
  <c r="Q210" i="13"/>
  <c r="R210" i="13" s="1"/>
  <c r="A211" i="13"/>
  <c r="B211" i="13"/>
  <c r="H211" i="13"/>
  <c r="Q211" i="13"/>
  <c r="R211" i="13"/>
  <c r="A212" i="13"/>
  <c r="B212" i="13"/>
  <c r="H212" i="13"/>
  <c r="Q212" i="13"/>
  <c r="R212" i="13" s="1"/>
  <c r="A213" i="13"/>
  <c r="B213" i="13"/>
  <c r="H213" i="13"/>
  <c r="Q213" i="13"/>
  <c r="R213" i="13"/>
  <c r="A214" i="13"/>
  <c r="B214" i="13"/>
  <c r="H214" i="13"/>
  <c r="Q214" i="13"/>
  <c r="R214" i="13"/>
  <c r="A215" i="13"/>
  <c r="B215" i="13"/>
  <c r="H215" i="13"/>
  <c r="Q215" i="13"/>
  <c r="R215" i="13" s="1"/>
  <c r="A216" i="13"/>
  <c r="B216" i="13"/>
  <c r="H216" i="13"/>
  <c r="Q216" i="13"/>
  <c r="R216" i="13" s="1"/>
  <c r="A217" i="13"/>
  <c r="B217" i="13"/>
  <c r="H217" i="13"/>
  <c r="Q217" i="13"/>
  <c r="R217" i="13"/>
  <c r="A218" i="13"/>
  <c r="B218" i="13"/>
  <c r="H218" i="13"/>
  <c r="Q218" i="13"/>
  <c r="R218" i="13"/>
  <c r="A219" i="13"/>
  <c r="B219" i="13"/>
  <c r="H219" i="13"/>
  <c r="Q219" i="13"/>
  <c r="R219" i="13"/>
  <c r="A220" i="13"/>
  <c r="B220" i="13"/>
  <c r="H220" i="13"/>
  <c r="Q220" i="13"/>
  <c r="R220" i="13" s="1"/>
  <c r="A221" i="13"/>
  <c r="B221" i="13"/>
  <c r="H221" i="13"/>
  <c r="Q221" i="13"/>
  <c r="R221" i="13"/>
  <c r="A222" i="13"/>
  <c r="B222" i="13"/>
  <c r="H222" i="13"/>
  <c r="Q222" i="13"/>
  <c r="R222" i="13"/>
  <c r="A223" i="13"/>
  <c r="B223" i="13"/>
  <c r="H223" i="13"/>
  <c r="Q223" i="13"/>
  <c r="R223" i="13"/>
  <c r="A224" i="13"/>
  <c r="B224" i="13"/>
  <c r="H224" i="13"/>
  <c r="Q224" i="13"/>
  <c r="R224" i="13" s="1"/>
  <c r="L225" i="13"/>
  <c r="L12" i="13" s="1"/>
  <c r="L16" i="13" s="1"/>
  <c r="M225" i="13"/>
  <c r="M12" i="13" s="1"/>
  <c r="N225" i="13"/>
  <c r="N12" i="13"/>
  <c r="O225" i="13"/>
  <c r="O12" i="13" s="1"/>
  <c r="P225" i="13"/>
  <c r="P12" i="13"/>
  <c r="S225" i="13"/>
  <c r="A232" i="13"/>
  <c r="B232" i="13"/>
  <c r="Q232" i="13"/>
  <c r="R232" i="13"/>
  <c r="A233" i="13"/>
  <c r="B233" i="13"/>
  <c r="Q233" i="13"/>
  <c r="R233" i="13"/>
  <c r="L234" i="13"/>
  <c r="L13" i="13"/>
  <c r="M234" i="13"/>
  <c r="M13" i="13"/>
  <c r="N234" i="13"/>
  <c r="N13" i="13"/>
  <c r="O234" i="13"/>
  <c r="O13" i="13"/>
  <c r="P234" i="13"/>
  <c r="P13" i="13"/>
  <c r="A238" i="13"/>
  <c r="B238" i="13"/>
  <c r="Q238" i="13"/>
  <c r="A239" i="13"/>
  <c r="B239" i="13"/>
  <c r="Q239" i="13"/>
  <c r="R239" i="13" s="1"/>
  <c r="L240" i="13"/>
  <c r="L14" i="13"/>
  <c r="L254" i="13"/>
  <c r="L15" i="13" s="1"/>
  <c r="M240" i="13"/>
  <c r="M14" i="13" s="1"/>
  <c r="N240" i="13"/>
  <c r="N14" i="13" s="1"/>
  <c r="O240" i="13"/>
  <c r="O256" i="13" s="1"/>
  <c r="P240" i="13"/>
  <c r="P14" i="13" s="1"/>
  <c r="S240" i="13"/>
  <c r="A251" i="13"/>
  <c r="B251" i="13"/>
  <c r="C251" i="13"/>
  <c r="Q251" i="13"/>
  <c r="R251" i="13"/>
  <c r="A253" i="13"/>
  <c r="B253" i="13"/>
  <c r="Q253" i="13"/>
  <c r="R253" i="13"/>
  <c r="M254" i="13"/>
  <c r="M15" i="13" s="1"/>
  <c r="N254" i="13"/>
  <c r="O254" i="13"/>
  <c r="O15" i="13"/>
  <c r="Q15" i="13" s="1"/>
  <c r="P254" i="13"/>
  <c r="P15" i="13" s="1"/>
  <c r="S254" i="13"/>
  <c r="A5" i="12"/>
  <c r="B5" i="12"/>
  <c r="A6" i="12"/>
  <c r="B6" i="12"/>
  <c r="A7" i="12"/>
  <c r="B7" i="12"/>
  <c r="A8" i="12"/>
  <c r="B8" i="12"/>
  <c r="A9" i="12"/>
  <c r="B9" i="12"/>
  <c r="A10" i="12"/>
  <c r="B10" i="12"/>
  <c r="A11" i="12"/>
  <c r="B11" i="12"/>
  <c r="A12" i="12"/>
  <c r="B12" i="12"/>
  <c r="A13" i="12"/>
  <c r="B13" i="12"/>
  <c r="A14" i="12"/>
  <c r="B14" i="12"/>
  <c r="A15" i="12"/>
  <c r="B15" i="12"/>
  <c r="A20" i="12"/>
  <c r="B20" i="12"/>
  <c r="A21" i="12"/>
  <c r="B21" i="12"/>
  <c r="A22" i="12"/>
  <c r="B22" i="12"/>
  <c r="A23" i="12"/>
  <c r="B23" i="12"/>
  <c r="A32" i="12"/>
  <c r="B32" i="12"/>
  <c r="C32" i="12"/>
  <c r="Q32" i="12"/>
  <c r="R32" i="12" s="1"/>
  <c r="A33" i="12"/>
  <c r="B33" i="12"/>
  <c r="C33" i="12"/>
  <c r="Q33" i="12"/>
  <c r="R33" i="12" s="1"/>
  <c r="A34" i="12"/>
  <c r="B34" i="12"/>
  <c r="C34" i="12"/>
  <c r="Q34" i="12"/>
  <c r="R34" i="12" s="1"/>
  <c r="A35" i="12"/>
  <c r="B35" i="12"/>
  <c r="C35" i="12"/>
  <c r="Q35" i="12"/>
  <c r="R35" i="12"/>
  <c r="A36" i="12"/>
  <c r="B36" i="12"/>
  <c r="C36" i="12"/>
  <c r="Q36" i="12"/>
  <c r="R36" i="12"/>
  <c r="A37" i="12"/>
  <c r="B37" i="12"/>
  <c r="C37" i="12"/>
  <c r="Q37" i="12"/>
  <c r="R37" i="12"/>
  <c r="A38" i="12"/>
  <c r="B38" i="12"/>
  <c r="C38" i="12"/>
  <c r="Q38" i="12"/>
  <c r="R38" i="12" s="1"/>
  <c r="A39" i="12"/>
  <c r="B39" i="12"/>
  <c r="C39" i="12"/>
  <c r="Q39" i="12"/>
  <c r="R39" i="12"/>
  <c r="A40" i="12"/>
  <c r="B40" i="12"/>
  <c r="C40" i="12"/>
  <c r="Q40" i="12"/>
  <c r="R40" i="12"/>
  <c r="A41" i="12"/>
  <c r="B41" i="12"/>
  <c r="C41" i="12"/>
  <c r="Q41" i="12"/>
  <c r="R41" i="12" s="1"/>
  <c r="A42" i="12"/>
  <c r="B42" i="12"/>
  <c r="C42" i="12"/>
  <c r="Q42" i="12"/>
  <c r="R42" i="12" s="1"/>
  <c r="A43" i="12"/>
  <c r="B43" i="12"/>
  <c r="C43" i="12"/>
  <c r="Q43" i="12"/>
  <c r="R43" i="12"/>
  <c r="A44" i="12"/>
  <c r="B44" i="12"/>
  <c r="C44" i="12"/>
  <c r="Q44" i="12"/>
  <c r="R44" i="12"/>
  <c r="A45" i="12"/>
  <c r="B45" i="12"/>
  <c r="C45" i="12"/>
  <c r="Q45" i="12"/>
  <c r="R45" i="12"/>
  <c r="A46" i="12"/>
  <c r="B46" i="12"/>
  <c r="C46" i="12"/>
  <c r="Q46" i="12"/>
  <c r="R46" i="12" s="1"/>
  <c r="A47" i="12"/>
  <c r="B47" i="12"/>
  <c r="C47" i="12"/>
  <c r="Q47" i="12"/>
  <c r="R47" i="12"/>
  <c r="A48" i="12"/>
  <c r="B48" i="12"/>
  <c r="C48" i="12"/>
  <c r="Q48" i="12"/>
  <c r="R48" i="12"/>
  <c r="A49" i="12"/>
  <c r="B49" i="12"/>
  <c r="C49" i="12"/>
  <c r="Q49" i="12"/>
  <c r="R49" i="12"/>
  <c r="A50" i="12"/>
  <c r="B50" i="12"/>
  <c r="C50" i="12"/>
  <c r="Q50" i="12"/>
  <c r="R50" i="12" s="1"/>
  <c r="A51" i="12"/>
  <c r="B51" i="12"/>
  <c r="C51" i="12"/>
  <c r="Q51" i="12"/>
  <c r="R51" i="12"/>
  <c r="A52" i="12"/>
  <c r="B52" i="12"/>
  <c r="C52" i="12"/>
  <c r="Q52" i="12"/>
  <c r="R52" i="12"/>
  <c r="A53" i="12"/>
  <c r="B53" i="12"/>
  <c r="C53" i="12"/>
  <c r="Q53" i="12"/>
  <c r="R53" i="12"/>
  <c r="A54" i="12"/>
  <c r="B54" i="12"/>
  <c r="C54" i="12"/>
  <c r="Q54" i="12"/>
  <c r="R54" i="12" s="1"/>
  <c r="A55" i="12"/>
  <c r="B55" i="12"/>
  <c r="C55" i="12"/>
  <c r="Q55" i="12"/>
  <c r="R55" i="12"/>
  <c r="A56" i="12"/>
  <c r="B56" i="12"/>
  <c r="C56" i="12"/>
  <c r="Q56" i="12"/>
  <c r="R56" i="12"/>
  <c r="A57" i="12"/>
  <c r="B57" i="12"/>
  <c r="C57" i="12"/>
  <c r="Q57" i="12"/>
  <c r="R57" i="12" s="1"/>
  <c r="A59" i="12"/>
  <c r="B59" i="12"/>
  <c r="C59" i="12"/>
  <c r="Q59" i="12"/>
  <c r="R59" i="12" s="1"/>
  <c r="A60" i="12"/>
  <c r="B60" i="12"/>
  <c r="C60" i="12"/>
  <c r="Q60" i="12"/>
  <c r="R60" i="12"/>
  <c r="A61" i="12"/>
  <c r="B61" i="12"/>
  <c r="C61" i="12"/>
  <c r="Q61" i="12"/>
  <c r="R61" i="12"/>
  <c r="A62" i="12"/>
  <c r="B62" i="12"/>
  <c r="C62" i="12"/>
  <c r="Q62" i="12"/>
  <c r="R62" i="12"/>
  <c r="A63" i="12"/>
  <c r="B63" i="12"/>
  <c r="C63" i="12"/>
  <c r="Q63" i="12"/>
  <c r="R63" i="12" s="1"/>
  <c r="A64" i="12"/>
  <c r="B64" i="12"/>
  <c r="C64" i="12"/>
  <c r="Q64" i="12"/>
  <c r="R64" i="12"/>
  <c r="A65" i="12"/>
  <c r="B65" i="12"/>
  <c r="C65" i="12"/>
  <c r="Q65" i="12"/>
  <c r="R65" i="12"/>
  <c r="A66" i="12"/>
  <c r="B66" i="12"/>
  <c r="C66" i="12"/>
  <c r="Q66" i="12"/>
  <c r="R66" i="12"/>
  <c r="A67" i="12"/>
  <c r="B67" i="12"/>
  <c r="C67" i="12"/>
  <c r="Q67" i="12"/>
  <c r="R67" i="12" s="1"/>
  <c r="A68" i="12"/>
  <c r="B68" i="12"/>
  <c r="C68" i="12"/>
  <c r="Q68" i="12"/>
  <c r="R68" i="12"/>
  <c r="A69" i="12"/>
  <c r="B69" i="12"/>
  <c r="C69" i="12"/>
  <c r="Q69" i="12"/>
  <c r="R69" i="12"/>
  <c r="A70" i="12"/>
  <c r="B70" i="12"/>
  <c r="C70" i="12"/>
  <c r="Q70" i="12"/>
  <c r="R70" i="12"/>
  <c r="A71" i="12"/>
  <c r="B71" i="12"/>
  <c r="C71" i="12"/>
  <c r="Q71" i="12"/>
  <c r="R71" i="12" s="1"/>
  <c r="A72" i="12"/>
  <c r="B72" i="12"/>
  <c r="C72" i="12"/>
  <c r="Q72" i="12"/>
  <c r="R72" i="12"/>
  <c r="A73" i="12"/>
  <c r="B73" i="12"/>
  <c r="C73" i="12"/>
  <c r="Q73" i="12"/>
  <c r="R73" i="12"/>
  <c r="A74" i="12"/>
  <c r="B74" i="12"/>
  <c r="C74" i="12"/>
  <c r="Q74" i="12"/>
  <c r="R74" i="12" s="1"/>
  <c r="A75" i="12"/>
  <c r="B75" i="12"/>
  <c r="C75" i="12"/>
  <c r="Q75" i="12"/>
  <c r="R75" i="12" s="1"/>
  <c r="A76" i="12"/>
  <c r="B76" i="12"/>
  <c r="C76" i="12"/>
  <c r="Q76" i="12"/>
  <c r="R76" i="12"/>
  <c r="A77" i="12"/>
  <c r="B77" i="12"/>
  <c r="C77" i="12"/>
  <c r="Q77" i="12"/>
  <c r="R77" i="12"/>
  <c r="A78" i="12"/>
  <c r="B78" i="12"/>
  <c r="C78" i="12"/>
  <c r="Q78" i="12"/>
  <c r="R78" i="12"/>
  <c r="A79" i="12"/>
  <c r="B79" i="12"/>
  <c r="C79" i="12"/>
  <c r="Q79" i="12"/>
  <c r="R79" i="12" s="1"/>
  <c r="A80" i="12"/>
  <c r="B80" i="12"/>
  <c r="C80" i="12"/>
  <c r="Q80" i="12"/>
  <c r="R80" i="12"/>
  <c r="A81" i="12"/>
  <c r="B81" i="12"/>
  <c r="C81" i="12"/>
  <c r="Q81" i="12"/>
  <c r="R81" i="12"/>
  <c r="A82" i="12"/>
  <c r="B82" i="12"/>
  <c r="C82" i="12"/>
  <c r="Q82" i="12"/>
  <c r="R82" i="12"/>
  <c r="A83" i="12"/>
  <c r="B83" i="12"/>
  <c r="C83" i="12"/>
  <c r="Q83" i="12"/>
  <c r="R83" i="12" s="1"/>
  <c r="A84" i="12"/>
  <c r="B84" i="12"/>
  <c r="C84" i="12"/>
  <c r="Q84" i="12"/>
  <c r="R84" i="12"/>
  <c r="A85" i="12"/>
  <c r="B85" i="12"/>
  <c r="C85" i="12"/>
  <c r="Q85" i="12"/>
  <c r="R85" i="12"/>
  <c r="A86" i="12"/>
  <c r="B86" i="12"/>
  <c r="C86" i="12"/>
  <c r="Q86" i="12"/>
  <c r="R86" i="12"/>
  <c r="A87" i="12"/>
  <c r="B87" i="12"/>
  <c r="C87" i="12"/>
  <c r="Q87" i="12"/>
  <c r="R87" i="12" s="1"/>
  <c r="A88" i="12"/>
  <c r="B88" i="12"/>
  <c r="C88" i="12"/>
  <c r="Q88" i="12"/>
  <c r="R88" i="12" s="1"/>
  <c r="A89" i="12"/>
  <c r="B89" i="12"/>
  <c r="C89" i="12"/>
  <c r="Q89" i="12"/>
  <c r="R89" i="12"/>
  <c r="A90" i="12"/>
  <c r="B90" i="12"/>
  <c r="C90" i="12"/>
  <c r="Q90" i="12"/>
  <c r="R90" i="12"/>
  <c r="A91" i="12"/>
  <c r="B91" i="12"/>
  <c r="C91" i="12"/>
  <c r="Q91" i="12"/>
  <c r="R91" i="12" s="1"/>
  <c r="A92" i="12"/>
  <c r="B92" i="12"/>
  <c r="C92" i="12"/>
  <c r="Q92" i="12"/>
  <c r="R92" i="12" s="1"/>
  <c r="A93" i="12"/>
  <c r="B93" i="12"/>
  <c r="C93" i="12"/>
  <c r="Q93" i="12"/>
  <c r="R93" i="12"/>
  <c r="L94" i="12"/>
  <c r="L5" i="12" s="1"/>
  <c r="M94" i="12"/>
  <c r="M5" i="12"/>
  <c r="M16" i="12" s="1"/>
  <c r="N94" i="12"/>
  <c r="N5" i="12" s="1"/>
  <c r="O94" i="12"/>
  <c r="O5" i="12"/>
  <c r="O16" i="12" s="1"/>
  <c r="P94" i="12"/>
  <c r="P5" i="12" s="1"/>
  <c r="S94" i="12"/>
  <c r="S5" i="12"/>
  <c r="A100" i="12"/>
  <c r="B100" i="12"/>
  <c r="C100" i="12"/>
  <c r="H100" i="12"/>
  <c r="Q100" i="12"/>
  <c r="R100" i="12" s="1"/>
  <c r="A101" i="12"/>
  <c r="B101" i="12"/>
  <c r="C101" i="12"/>
  <c r="H101" i="12"/>
  <c r="Q101" i="12"/>
  <c r="R101" i="12" s="1"/>
  <c r="A102" i="12"/>
  <c r="B102" i="12"/>
  <c r="C102" i="12"/>
  <c r="H102" i="12"/>
  <c r="Q102" i="12"/>
  <c r="R102" i="12"/>
  <c r="A103" i="12"/>
  <c r="B103" i="12"/>
  <c r="C103" i="12"/>
  <c r="H103" i="12"/>
  <c r="Q103" i="12"/>
  <c r="R103" i="12" s="1"/>
  <c r="A105" i="12"/>
  <c r="B105" i="12"/>
  <c r="C105" i="12"/>
  <c r="H105" i="12"/>
  <c r="Q105" i="12"/>
  <c r="R105" i="12" s="1"/>
  <c r="A106" i="12"/>
  <c r="B106" i="12"/>
  <c r="C106" i="12"/>
  <c r="H106" i="12"/>
  <c r="Q106" i="12"/>
  <c r="R106" i="12" s="1"/>
  <c r="A107" i="12"/>
  <c r="B107" i="12"/>
  <c r="C107" i="12"/>
  <c r="H107" i="12"/>
  <c r="Q107" i="12"/>
  <c r="R107" i="12"/>
  <c r="A108" i="12"/>
  <c r="B108" i="12"/>
  <c r="C108" i="12"/>
  <c r="H108" i="12"/>
  <c r="Q108" i="12"/>
  <c r="R108" i="12" s="1"/>
  <c r="L109" i="12"/>
  <c r="L6" i="12"/>
  <c r="M109" i="12"/>
  <c r="M6" i="12" s="1"/>
  <c r="N109" i="12"/>
  <c r="N6" i="12"/>
  <c r="O109" i="12"/>
  <c r="O6" i="12" s="1"/>
  <c r="P109" i="12"/>
  <c r="P6" i="12" s="1"/>
  <c r="Q6" i="12" s="1"/>
  <c r="S109" i="12"/>
  <c r="A117" i="12"/>
  <c r="B117" i="12"/>
  <c r="Q117" i="12"/>
  <c r="R117" i="12" s="1"/>
  <c r="A118" i="12"/>
  <c r="B118" i="12"/>
  <c r="Q118" i="12"/>
  <c r="R118" i="12" s="1"/>
  <c r="L119" i="12"/>
  <c r="L7" i="12" s="1"/>
  <c r="M119" i="12"/>
  <c r="M272" i="12" s="1"/>
  <c r="M7" i="12"/>
  <c r="N119" i="12"/>
  <c r="N7" i="12" s="1"/>
  <c r="N133" i="12"/>
  <c r="N8" i="12"/>
  <c r="N140" i="12"/>
  <c r="N9" i="12" s="1"/>
  <c r="N153" i="12"/>
  <c r="N10" i="12"/>
  <c r="N167" i="12"/>
  <c r="N11" i="12" s="1"/>
  <c r="N241" i="12"/>
  <c r="N12" i="12" s="1"/>
  <c r="N250" i="12"/>
  <c r="N13" i="12" s="1"/>
  <c r="N256" i="12"/>
  <c r="N272" i="12" s="1"/>
  <c r="N14" i="12"/>
  <c r="N270" i="12"/>
  <c r="N15" i="12" s="1"/>
  <c r="O119" i="12"/>
  <c r="O7" i="12"/>
  <c r="P119" i="12"/>
  <c r="P7" i="12" s="1"/>
  <c r="S119" i="12"/>
  <c r="A124" i="12"/>
  <c r="B124" i="12"/>
  <c r="C124" i="12"/>
  <c r="H124" i="12"/>
  <c r="Q124" i="12"/>
  <c r="R124" i="12" s="1"/>
  <c r="A125" i="12"/>
  <c r="B125" i="12"/>
  <c r="C125" i="12"/>
  <c r="H125" i="12"/>
  <c r="Q125" i="12"/>
  <c r="R125" i="12"/>
  <c r="A126" i="12"/>
  <c r="B126" i="12"/>
  <c r="C126" i="12"/>
  <c r="H126" i="12"/>
  <c r="Q126" i="12"/>
  <c r="R126" i="12" s="1"/>
  <c r="A127" i="12"/>
  <c r="B127" i="12"/>
  <c r="C127" i="12"/>
  <c r="H127" i="12"/>
  <c r="Q127" i="12"/>
  <c r="R127" i="12"/>
  <c r="A129" i="12"/>
  <c r="B129" i="12"/>
  <c r="C129" i="12"/>
  <c r="H129" i="12"/>
  <c r="Q129" i="12"/>
  <c r="R129" i="12" s="1"/>
  <c r="A130" i="12"/>
  <c r="B130" i="12"/>
  <c r="C130" i="12"/>
  <c r="H130" i="12"/>
  <c r="Q130" i="12"/>
  <c r="R130" i="12"/>
  <c r="A131" i="12"/>
  <c r="B131" i="12"/>
  <c r="C131" i="12"/>
  <c r="H131" i="12"/>
  <c r="Q131" i="12"/>
  <c r="R131" i="12" s="1"/>
  <c r="A132" i="12"/>
  <c r="B132" i="12"/>
  <c r="C132" i="12"/>
  <c r="H132" i="12"/>
  <c r="Q132" i="12"/>
  <c r="R132" i="12"/>
  <c r="L133" i="12"/>
  <c r="L8" i="12" s="1"/>
  <c r="M133" i="12"/>
  <c r="M8" i="12"/>
  <c r="O133" i="12"/>
  <c r="O8" i="12" s="1"/>
  <c r="P133" i="12"/>
  <c r="P8" i="12"/>
  <c r="S133" i="12"/>
  <c r="A138" i="12"/>
  <c r="B138" i="12"/>
  <c r="Q138" i="12"/>
  <c r="R138" i="12" s="1"/>
  <c r="A139" i="12"/>
  <c r="B139" i="12"/>
  <c r="Q139" i="12"/>
  <c r="R139" i="12"/>
  <c r="L140" i="12"/>
  <c r="L9" i="12" s="1"/>
  <c r="M140" i="12"/>
  <c r="O140" i="12"/>
  <c r="O9" i="12"/>
  <c r="Q9" i="12" s="1"/>
  <c r="P140" i="12"/>
  <c r="P9" i="12" s="1"/>
  <c r="S140" i="12"/>
  <c r="A146" i="12"/>
  <c r="B146" i="12"/>
  <c r="C146" i="12"/>
  <c r="Q146" i="12"/>
  <c r="R146" i="12" s="1"/>
  <c r="A147" i="12"/>
  <c r="B147" i="12"/>
  <c r="C147" i="12"/>
  <c r="Q147" i="12"/>
  <c r="Q148" i="12"/>
  <c r="R148" i="12"/>
  <c r="Q150" i="12"/>
  <c r="R150" i="12" s="1"/>
  <c r="Q151" i="12"/>
  <c r="Q152" i="12"/>
  <c r="Q153" i="12" s="1"/>
  <c r="R153" i="12" s="1"/>
  <c r="R152" i="12"/>
  <c r="M153" i="12"/>
  <c r="M10" i="12" s="1"/>
  <c r="A148" i="12"/>
  <c r="B148" i="12"/>
  <c r="C148" i="12"/>
  <c r="A150" i="12"/>
  <c r="B150" i="12"/>
  <c r="C150" i="12"/>
  <c r="A151" i="12"/>
  <c r="B151" i="12"/>
  <c r="C151" i="12"/>
  <c r="R151" i="12"/>
  <c r="A152" i="12"/>
  <c r="B152" i="12"/>
  <c r="C152" i="12"/>
  <c r="L153" i="12"/>
  <c r="L10" i="12" s="1"/>
  <c r="O153" i="12"/>
  <c r="O10" i="12"/>
  <c r="P153" i="12"/>
  <c r="S153" i="12"/>
  <c r="A162" i="12"/>
  <c r="B162" i="12"/>
  <c r="C162" i="12"/>
  <c r="H162" i="12"/>
  <c r="Q162" i="12"/>
  <c r="R162" i="12"/>
  <c r="A163" i="12"/>
  <c r="B163" i="12"/>
  <c r="C163" i="12"/>
  <c r="H163" i="12"/>
  <c r="Q163" i="12"/>
  <c r="R163" i="12" s="1"/>
  <c r="A165" i="12"/>
  <c r="B165" i="12"/>
  <c r="C165" i="12"/>
  <c r="H165" i="12"/>
  <c r="Q165" i="12"/>
  <c r="A166" i="12"/>
  <c r="B166" i="12"/>
  <c r="C166" i="12"/>
  <c r="H166" i="12"/>
  <c r="Q166" i="12"/>
  <c r="R166" i="12" s="1"/>
  <c r="L167" i="12"/>
  <c r="L11" i="12" s="1"/>
  <c r="M167" i="12"/>
  <c r="M11" i="12"/>
  <c r="O167" i="12"/>
  <c r="O11" i="12" s="1"/>
  <c r="Q11" i="12" s="1"/>
  <c r="P167" i="12"/>
  <c r="P11" i="12"/>
  <c r="A172" i="12"/>
  <c r="B172" i="12"/>
  <c r="C172" i="12"/>
  <c r="H172" i="12"/>
  <c r="Q172" i="12"/>
  <c r="R172" i="12" s="1"/>
  <c r="A173" i="12"/>
  <c r="B173" i="12"/>
  <c r="C173" i="12"/>
  <c r="H173" i="12"/>
  <c r="Q173" i="12"/>
  <c r="R173" i="12"/>
  <c r="A174" i="12"/>
  <c r="B174" i="12"/>
  <c r="C174" i="12"/>
  <c r="H174" i="12"/>
  <c r="Q174" i="12"/>
  <c r="R174" i="12" s="1"/>
  <c r="A175" i="12"/>
  <c r="B175" i="12"/>
  <c r="C175" i="12"/>
  <c r="H175" i="12"/>
  <c r="Q175" i="12"/>
  <c r="R175" i="12"/>
  <c r="A176" i="12"/>
  <c r="B176" i="12"/>
  <c r="C176" i="12"/>
  <c r="H176" i="12"/>
  <c r="Q176" i="12"/>
  <c r="R176" i="12" s="1"/>
  <c r="A177" i="12"/>
  <c r="B177" i="12"/>
  <c r="C177" i="12"/>
  <c r="H177" i="12"/>
  <c r="Q177" i="12"/>
  <c r="R177" i="12"/>
  <c r="A178" i="12"/>
  <c r="B178" i="12"/>
  <c r="C178" i="12"/>
  <c r="H178" i="12"/>
  <c r="Q178" i="12"/>
  <c r="R178" i="12" s="1"/>
  <c r="A179" i="12"/>
  <c r="B179" i="12"/>
  <c r="C179" i="12"/>
  <c r="H179" i="12"/>
  <c r="Q179" i="12"/>
  <c r="R179" i="12"/>
  <c r="A180" i="12"/>
  <c r="B180" i="12"/>
  <c r="C180" i="12"/>
  <c r="H180" i="12"/>
  <c r="Q180" i="12"/>
  <c r="R180" i="12" s="1"/>
  <c r="A181" i="12"/>
  <c r="B181" i="12"/>
  <c r="C181" i="12"/>
  <c r="H181" i="12"/>
  <c r="Q181" i="12"/>
  <c r="R181" i="12"/>
  <c r="A182" i="12"/>
  <c r="B182" i="12"/>
  <c r="C182" i="12"/>
  <c r="H182" i="12"/>
  <c r="Q182" i="12"/>
  <c r="R182" i="12" s="1"/>
  <c r="A183" i="12"/>
  <c r="B183" i="12"/>
  <c r="C183" i="12"/>
  <c r="H183" i="12"/>
  <c r="Q183" i="12"/>
  <c r="R183" i="12"/>
  <c r="A184" i="12"/>
  <c r="B184" i="12"/>
  <c r="C184" i="12"/>
  <c r="H184" i="12"/>
  <c r="Q184" i="12"/>
  <c r="R184" i="12" s="1"/>
  <c r="A185" i="12"/>
  <c r="B185" i="12"/>
  <c r="C185" i="12"/>
  <c r="H185" i="12"/>
  <c r="Q185" i="12"/>
  <c r="R185" i="12"/>
  <c r="A186" i="12"/>
  <c r="B186" i="12"/>
  <c r="C186" i="12"/>
  <c r="H186" i="12"/>
  <c r="Q186" i="12"/>
  <c r="R186" i="12" s="1"/>
  <c r="A187" i="12"/>
  <c r="B187" i="12"/>
  <c r="C187" i="12"/>
  <c r="H187" i="12"/>
  <c r="Q187" i="12"/>
  <c r="R187" i="12"/>
  <c r="A188" i="12"/>
  <c r="B188" i="12"/>
  <c r="C188" i="12"/>
  <c r="H188" i="12"/>
  <c r="Q188" i="12"/>
  <c r="R188" i="12" s="1"/>
  <c r="A189" i="12"/>
  <c r="B189" i="12"/>
  <c r="C189" i="12"/>
  <c r="H189" i="12"/>
  <c r="Q189" i="12"/>
  <c r="R189" i="12"/>
  <c r="A190" i="12"/>
  <c r="B190" i="12"/>
  <c r="C190" i="12"/>
  <c r="H190" i="12"/>
  <c r="Q190" i="12"/>
  <c r="R190" i="12" s="1"/>
  <c r="A191" i="12"/>
  <c r="B191" i="12"/>
  <c r="C191" i="12"/>
  <c r="H191" i="12"/>
  <c r="Q191" i="12"/>
  <c r="R191" i="12"/>
  <c r="A192" i="12"/>
  <c r="B192" i="12"/>
  <c r="C192" i="12"/>
  <c r="H192" i="12"/>
  <c r="Q192" i="12"/>
  <c r="R192" i="12" s="1"/>
  <c r="A193" i="12"/>
  <c r="B193" i="12"/>
  <c r="C193" i="12"/>
  <c r="H193" i="12"/>
  <c r="Q193" i="12"/>
  <c r="R193" i="12"/>
  <c r="A194" i="12"/>
  <c r="B194" i="12"/>
  <c r="C194" i="12"/>
  <c r="H194" i="12"/>
  <c r="Q194" i="12"/>
  <c r="R194" i="12" s="1"/>
  <c r="A195" i="12"/>
  <c r="B195" i="12"/>
  <c r="C195" i="12"/>
  <c r="H195" i="12"/>
  <c r="Q195" i="12"/>
  <c r="R195" i="12"/>
  <c r="A196" i="12"/>
  <c r="B196" i="12"/>
  <c r="C196" i="12"/>
  <c r="H196" i="12"/>
  <c r="Q196" i="12"/>
  <c r="R196" i="12" s="1"/>
  <c r="A197" i="12"/>
  <c r="B197" i="12"/>
  <c r="C197" i="12"/>
  <c r="H197" i="12"/>
  <c r="Q197" i="12"/>
  <c r="R197" i="12"/>
  <c r="A198" i="12"/>
  <c r="B198" i="12"/>
  <c r="C198" i="12"/>
  <c r="H198" i="12"/>
  <c r="Q198" i="12"/>
  <c r="R198" i="12" s="1"/>
  <c r="A199" i="12"/>
  <c r="B199" i="12"/>
  <c r="C199" i="12"/>
  <c r="H199" i="12"/>
  <c r="Q199" i="12"/>
  <c r="R199" i="12"/>
  <c r="A200" i="12"/>
  <c r="B200" i="12"/>
  <c r="C200" i="12"/>
  <c r="H200" i="12"/>
  <c r="Q200" i="12"/>
  <c r="R200" i="12" s="1"/>
  <c r="A201" i="12"/>
  <c r="B201" i="12"/>
  <c r="C201" i="12"/>
  <c r="H201" i="12"/>
  <c r="Q201" i="12"/>
  <c r="R201" i="12"/>
  <c r="A202" i="12"/>
  <c r="B202" i="12"/>
  <c r="C202" i="12"/>
  <c r="H202" i="12"/>
  <c r="Q202" i="12"/>
  <c r="R202" i="12" s="1"/>
  <c r="A203" i="12"/>
  <c r="B203" i="12"/>
  <c r="C203" i="12"/>
  <c r="H203" i="12"/>
  <c r="Q203" i="12"/>
  <c r="R203" i="12"/>
  <c r="A204" i="12"/>
  <c r="B204" i="12"/>
  <c r="C204" i="12"/>
  <c r="H204" i="12"/>
  <c r="Q204" i="12"/>
  <c r="R204" i="12" s="1"/>
  <c r="A205" i="12"/>
  <c r="B205" i="12"/>
  <c r="C205" i="12"/>
  <c r="H205" i="12"/>
  <c r="Q205" i="12"/>
  <c r="R205" i="12"/>
  <c r="A207" i="12"/>
  <c r="B207" i="12"/>
  <c r="C207" i="12"/>
  <c r="H207" i="12"/>
  <c r="Q207" i="12"/>
  <c r="R207" i="12" s="1"/>
  <c r="A208" i="12"/>
  <c r="B208" i="12"/>
  <c r="C208" i="12"/>
  <c r="H208" i="12"/>
  <c r="Q208" i="12"/>
  <c r="R208" i="12"/>
  <c r="A209" i="12"/>
  <c r="B209" i="12"/>
  <c r="C209" i="12"/>
  <c r="H209" i="12"/>
  <c r="Q209" i="12"/>
  <c r="R209" i="12" s="1"/>
  <c r="A210" i="12"/>
  <c r="B210" i="12"/>
  <c r="C210" i="12"/>
  <c r="H210" i="12"/>
  <c r="Q210" i="12"/>
  <c r="R210" i="12"/>
  <c r="A211" i="12"/>
  <c r="B211" i="12"/>
  <c r="C211" i="12"/>
  <c r="H211" i="12"/>
  <c r="Q211" i="12"/>
  <c r="R211" i="12" s="1"/>
  <c r="A212" i="12"/>
  <c r="B212" i="12"/>
  <c r="C212" i="12"/>
  <c r="H212" i="12"/>
  <c r="Q212" i="12"/>
  <c r="R212" i="12"/>
  <c r="A213" i="12"/>
  <c r="B213" i="12"/>
  <c r="C213" i="12"/>
  <c r="H213" i="12"/>
  <c r="Q213" i="12"/>
  <c r="R213" i="12" s="1"/>
  <c r="A214" i="12"/>
  <c r="B214" i="12"/>
  <c r="C214" i="12"/>
  <c r="H214" i="12"/>
  <c r="Q214" i="12"/>
  <c r="R214" i="12"/>
  <c r="A215" i="12"/>
  <c r="B215" i="12"/>
  <c r="C215" i="12"/>
  <c r="H215" i="12"/>
  <c r="Q215" i="12"/>
  <c r="R215" i="12" s="1"/>
  <c r="A216" i="12"/>
  <c r="B216" i="12"/>
  <c r="C216" i="12"/>
  <c r="H216" i="12"/>
  <c r="Q216" i="12"/>
  <c r="R216" i="12"/>
  <c r="A217" i="12"/>
  <c r="B217" i="12"/>
  <c r="C217" i="12"/>
  <c r="H217" i="12"/>
  <c r="Q217" i="12"/>
  <c r="R217" i="12" s="1"/>
  <c r="A218" i="12"/>
  <c r="B218" i="12"/>
  <c r="C218" i="12"/>
  <c r="H218" i="12"/>
  <c r="Q218" i="12"/>
  <c r="R218" i="12"/>
  <c r="A219" i="12"/>
  <c r="B219" i="12"/>
  <c r="C219" i="12"/>
  <c r="H219" i="12"/>
  <c r="Q219" i="12"/>
  <c r="R219" i="12" s="1"/>
  <c r="A220" i="12"/>
  <c r="B220" i="12"/>
  <c r="C220" i="12"/>
  <c r="H220" i="12"/>
  <c r="Q220" i="12"/>
  <c r="R220" i="12"/>
  <c r="A221" i="12"/>
  <c r="B221" i="12"/>
  <c r="C221" i="12"/>
  <c r="H221" i="12"/>
  <c r="Q221" i="12"/>
  <c r="R221" i="12" s="1"/>
  <c r="A222" i="12"/>
  <c r="B222" i="12"/>
  <c r="C222" i="12"/>
  <c r="H222" i="12"/>
  <c r="Q222" i="12"/>
  <c r="R222" i="12"/>
  <c r="A223" i="12"/>
  <c r="B223" i="12"/>
  <c r="C223" i="12"/>
  <c r="H223" i="12"/>
  <c r="Q223" i="12"/>
  <c r="R223" i="12" s="1"/>
  <c r="A224" i="12"/>
  <c r="B224" i="12"/>
  <c r="C224" i="12"/>
  <c r="H224" i="12"/>
  <c r="Q224" i="12"/>
  <c r="R224" i="12"/>
  <c r="A225" i="12"/>
  <c r="B225" i="12"/>
  <c r="C225" i="12"/>
  <c r="H225" i="12"/>
  <c r="Q225" i="12"/>
  <c r="R225" i="12" s="1"/>
  <c r="A226" i="12"/>
  <c r="B226" i="12"/>
  <c r="C226" i="12"/>
  <c r="H226" i="12"/>
  <c r="Q226" i="12"/>
  <c r="R226" i="12"/>
  <c r="A227" i="12"/>
  <c r="B227" i="12"/>
  <c r="C227" i="12"/>
  <c r="H227" i="12"/>
  <c r="Q227" i="12"/>
  <c r="R227" i="12" s="1"/>
  <c r="A228" i="12"/>
  <c r="B228" i="12"/>
  <c r="C228" i="12"/>
  <c r="H228" i="12"/>
  <c r="Q228" i="12"/>
  <c r="R228" i="12"/>
  <c r="A229" i="12"/>
  <c r="B229" i="12"/>
  <c r="C229" i="12"/>
  <c r="H229" i="12"/>
  <c r="Q229" i="12"/>
  <c r="R229" i="12" s="1"/>
  <c r="A230" i="12"/>
  <c r="B230" i="12"/>
  <c r="C230" i="12"/>
  <c r="H230" i="12"/>
  <c r="Q230" i="12"/>
  <c r="R230" i="12"/>
  <c r="A231" i="12"/>
  <c r="B231" i="12"/>
  <c r="C231" i="12"/>
  <c r="H231" i="12"/>
  <c r="Q231" i="12"/>
  <c r="R231" i="12" s="1"/>
  <c r="A232" i="12"/>
  <c r="B232" i="12"/>
  <c r="C232" i="12"/>
  <c r="H232" i="12"/>
  <c r="Q232" i="12"/>
  <c r="R232" i="12"/>
  <c r="A233" i="12"/>
  <c r="B233" i="12"/>
  <c r="C233" i="12"/>
  <c r="H233" i="12"/>
  <c r="Q233" i="12"/>
  <c r="R233" i="12" s="1"/>
  <c r="A234" i="12"/>
  <c r="B234" i="12"/>
  <c r="C234" i="12"/>
  <c r="H234" i="12"/>
  <c r="Q234" i="12"/>
  <c r="R234" i="12"/>
  <c r="A235" i="12"/>
  <c r="B235" i="12"/>
  <c r="C235" i="12"/>
  <c r="H235" i="12"/>
  <c r="Q235" i="12"/>
  <c r="R235" i="12" s="1"/>
  <c r="A236" i="12"/>
  <c r="B236" i="12"/>
  <c r="C236" i="12"/>
  <c r="H236" i="12"/>
  <c r="Q236" i="12"/>
  <c r="R236" i="12"/>
  <c r="A237" i="12"/>
  <c r="B237" i="12"/>
  <c r="C237" i="12"/>
  <c r="H237" i="12"/>
  <c r="Q237" i="12"/>
  <c r="R237" i="12" s="1"/>
  <c r="A238" i="12"/>
  <c r="B238" i="12"/>
  <c r="C238" i="12"/>
  <c r="H238" i="12"/>
  <c r="Q238" i="12"/>
  <c r="R238" i="12"/>
  <c r="A239" i="12"/>
  <c r="B239" i="12"/>
  <c r="C239" i="12"/>
  <c r="H239" i="12"/>
  <c r="Q239" i="12"/>
  <c r="R239" i="12" s="1"/>
  <c r="A240" i="12"/>
  <c r="B240" i="12"/>
  <c r="C240" i="12"/>
  <c r="H240" i="12"/>
  <c r="Q240" i="12"/>
  <c r="R240" i="12"/>
  <c r="L241" i="12"/>
  <c r="L12" i="12" s="1"/>
  <c r="M241" i="12"/>
  <c r="M12" i="12"/>
  <c r="O241" i="12"/>
  <c r="O12" i="12" s="1"/>
  <c r="Q12" i="12" s="1"/>
  <c r="P241" i="12"/>
  <c r="P12" i="12"/>
  <c r="S241" i="12"/>
  <c r="A248" i="12"/>
  <c r="B248" i="12"/>
  <c r="Q248" i="12"/>
  <c r="R248" i="12"/>
  <c r="A249" i="12"/>
  <c r="B249" i="12"/>
  <c r="Q249" i="12"/>
  <c r="L250" i="12"/>
  <c r="L13" i="12" s="1"/>
  <c r="M250" i="12"/>
  <c r="M13" i="12"/>
  <c r="O250" i="12"/>
  <c r="O13" i="12" s="1"/>
  <c r="P250" i="12"/>
  <c r="P13" i="12"/>
  <c r="Q13" i="12" s="1"/>
  <c r="A254" i="12"/>
  <c r="B254" i="12"/>
  <c r="Q254" i="12"/>
  <c r="R254" i="12"/>
  <c r="A255" i="12"/>
  <c r="B255" i="12"/>
  <c r="Q255" i="12"/>
  <c r="R255" i="12"/>
  <c r="L256" i="12"/>
  <c r="L14" i="12" s="1"/>
  <c r="M256" i="12"/>
  <c r="M14" i="12"/>
  <c r="O256" i="12"/>
  <c r="O14" i="12" s="1"/>
  <c r="Q14" i="12" s="1"/>
  <c r="R14" i="12" s="1"/>
  <c r="P256" i="12"/>
  <c r="P14" i="12"/>
  <c r="S256" i="12"/>
  <c r="S272" i="12" s="1"/>
  <c r="A267" i="12"/>
  <c r="B267" i="12"/>
  <c r="C267" i="12"/>
  <c r="Q267" i="12"/>
  <c r="R267" i="12" s="1"/>
  <c r="A269" i="12"/>
  <c r="B269" i="12"/>
  <c r="C269" i="12"/>
  <c r="Q269" i="12"/>
  <c r="R269" i="12" s="1"/>
  <c r="L270" i="12"/>
  <c r="L15" i="12"/>
  <c r="M270" i="12"/>
  <c r="M15" i="12" s="1"/>
  <c r="O270" i="12"/>
  <c r="O272" i="12" s="1"/>
  <c r="O15" i="12"/>
  <c r="P270" i="12"/>
  <c r="P15" i="12" s="1"/>
  <c r="S270" i="12"/>
  <c r="A5" i="11"/>
  <c r="B5" i="11"/>
  <c r="A6" i="11"/>
  <c r="B6" i="11"/>
  <c r="A7" i="11"/>
  <c r="B7" i="11"/>
  <c r="A8" i="11"/>
  <c r="B8" i="11"/>
  <c r="A9" i="11"/>
  <c r="B9" i="11"/>
  <c r="A10" i="11"/>
  <c r="B10" i="11"/>
  <c r="A11" i="11"/>
  <c r="B11" i="11"/>
  <c r="A12" i="11"/>
  <c r="B12" i="11"/>
  <c r="A13" i="11"/>
  <c r="B13" i="11"/>
  <c r="A14" i="11"/>
  <c r="B14" i="11"/>
  <c r="A15" i="11"/>
  <c r="B15" i="11"/>
  <c r="A20" i="11"/>
  <c r="B20" i="11"/>
  <c r="A21" i="11"/>
  <c r="B21" i="11"/>
  <c r="A22" i="11"/>
  <c r="B22" i="11"/>
  <c r="A23" i="11"/>
  <c r="B23" i="11"/>
  <c r="A31" i="11"/>
  <c r="B31" i="11"/>
  <c r="L31" i="11"/>
  <c r="L66" i="11" s="1"/>
  <c r="Q31" i="11"/>
  <c r="R31" i="11" s="1"/>
  <c r="A32" i="11"/>
  <c r="B32" i="11"/>
  <c r="L32" i="11"/>
  <c r="Q32" i="11"/>
  <c r="A33" i="11"/>
  <c r="B33" i="11"/>
  <c r="L33" i="11"/>
  <c r="Q33" i="11"/>
  <c r="R33" i="11"/>
  <c r="A34" i="11"/>
  <c r="B34" i="11"/>
  <c r="L34" i="11"/>
  <c r="Q34" i="11"/>
  <c r="A35" i="11"/>
  <c r="B35" i="11"/>
  <c r="L35" i="11"/>
  <c r="Q35" i="11"/>
  <c r="R35" i="11"/>
  <c r="A36" i="11"/>
  <c r="B36" i="11"/>
  <c r="L36" i="11"/>
  <c r="Q36" i="11"/>
  <c r="R36" i="11"/>
  <c r="A37" i="11"/>
  <c r="B37" i="11"/>
  <c r="L37" i="11"/>
  <c r="Q37" i="11"/>
  <c r="R37" i="11" s="1"/>
  <c r="A38" i="11"/>
  <c r="B38" i="11"/>
  <c r="L38" i="11"/>
  <c r="Q38" i="11"/>
  <c r="R38" i="11"/>
  <c r="A39" i="11"/>
  <c r="B39" i="11"/>
  <c r="L39" i="11"/>
  <c r="Q39" i="11"/>
  <c r="R39" i="11"/>
  <c r="A40" i="11"/>
  <c r="B40" i="11"/>
  <c r="L40" i="11"/>
  <c r="Q40" i="11"/>
  <c r="R40" i="11"/>
  <c r="A41" i="11"/>
  <c r="B41" i="11"/>
  <c r="L41" i="11"/>
  <c r="Q41" i="11"/>
  <c r="R41" i="11" s="1"/>
  <c r="A42" i="11"/>
  <c r="B42" i="11"/>
  <c r="L42" i="11"/>
  <c r="Q42" i="11"/>
  <c r="R42" i="11"/>
  <c r="A43" i="11"/>
  <c r="B43" i="11"/>
  <c r="L43" i="11"/>
  <c r="Q43" i="11"/>
  <c r="R43" i="11"/>
  <c r="A44" i="11"/>
  <c r="B44" i="11"/>
  <c r="L44" i="11"/>
  <c r="Q44" i="11"/>
  <c r="R44" i="11"/>
  <c r="A45" i="11"/>
  <c r="B45" i="11"/>
  <c r="L45" i="11"/>
  <c r="Q45" i="11"/>
  <c r="R45" i="11" s="1"/>
  <c r="A46" i="11"/>
  <c r="B46" i="11"/>
  <c r="L46" i="11"/>
  <c r="Q46" i="11"/>
  <c r="R46" i="11"/>
  <c r="A47" i="11"/>
  <c r="B47" i="11"/>
  <c r="L47" i="11"/>
  <c r="Q47" i="11"/>
  <c r="R47" i="11"/>
  <c r="A48" i="11"/>
  <c r="B48" i="11"/>
  <c r="L48" i="11"/>
  <c r="Q48" i="11"/>
  <c r="R48" i="11"/>
  <c r="A49" i="11"/>
  <c r="B49" i="11"/>
  <c r="L49" i="11"/>
  <c r="Q49" i="11"/>
  <c r="R49" i="11" s="1"/>
  <c r="A50" i="11"/>
  <c r="B50" i="11"/>
  <c r="L50" i="11"/>
  <c r="Q50" i="11"/>
  <c r="R50" i="11"/>
  <c r="A51" i="11"/>
  <c r="B51" i="11"/>
  <c r="L51" i="11"/>
  <c r="Q51" i="11"/>
  <c r="R51" i="11"/>
  <c r="A52" i="11"/>
  <c r="B52" i="11"/>
  <c r="L52" i="11"/>
  <c r="Q52" i="11"/>
  <c r="R52" i="11"/>
  <c r="A53" i="11"/>
  <c r="B53" i="11"/>
  <c r="L53" i="11"/>
  <c r="Q53" i="11"/>
  <c r="R53" i="11" s="1"/>
  <c r="A54" i="11"/>
  <c r="B54" i="11"/>
  <c r="L54" i="11"/>
  <c r="Q54" i="11"/>
  <c r="R54" i="11"/>
  <c r="A55" i="11"/>
  <c r="B55" i="11"/>
  <c r="L55" i="11"/>
  <c r="Q55" i="11"/>
  <c r="R55" i="11"/>
  <c r="A56" i="11"/>
  <c r="B56" i="11"/>
  <c r="L56" i="11"/>
  <c r="Q56" i="11"/>
  <c r="R56" i="11"/>
  <c r="A57" i="11"/>
  <c r="B57" i="11"/>
  <c r="L57" i="11"/>
  <c r="Q57" i="11"/>
  <c r="R57" i="11" s="1"/>
  <c r="A58" i="11"/>
  <c r="B58" i="11"/>
  <c r="L58" i="11"/>
  <c r="Q58" i="11"/>
  <c r="R58" i="11"/>
  <c r="A59" i="11"/>
  <c r="B59" i="11"/>
  <c r="L59" i="11"/>
  <c r="Q59" i="11"/>
  <c r="R59" i="11"/>
  <c r="A60" i="11"/>
  <c r="B60" i="11"/>
  <c r="L60" i="11"/>
  <c r="Q60" i="11"/>
  <c r="R60" i="11"/>
  <c r="A61" i="11"/>
  <c r="B61" i="11"/>
  <c r="L61" i="11"/>
  <c r="Q61" i="11"/>
  <c r="R61" i="11" s="1"/>
  <c r="A62" i="11"/>
  <c r="B62" i="11"/>
  <c r="L62" i="11"/>
  <c r="Q62" i="11"/>
  <c r="R62" i="11"/>
  <c r="A63" i="11"/>
  <c r="B63" i="11"/>
  <c r="L63" i="11"/>
  <c r="Q63" i="11"/>
  <c r="R63" i="11"/>
  <c r="A64" i="11"/>
  <c r="B64" i="11"/>
  <c r="L64" i="11"/>
  <c r="Q64" i="11"/>
  <c r="R64" i="11"/>
  <c r="A65" i="11"/>
  <c r="B65" i="11"/>
  <c r="L65" i="11"/>
  <c r="Q65" i="11"/>
  <c r="R65" i="11" s="1"/>
  <c r="M66" i="11"/>
  <c r="M5" i="11"/>
  <c r="M16" i="11" s="1"/>
  <c r="N66" i="11"/>
  <c r="N5" i="11" s="1"/>
  <c r="O66" i="11"/>
  <c r="O5" i="11"/>
  <c r="P66" i="11"/>
  <c r="P5" i="11" s="1"/>
  <c r="S66" i="11"/>
  <c r="S5" i="11"/>
  <c r="A71" i="11"/>
  <c r="B71" i="11"/>
  <c r="Q71" i="11"/>
  <c r="A72" i="11"/>
  <c r="B72" i="11"/>
  <c r="Q72" i="11"/>
  <c r="R72" i="11"/>
  <c r="A73" i="11"/>
  <c r="B73" i="11"/>
  <c r="Q73" i="11"/>
  <c r="R73" i="11"/>
  <c r="A74" i="11"/>
  <c r="B74" i="11"/>
  <c r="Q74" i="11"/>
  <c r="R74" i="11"/>
  <c r="L75" i="11"/>
  <c r="L6" i="11"/>
  <c r="M75" i="11"/>
  <c r="M6" i="11"/>
  <c r="N75" i="11"/>
  <c r="N6" i="11"/>
  <c r="O75" i="11"/>
  <c r="O6" i="11"/>
  <c r="P75" i="11"/>
  <c r="P6" i="11"/>
  <c r="Q6" i="11" s="1"/>
  <c r="S75" i="11"/>
  <c r="A83" i="11"/>
  <c r="B83" i="11"/>
  <c r="Q83" i="11"/>
  <c r="R83" i="11" s="1"/>
  <c r="A84" i="11"/>
  <c r="B84" i="11"/>
  <c r="Q84" i="11"/>
  <c r="R84" i="11"/>
  <c r="L85" i="11"/>
  <c r="L7" i="11"/>
  <c r="M85" i="11"/>
  <c r="M7" i="11"/>
  <c r="N85" i="11"/>
  <c r="N7" i="11"/>
  <c r="O85" i="11"/>
  <c r="O7" i="11"/>
  <c r="P85" i="11"/>
  <c r="P7" i="11"/>
  <c r="S85" i="11"/>
  <c r="A89" i="11"/>
  <c r="B89" i="11"/>
  <c r="H89" i="11"/>
  <c r="Q89" i="11"/>
  <c r="R89" i="11"/>
  <c r="A90" i="11"/>
  <c r="B90" i="11"/>
  <c r="H90" i="11"/>
  <c r="Q90" i="11"/>
  <c r="R90" i="11" s="1"/>
  <c r="A91" i="11"/>
  <c r="B91" i="11"/>
  <c r="H91" i="11"/>
  <c r="Q91" i="11"/>
  <c r="R91" i="11"/>
  <c r="A92" i="11"/>
  <c r="B92" i="11"/>
  <c r="H92" i="11"/>
  <c r="Q92" i="11"/>
  <c r="R92" i="11"/>
  <c r="L93" i="11"/>
  <c r="L8" i="11" s="1"/>
  <c r="M93" i="11"/>
  <c r="M8" i="11"/>
  <c r="N93" i="11"/>
  <c r="N8" i="11" s="1"/>
  <c r="O93" i="11"/>
  <c r="O8" i="11"/>
  <c r="P93" i="11"/>
  <c r="P8" i="11" s="1"/>
  <c r="S93" i="11"/>
  <c r="A98" i="11"/>
  <c r="B98" i="11"/>
  <c r="Q98" i="11"/>
  <c r="R98" i="11"/>
  <c r="A99" i="11"/>
  <c r="B99" i="11"/>
  <c r="Q99" i="11"/>
  <c r="R99" i="11"/>
  <c r="L100" i="11"/>
  <c r="L9" i="11"/>
  <c r="M100" i="11"/>
  <c r="M9" i="11"/>
  <c r="N100" i="11"/>
  <c r="N9" i="11"/>
  <c r="O100" i="11"/>
  <c r="O9" i="11"/>
  <c r="P100" i="11"/>
  <c r="P9" i="11"/>
  <c r="Q9" i="11" s="1"/>
  <c r="R9" i="11" s="1"/>
  <c r="S100" i="11"/>
  <c r="A105" i="11"/>
  <c r="B105" i="11"/>
  <c r="H105" i="11"/>
  <c r="Q105" i="11"/>
  <c r="R105" i="11"/>
  <c r="A106" i="11"/>
  <c r="B106" i="11"/>
  <c r="H106" i="11"/>
  <c r="Q106" i="11"/>
  <c r="R106" i="11"/>
  <c r="L107" i="11"/>
  <c r="L10" i="11" s="1"/>
  <c r="M107" i="11"/>
  <c r="M10" i="11"/>
  <c r="N107" i="11"/>
  <c r="N10" i="11" s="1"/>
  <c r="O107" i="11"/>
  <c r="O10" i="11"/>
  <c r="P107" i="11"/>
  <c r="P10" i="11" s="1"/>
  <c r="Q10" i="11" s="1"/>
  <c r="S107" i="11"/>
  <c r="A115" i="11"/>
  <c r="B115" i="11"/>
  <c r="Q115" i="11"/>
  <c r="R115" i="11"/>
  <c r="A116" i="11"/>
  <c r="B116" i="11"/>
  <c r="Q116" i="11"/>
  <c r="Q117" i="11"/>
  <c r="L117" i="11"/>
  <c r="L11" i="11"/>
  <c r="M117" i="11"/>
  <c r="M11" i="11"/>
  <c r="N117" i="11"/>
  <c r="N11" i="11" s="1"/>
  <c r="O117" i="11"/>
  <c r="O11" i="11" s="1"/>
  <c r="Q11" i="11" s="1"/>
  <c r="R11" i="11" s="1"/>
  <c r="P117" i="11"/>
  <c r="A121" i="11"/>
  <c r="B121" i="11"/>
  <c r="H121" i="11"/>
  <c r="Q121" i="11"/>
  <c r="R121" i="11"/>
  <c r="A122" i="11"/>
  <c r="B122" i="11"/>
  <c r="H122" i="11"/>
  <c r="Q122" i="11"/>
  <c r="R122" i="11" s="1"/>
  <c r="A123" i="11"/>
  <c r="B123" i="11"/>
  <c r="H123" i="11"/>
  <c r="Q123" i="11"/>
  <c r="R123" i="11"/>
  <c r="A124" i="11"/>
  <c r="B124" i="11"/>
  <c r="H124" i="11"/>
  <c r="Q124" i="11"/>
  <c r="R124" i="11"/>
  <c r="A125" i="11"/>
  <c r="B125" i="11"/>
  <c r="H125" i="11"/>
  <c r="Q125" i="11"/>
  <c r="R125" i="11"/>
  <c r="A126" i="11"/>
  <c r="B126" i="11"/>
  <c r="H126" i="11"/>
  <c r="Q126" i="11"/>
  <c r="R126" i="11" s="1"/>
  <c r="A127" i="11"/>
  <c r="B127" i="11"/>
  <c r="H127" i="11"/>
  <c r="Q127" i="11"/>
  <c r="R127" i="11"/>
  <c r="A128" i="11"/>
  <c r="B128" i="11"/>
  <c r="H128" i="11"/>
  <c r="Q128" i="11"/>
  <c r="R128" i="11"/>
  <c r="A129" i="11"/>
  <c r="B129" i="11"/>
  <c r="H129" i="11"/>
  <c r="Q129" i="11"/>
  <c r="R129" i="11"/>
  <c r="A130" i="11"/>
  <c r="B130" i="11"/>
  <c r="H130" i="11"/>
  <c r="Q130" i="11"/>
  <c r="R130" i="11" s="1"/>
  <c r="A131" i="11"/>
  <c r="B131" i="11"/>
  <c r="H131" i="11"/>
  <c r="Q131" i="11"/>
  <c r="R131" i="11"/>
  <c r="A132" i="11"/>
  <c r="B132" i="11"/>
  <c r="H132" i="11"/>
  <c r="Q132" i="11"/>
  <c r="R132" i="11"/>
  <c r="A133" i="11"/>
  <c r="B133" i="11"/>
  <c r="H133" i="11"/>
  <c r="Q133" i="11"/>
  <c r="R133" i="11"/>
  <c r="A134" i="11"/>
  <c r="B134" i="11"/>
  <c r="H134" i="11"/>
  <c r="Q134" i="11"/>
  <c r="R134" i="11" s="1"/>
  <c r="A135" i="11"/>
  <c r="B135" i="11"/>
  <c r="H135" i="11"/>
  <c r="Q135" i="11"/>
  <c r="R135" i="11"/>
  <c r="A136" i="11"/>
  <c r="B136" i="11"/>
  <c r="H136" i="11"/>
  <c r="Q136" i="11"/>
  <c r="R136" i="11"/>
  <c r="A137" i="11"/>
  <c r="B137" i="11"/>
  <c r="H137" i="11"/>
  <c r="Q137" i="11"/>
  <c r="R137" i="11"/>
  <c r="A138" i="11"/>
  <c r="B138" i="11"/>
  <c r="H138" i="11"/>
  <c r="Q138" i="11"/>
  <c r="R138" i="11" s="1"/>
  <c r="A139" i="11"/>
  <c r="B139" i="11"/>
  <c r="H139" i="11"/>
  <c r="Q139" i="11"/>
  <c r="R139" i="11"/>
  <c r="A140" i="11"/>
  <c r="B140" i="11"/>
  <c r="H140" i="11"/>
  <c r="Q140" i="11"/>
  <c r="R140" i="11"/>
  <c r="A141" i="11"/>
  <c r="B141" i="11"/>
  <c r="H141" i="11"/>
  <c r="Q141" i="11"/>
  <c r="R141" i="11"/>
  <c r="A142" i="11"/>
  <c r="B142" i="11"/>
  <c r="H142" i="11"/>
  <c r="Q142" i="11"/>
  <c r="R142" i="11" s="1"/>
  <c r="A143" i="11"/>
  <c r="B143" i="11"/>
  <c r="H143" i="11"/>
  <c r="Q143" i="11"/>
  <c r="R143" i="11"/>
  <c r="A144" i="11"/>
  <c r="B144" i="11"/>
  <c r="H144" i="11"/>
  <c r="Q144" i="11"/>
  <c r="R144" i="11"/>
  <c r="A145" i="11"/>
  <c r="B145" i="11"/>
  <c r="H145" i="11"/>
  <c r="Q145" i="11"/>
  <c r="R145" i="11"/>
  <c r="A146" i="11"/>
  <c r="B146" i="11"/>
  <c r="H146" i="11"/>
  <c r="Q146" i="11"/>
  <c r="R146" i="11" s="1"/>
  <c r="A147" i="11"/>
  <c r="B147" i="11"/>
  <c r="H147" i="11"/>
  <c r="Q147" i="11"/>
  <c r="R147" i="11"/>
  <c r="A148" i="11"/>
  <c r="B148" i="11"/>
  <c r="H148" i="11"/>
  <c r="Q148" i="11"/>
  <c r="R148" i="11"/>
  <c r="A149" i="11"/>
  <c r="B149" i="11"/>
  <c r="H149" i="11"/>
  <c r="Q149" i="11"/>
  <c r="R149" i="11"/>
  <c r="A150" i="11"/>
  <c r="B150" i="11"/>
  <c r="H150" i="11"/>
  <c r="Q150" i="11"/>
  <c r="R150" i="11" s="1"/>
  <c r="A151" i="11"/>
  <c r="B151" i="11"/>
  <c r="H151" i="11"/>
  <c r="Q151" i="11"/>
  <c r="R151" i="11"/>
  <c r="L152" i="11"/>
  <c r="L12" i="11"/>
  <c r="M152" i="11"/>
  <c r="M12" i="11"/>
  <c r="O152" i="11"/>
  <c r="O12" i="11"/>
  <c r="Q12" i="11" s="1"/>
  <c r="P152" i="11"/>
  <c r="P12" i="11"/>
  <c r="N152" i="11"/>
  <c r="S152" i="11"/>
  <c r="A159" i="11"/>
  <c r="B159" i="11"/>
  <c r="Q159" i="11"/>
  <c r="R159" i="11"/>
  <c r="A160" i="11"/>
  <c r="B160" i="11"/>
  <c r="Q160" i="11"/>
  <c r="R160" i="11"/>
  <c r="M161" i="11"/>
  <c r="L161" i="11"/>
  <c r="L13" i="11"/>
  <c r="M13" i="11"/>
  <c r="N161" i="11"/>
  <c r="N13" i="11"/>
  <c r="O161" i="11"/>
  <c r="O13" i="11"/>
  <c r="Q13" i="11" s="1"/>
  <c r="P161" i="11"/>
  <c r="P13" i="11"/>
  <c r="S161" i="11"/>
  <c r="S179" i="11"/>
  <c r="S167" i="11"/>
  <c r="A165" i="11"/>
  <c r="B165" i="11"/>
  <c r="Q165" i="11"/>
  <c r="R165" i="11" s="1"/>
  <c r="A166" i="11"/>
  <c r="B166" i="11"/>
  <c r="Q166" i="11"/>
  <c r="R166" i="11" s="1"/>
  <c r="L167" i="11"/>
  <c r="M167" i="11"/>
  <c r="M14" i="11"/>
  <c r="N167" i="11"/>
  <c r="N14" i="11"/>
  <c r="N179" i="11"/>
  <c r="N181" i="11" s="1"/>
  <c r="N15" i="11"/>
  <c r="O167" i="11"/>
  <c r="O14" i="11"/>
  <c r="P167" i="11"/>
  <c r="P14" i="11" s="1"/>
  <c r="Q14" i="11" s="1"/>
  <c r="R14" i="11" s="1"/>
  <c r="A177" i="11"/>
  <c r="B177" i="11"/>
  <c r="Q177" i="11"/>
  <c r="A178" i="11"/>
  <c r="B178" i="11"/>
  <c r="Q178" i="11"/>
  <c r="R178" i="11"/>
  <c r="L179" i="11"/>
  <c r="L15" i="11"/>
  <c r="M179" i="11"/>
  <c r="O179" i="11"/>
  <c r="O15" i="11"/>
  <c r="P179" i="11"/>
  <c r="P15" i="11" s="1"/>
  <c r="Q15" i="11" s="1"/>
  <c r="R15" i="11" s="1"/>
  <c r="R147" i="13"/>
  <c r="Q137" i="13"/>
  <c r="R137" i="13"/>
  <c r="S9" i="15"/>
  <c r="T9" i="15"/>
  <c r="O15" i="15"/>
  <c r="R147" i="12"/>
  <c r="P10" i="12"/>
  <c r="Q10" i="12"/>
  <c r="S10" i="12" s="1"/>
  <c r="R10" i="12"/>
  <c r="S250" i="12"/>
  <c r="R108" i="13"/>
  <c r="O11" i="13"/>
  <c r="S151" i="13"/>
  <c r="Q234" i="13"/>
  <c r="R234" i="13"/>
  <c r="R122" i="13"/>
  <c r="Q124" i="13"/>
  <c r="Q12" i="13"/>
  <c r="R12" i="13"/>
  <c r="S12" i="13"/>
  <c r="Q78" i="13"/>
  <c r="Q5" i="13"/>
  <c r="R5" i="13"/>
  <c r="Q9" i="17"/>
  <c r="R9" i="17" s="1"/>
  <c r="S9" i="17" s="1"/>
  <c r="R115" i="17"/>
  <c r="R90" i="17"/>
  <c r="Q13" i="17"/>
  <c r="S13" i="17" s="1"/>
  <c r="N16" i="17"/>
  <c r="R80" i="17"/>
  <c r="Q75" i="17"/>
  <c r="R75" i="17"/>
  <c r="S117" i="17"/>
  <c r="N61" i="17"/>
  <c r="R133" i="17"/>
  <c r="R73" i="17"/>
  <c r="N108" i="17"/>
  <c r="Q6" i="17"/>
  <c r="R6" i="17" s="1"/>
  <c r="O11" i="17"/>
  <c r="Q11" i="17"/>
  <c r="R11" i="17"/>
  <c r="N50" i="17"/>
  <c r="N137" i="17" s="1"/>
  <c r="N40" i="17"/>
  <c r="R97" i="17"/>
  <c r="Q8" i="17"/>
  <c r="S8" i="17" s="1"/>
  <c r="R8" i="17"/>
  <c r="R32" i="17"/>
  <c r="R177" i="11"/>
  <c r="R32" i="11"/>
  <c r="R165" i="12"/>
  <c r="M9" i="12"/>
  <c r="N12" i="11"/>
  <c r="R71" i="11"/>
  <c r="R249" i="12"/>
  <c r="Q250" i="12"/>
  <c r="R250" i="12"/>
  <c r="P15" i="15"/>
  <c r="S105" i="15"/>
  <c r="T107" i="15"/>
  <c r="Q15" i="15"/>
  <c r="R89" i="13"/>
  <c r="Q61" i="17"/>
  <c r="Q140" i="12"/>
  <c r="R140" i="12"/>
  <c r="R238" i="13"/>
  <c r="Q240" i="13"/>
  <c r="R240" i="13"/>
  <c r="P6" i="13"/>
  <c r="Q6" i="13"/>
  <c r="Q7" i="17"/>
  <c r="S7" i="17" s="1"/>
  <c r="R7" i="17"/>
  <c r="Q100" i="11"/>
  <c r="R100" i="11"/>
  <c r="M15" i="11"/>
  <c r="Q11" i="13"/>
  <c r="S11" i="13" s="1"/>
  <c r="R11" i="13"/>
  <c r="R34" i="11"/>
  <c r="N15" i="13"/>
  <c r="N16" i="13"/>
  <c r="R65" i="17"/>
  <c r="R13" i="17"/>
  <c r="L14" i="11"/>
  <c r="R69" i="15"/>
  <c r="S67" i="15"/>
  <c r="R12" i="15"/>
  <c r="Q7" i="13"/>
  <c r="R7" i="13" s="1"/>
  <c r="S7" i="13" s="1"/>
  <c r="Q117" i="17"/>
  <c r="R117" i="17" s="1"/>
  <c r="Q8" i="13"/>
  <c r="R8" i="13"/>
  <c r="S8" i="13"/>
  <c r="N68" i="17"/>
  <c r="S69" i="15"/>
  <c r="R15" i="15"/>
  <c r="S15" i="15" s="1"/>
  <c r="T15" i="15" s="1"/>
  <c r="Q179" i="11"/>
  <c r="R179" i="11"/>
  <c r="M181" i="11"/>
  <c r="K177" i="11" s="1"/>
  <c r="R117" i="11"/>
  <c r="R11" i="12"/>
  <c r="Q254" i="13"/>
  <c r="M16" i="13"/>
  <c r="Q10" i="13"/>
  <c r="O130" i="15"/>
  <c r="R13" i="15"/>
  <c r="Q130" i="15"/>
  <c r="L137" i="17"/>
  <c r="M137" i="17"/>
  <c r="K133" i="17"/>
  <c r="S137" i="17"/>
  <c r="R10" i="13"/>
  <c r="S10" i="13" s="1"/>
  <c r="R6" i="13"/>
  <c r="S6" i="13"/>
  <c r="S6" i="15"/>
  <c r="T6" i="15"/>
  <c r="S13" i="15"/>
  <c r="T13" i="15"/>
  <c r="R31" i="17"/>
  <c r="Q256" i="12"/>
  <c r="R256" i="12" s="1"/>
  <c r="Q123" i="17"/>
  <c r="R123" i="17"/>
  <c r="R116" i="11"/>
  <c r="R78" i="13"/>
  <c r="Q16" i="15"/>
  <c r="S62" i="15"/>
  <c r="R124" i="13"/>
  <c r="R82" i="17"/>
  <c r="S128" i="15"/>
  <c r="Q68" i="17"/>
  <c r="R68" i="17"/>
  <c r="Q103" i="13"/>
  <c r="R103" i="13"/>
  <c r="P256" i="13"/>
  <c r="Q117" i="13"/>
  <c r="R117" i="13" s="1"/>
  <c r="Q93" i="13"/>
  <c r="R93" i="13"/>
  <c r="Q75" i="11"/>
  <c r="R75" i="11" s="1"/>
  <c r="Q92" i="17"/>
  <c r="R92" i="17"/>
  <c r="S234" i="13"/>
  <c r="S256" i="13"/>
  <c r="P130" i="15"/>
  <c r="O181" i="11"/>
  <c r="N256" i="13"/>
  <c r="R37" i="15"/>
  <c r="S37" i="15" s="1"/>
  <c r="Q50" i="17"/>
  <c r="R50" i="17" s="1"/>
  <c r="S53" i="15"/>
  <c r="Q167" i="11"/>
  <c r="R14" i="15"/>
  <c r="S14" i="15" s="1"/>
  <c r="T14" i="15" s="1"/>
  <c r="S11" i="12"/>
  <c r="Q161" i="11"/>
  <c r="R161" i="11" s="1"/>
  <c r="R10" i="11"/>
  <c r="S167" i="12"/>
  <c r="Q8" i="12"/>
  <c r="R8" i="12" s="1"/>
  <c r="Q7" i="12"/>
  <c r="R7" i="12" s="1"/>
  <c r="Q151" i="13"/>
  <c r="Q9" i="13"/>
  <c r="S45" i="15"/>
  <c r="R8" i="15"/>
  <c r="S78" i="15"/>
  <c r="M98" i="15"/>
  <c r="M12" i="15" s="1"/>
  <c r="M116" i="15"/>
  <c r="Q7" i="11"/>
  <c r="R7" i="11" s="1"/>
  <c r="S14" i="12"/>
  <c r="R9" i="12"/>
  <c r="L16" i="12"/>
  <c r="Q13" i="13"/>
  <c r="R13" i="13" s="1"/>
  <c r="Q15" i="12"/>
  <c r="S7" i="12"/>
  <c r="S15" i="11"/>
  <c r="P16" i="12"/>
  <c r="P16" i="13"/>
  <c r="R61" i="17"/>
  <c r="Q107" i="11"/>
  <c r="R107" i="11"/>
  <c r="P11" i="11"/>
  <c r="R9" i="13"/>
  <c r="S11" i="17"/>
  <c r="R5" i="15"/>
  <c r="S5" i="15"/>
  <c r="M14" i="15"/>
  <c r="S8" i="15"/>
  <c r="T8" i="15" s="1"/>
  <c r="R151" i="13"/>
  <c r="R6" i="12"/>
  <c r="S7" i="11"/>
  <c r="S9" i="11"/>
  <c r="L68" i="19"/>
  <c r="L11" i="19" s="1"/>
  <c r="N35" i="19" l="1"/>
  <c r="R32" i="19"/>
  <c r="Q33" i="19"/>
  <c r="R33" i="19" s="1"/>
  <c r="R30" i="19"/>
  <c r="Q31" i="19"/>
  <c r="R31" i="19" s="1"/>
  <c r="R28" i="19"/>
  <c r="Q29" i="19"/>
  <c r="N117" i="19"/>
  <c r="R167" i="11"/>
  <c r="S10" i="11"/>
  <c r="H72" i="11"/>
  <c r="H71" i="11"/>
  <c r="L5" i="11"/>
  <c r="L16" i="11" s="1"/>
  <c r="H73" i="11"/>
  <c r="P16" i="11"/>
  <c r="S10" i="15"/>
  <c r="T10" i="15"/>
  <c r="R15" i="13"/>
  <c r="S15" i="13" s="1"/>
  <c r="S11" i="11"/>
  <c r="R15" i="12"/>
  <c r="S15" i="12"/>
  <c r="Q8" i="11"/>
  <c r="R6" i="11"/>
  <c r="S6" i="11" s="1"/>
  <c r="O16" i="11"/>
  <c r="N16" i="12"/>
  <c r="K267" i="12"/>
  <c r="K269" i="12"/>
  <c r="N16" i="11"/>
  <c r="T130" i="15"/>
  <c r="R15" i="17"/>
  <c r="S15" i="17" s="1"/>
  <c r="M130" i="15"/>
  <c r="H74" i="11"/>
  <c r="L181" i="11"/>
  <c r="R14" i="17"/>
  <c r="S14" i="17" s="1"/>
  <c r="S12" i="17"/>
  <c r="S9" i="13"/>
  <c r="S14" i="11"/>
  <c r="S181" i="11"/>
  <c r="R13" i="11"/>
  <c r="S13" i="11" s="1"/>
  <c r="R12" i="11"/>
  <c r="S12" i="11"/>
  <c r="R13" i="12"/>
  <c r="S13" i="12" s="1"/>
  <c r="R12" i="12"/>
  <c r="S12" i="12"/>
  <c r="S9" i="12"/>
  <c r="S6" i="12"/>
  <c r="Q225" i="13"/>
  <c r="P272" i="12"/>
  <c r="T7" i="15"/>
  <c r="Q109" i="12"/>
  <c r="R109" i="12" s="1"/>
  <c r="O137" i="17"/>
  <c r="O14" i="13"/>
  <c r="S117" i="11"/>
  <c r="S12" i="15"/>
  <c r="T12" i="15" s="1"/>
  <c r="S8" i="12"/>
  <c r="L256" i="13"/>
  <c r="R116" i="15"/>
  <c r="Q66" i="11"/>
  <c r="Q40" i="17"/>
  <c r="N130" i="15"/>
  <c r="Q270" i="12"/>
  <c r="P181" i="11"/>
  <c r="S6" i="17"/>
  <c r="Q108" i="17"/>
  <c r="R108" i="17" s="1"/>
  <c r="P137" i="17"/>
  <c r="L272" i="12"/>
  <c r="Q133" i="12"/>
  <c r="R133" i="12" s="1"/>
  <c r="Q93" i="11"/>
  <c r="R93" i="11" s="1"/>
  <c r="R254" i="13"/>
  <c r="Q152" i="11"/>
  <c r="R152" i="11" s="1"/>
  <c r="M256" i="13"/>
  <c r="S13" i="13"/>
  <c r="Q241" i="12"/>
  <c r="R241" i="12" s="1"/>
  <c r="Q85" i="11"/>
  <c r="R85" i="11" s="1"/>
  <c r="Q94" i="12"/>
  <c r="Q167" i="12"/>
  <c r="R167" i="12" s="1"/>
  <c r="S10" i="17"/>
  <c r="Q119" i="12"/>
  <c r="R119" i="12" s="1"/>
  <c r="T90" i="15"/>
  <c r="P11" i="15"/>
  <c r="R11" i="15" s="1"/>
  <c r="N10" i="19"/>
  <c r="N12" i="19"/>
  <c r="N9" i="19"/>
  <c r="N68" i="19"/>
  <c r="N17" i="19"/>
  <c r="N15" i="19"/>
  <c r="N75" i="19"/>
  <c r="N82" i="19"/>
  <c r="N93" i="19"/>
  <c r="N100" i="19"/>
  <c r="N11" i="19"/>
  <c r="Q129" i="19"/>
  <c r="N8" i="19"/>
  <c r="N14" i="19"/>
  <c r="N16" i="19"/>
  <c r="Q68" i="19"/>
  <c r="Q11" i="19" s="1"/>
  <c r="R11" i="19" s="1"/>
  <c r="L119" i="19"/>
  <c r="O119" i="19"/>
  <c r="N13" i="19"/>
  <c r="O18" i="19"/>
  <c r="N7" i="19"/>
  <c r="L18" i="19"/>
  <c r="P18" i="19"/>
  <c r="M18" i="19"/>
  <c r="D12" i="14" s="1"/>
  <c r="C16" i="14" s="1"/>
  <c r="N54" i="19"/>
  <c r="N46" i="19"/>
  <c r="Q61" i="19"/>
  <c r="R61" i="19" s="1"/>
  <c r="N61" i="19"/>
  <c r="Q46" i="19"/>
  <c r="R46" i="19" s="1"/>
  <c r="N108" i="19"/>
  <c r="M119" i="19"/>
  <c r="K116" i="19" s="1"/>
  <c r="P119" i="19"/>
  <c r="Q93" i="19"/>
  <c r="R93" i="19" s="1"/>
  <c r="Q117" i="19"/>
  <c r="Q54" i="19"/>
  <c r="R54" i="19" s="1"/>
  <c r="Q75" i="19"/>
  <c r="R75" i="19" s="1"/>
  <c r="Q82" i="19"/>
  <c r="Q13" i="19" s="1"/>
  <c r="R13" i="19" s="1"/>
  <c r="Q100" i="19"/>
  <c r="Q15" i="19" s="1"/>
  <c r="R15" i="19" s="1"/>
  <c r="Q108" i="19"/>
  <c r="R108" i="19" s="1"/>
  <c r="R41" i="19"/>
  <c r="R29" i="19" l="1"/>
  <c r="Q35" i="19"/>
  <c r="Q7" i="19" s="1"/>
  <c r="R82" i="19"/>
  <c r="Q12" i="19"/>
  <c r="R12" i="19" s="1"/>
  <c r="C12" i="14"/>
  <c r="C15" i="14" s="1"/>
  <c r="C18" i="14" s="1"/>
  <c r="D18" i="14" s="1"/>
  <c r="G50" i="26"/>
  <c r="R66" i="11"/>
  <c r="Q5" i="11"/>
  <c r="Q181" i="11"/>
  <c r="R181" i="11" s="1"/>
  <c r="S11" i="15"/>
  <c r="T11" i="15" s="1"/>
  <c r="T16" i="15" s="1"/>
  <c r="R270" i="12"/>
  <c r="Q272" i="12"/>
  <c r="R272" i="12" s="1"/>
  <c r="R130" i="15"/>
  <c r="S130" i="15" s="1"/>
  <c r="S116" i="15"/>
  <c r="R16" i="15"/>
  <c r="R8" i="11"/>
  <c r="S8" i="11" s="1"/>
  <c r="S16" i="11" s="1"/>
  <c r="Q256" i="13"/>
  <c r="R256" i="13" s="1"/>
  <c r="R225" i="13"/>
  <c r="Q5" i="12"/>
  <c r="R94" i="12"/>
  <c r="K253" i="13"/>
  <c r="K251" i="13"/>
  <c r="S16" i="17"/>
  <c r="S16" i="12"/>
  <c r="P16" i="15"/>
  <c r="R40" i="17"/>
  <c r="Q5" i="17"/>
  <c r="O16" i="13"/>
  <c r="Q14" i="13"/>
  <c r="Q137" i="17"/>
  <c r="R137" i="17" s="1"/>
  <c r="Q14" i="19"/>
  <c r="R14" i="19" s="1"/>
  <c r="Q8" i="19"/>
  <c r="R8" i="19" s="1"/>
  <c r="R68" i="19"/>
  <c r="R100" i="19"/>
  <c r="Q9" i="19"/>
  <c r="R9" i="19" s="1"/>
  <c r="N119" i="19"/>
  <c r="N18" i="19"/>
  <c r="S15" i="19"/>
  <c r="S18" i="19" s="1"/>
  <c r="S119" i="19"/>
  <c r="Q10" i="19"/>
  <c r="R10" i="19" s="1"/>
  <c r="R117" i="19"/>
  <c r="Q17" i="19"/>
  <c r="R17" i="19" s="1"/>
  <c r="Q16" i="19"/>
  <c r="R16" i="19" s="1"/>
  <c r="R7" i="19"/>
  <c r="Q119" i="19" l="1"/>
  <c r="R119" i="19" s="1"/>
  <c r="R35" i="19"/>
  <c r="D15" i="14"/>
  <c r="D16" i="14"/>
  <c r="E12" i="14"/>
  <c r="E15" i="14" s="1"/>
  <c r="F15" i="14" s="1"/>
  <c r="H50" i="26"/>
  <c r="R14" i="13"/>
  <c r="S14" i="13" s="1"/>
  <c r="S16" i="13" s="1"/>
  <c r="Q16" i="13"/>
  <c r="Q16" i="17"/>
  <c r="R5" i="17"/>
  <c r="Q16" i="12"/>
  <c r="R5" i="12"/>
  <c r="S16" i="15"/>
  <c r="H21" i="15"/>
  <c r="H22" i="15" s="1"/>
  <c r="R5" i="11"/>
  <c r="Q16" i="11"/>
  <c r="Q18" i="19"/>
  <c r="R18" i="19" l="1"/>
  <c r="G15" i="19"/>
  <c r="G16" i="19" s="1"/>
  <c r="H21" i="17"/>
  <c r="H22" i="17" s="1"/>
  <c r="R16" i="17"/>
  <c r="R16" i="11"/>
  <c r="H21" i="11"/>
  <c r="H22" i="11" s="1"/>
  <c r="R16" i="13"/>
  <c r="H21" i="13"/>
  <c r="H22" i="13" s="1"/>
  <c r="H21" i="12"/>
  <c r="H22" i="12" s="1"/>
  <c r="R16" i="12"/>
  <c r="F12" i="14"/>
  <c r="E16" i="14" s="1"/>
  <c r="F16" i="14" s="1"/>
  <c r="E18" i="14" l="1"/>
  <c r="F18" i="14" s="1"/>
  <c r="R129" i="19" l="1"/>
  <c r="S129" i="19" s="1"/>
</calcChain>
</file>

<file path=xl/sharedStrings.xml><?xml version="1.0" encoding="utf-8"?>
<sst xmlns="http://schemas.openxmlformats.org/spreadsheetml/2006/main" count="3147" uniqueCount="597">
  <si>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</si>
  <si>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</si>
  <si>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</si>
  <si>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</si>
  <si>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</si>
  <si>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</si>
  <si>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</si>
  <si>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</si>
  <si>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</si>
  <si>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</si>
  <si>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</si>
  <si>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</si>
  <si>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</si>
  <si>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</si>
  <si>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</si>
  <si>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</si>
  <si>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</si>
  <si>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</si>
  <si>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</si>
  <si>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Variance Report/Notes</t>
  </si>
  <si>
    <t>SECTION I:  BUDGET SUMMARY</t>
  </si>
  <si>
    <t>CITY OF SANTA MONICA</t>
  </si>
  <si>
    <t>FY 2019-20 GRANTEE FISCAL STATUS REPORT</t>
  </si>
  <si>
    <t>TOTAL
PROGRAM
BUDGET</t>
  </si>
  <si>
    <t>SM GRANT
BUDGET</t>
  </si>
  <si>
    <t>NON-CITY PROGRAM BUDGET</t>
  </si>
  <si>
    <t>SM 
1st PERIOD EXPEND.</t>
  </si>
  <si>
    <t>SM  
2nd PERIOD EXPEND.</t>
  </si>
  <si>
    <t>SM TOTAL EXPEND.</t>
  </si>
  <si>
    <t>SM PERCENT EXPENDED</t>
  </si>
  <si>
    <t>YEAR-END
 TOTAL PROGRAM EXPEND.</t>
  </si>
  <si>
    <t>VARIANCE REPORT/NOTES</t>
  </si>
  <si>
    <t>1A. Staff Salaries</t>
  </si>
  <si>
    <t>Agency Name:</t>
  </si>
  <si>
    <t>Boys and Girls Clubs of Santa Monica</t>
  </si>
  <si>
    <t>1B. Staff Fringe Benefits</t>
  </si>
  <si>
    <t>Program Name:</t>
  </si>
  <si>
    <t xml:space="preserve">Out of School Time Enrichment </t>
  </si>
  <si>
    <t>1C. Consultant Services</t>
  </si>
  <si>
    <t>FISCAL REPORTING PERIOD:</t>
  </si>
  <si>
    <t>2.   Space/Facilities</t>
  </si>
  <si>
    <t xml:space="preserve">                 Mid-Year: July 1, 2019 - December 31, 2019</t>
  </si>
  <si>
    <t>3.   Equipment Purchase</t>
  </si>
  <si>
    <t xml:space="preserve">                 Year-End: January 1, 2020 - June 30, 2020</t>
  </si>
  <si>
    <t>4.   Travel/Training</t>
  </si>
  <si>
    <t>5.   Insurance</t>
  </si>
  <si>
    <t>6.   Operating Expenses</t>
  </si>
  <si>
    <t>7.   Scholarships/Stipends</t>
  </si>
  <si>
    <t>8.   Other</t>
  </si>
  <si>
    <t>9.   Indirect Administrative Costs</t>
  </si>
  <si>
    <t>10.   TOTAL BUDGET</t>
  </si>
  <si>
    <t>Payment Summary:</t>
  </si>
  <si>
    <t>A.  Total City Funds Received to Date:</t>
  </si>
  <si>
    <t>B.  Total City Funds Expended to Date:</t>
  </si>
  <si>
    <t>C.  Cash Balance (Line A - Line B):</t>
  </si>
  <si>
    <t>D.  Projected Expenditures for the Upcoming Period:</t>
  </si>
  <si>
    <t>SECTION II:  LINE ITEM DETAIL</t>
  </si>
  <si>
    <t>1A.  Staff Salaries</t>
  </si>
  <si>
    <t>List all paid program and administrative positions (both City and non-City funded) and complete all fields below</t>
  </si>
  <si>
    <t>Total Program Budget for each staff position should equal Salary x Months x %FTE to Program</t>
  </si>
  <si>
    <t>Staff Name</t>
  </si>
  <si>
    <t>Title</t>
  </si>
  <si>
    <t>Brent McCloud</t>
  </si>
  <si>
    <t>Program Director</t>
  </si>
  <si>
    <t>Melodie Vatandoust</t>
  </si>
  <si>
    <t>Case Manager</t>
  </si>
  <si>
    <t>Vacant</t>
  </si>
  <si>
    <t>Lead Case Manager</t>
  </si>
  <si>
    <t>Ashley Metoyer</t>
  </si>
  <si>
    <t>Sr. Director of Program Services</t>
  </si>
  <si>
    <t>Yesenia Mendoza</t>
  </si>
  <si>
    <t xml:space="preserve">Finance Assistance </t>
  </si>
  <si>
    <t>TBD</t>
  </si>
  <si>
    <t>MSW Intern</t>
  </si>
  <si>
    <t>1A.  Staff Salaries TOTAL</t>
  </si>
  <si>
    <t>1B.  Staff Fringe Benefits</t>
  </si>
  <si>
    <t>List each fringe benefit as a percentage of total staff salaries listed above. (FICA, SUI, Workers’ Compensation, Medical Insurance, Retirement, etc.)</t>
  </si>
  <si>
    <t>Example: If total staff salaries are $60,000, and FICA is 7.5%, then the Total Program Budget
 for FICA = $4,500 ($60,000 x 7.5%)</t>
  </si>
  <si>
    <t>1B.  Staff Fringe Benefits TOTAL</t>
  </si>
  <si>
    <t>1C.  Consultant Services</t>
  </si>
  <si>
    <t>Consultant services are those contract services performed by individuals or groups for the organization.  List consultant services as follows:</t>
  </si>
  <si>
    <t xml:space="preserve"> - Each type of consultant to be funded</t>
  </si>
  <si>
    <t xml:space="preserve"> - Specific services rendered</t>
  </si>
  <si>
    <t xml:space="preserve"> - Total proposed fee</t>
  </si>
  <si>
    <t xml:space="preserve"> - Additional information to justify the use of consultants as opposed to staff or volunteers</t>
  </si>
  <si>
    <t>1C.  Consultant Services TOTAL</t>
  </si>
  <si>
    <t>2.  Space/Facilities</t>
  </si>
  <si>
    <t>List any rental costs, utilities, janitorial costs, and any other facility costs.</t>
  </si>
  <si>
    <t>Custodial Services</t>
  </si>
  <si>
    <t>Utilities</t>
  </si>
  <si>
    <t>2.  Space/Facilities TOTAL</t>
  </si>
  <si>
    <t>3.  Equipment Purchase</t>
  </si>
  <si>
    <t xml:space="preserve">Equipment is defined as non-expendable personal property having a useful life of more than one year and a unit cost of $1,000 or more.  </t>
  </si>
  <si>
    <t>List each item to be leased, rented or purchased.</t>
  </si>
  <si>
    <t>3.  Equipment Purchase TOTAL</t>
  </si>
  <si>
    <t>4.  Travel/Training</t>
  </si>
  <si>
    <t>List any trainings/seminars/conferences to be attended and include any amounts for travel, per diem, lodging, etc.</t>
  </si>
  <si>
    <t>For mileage, include mileage reimbursement rate in calculation.</t>
  </si>
  <si>
    <t>Mileage Reimbursement</t>
  </si>
  <si>
    <t>External Training (National Conference, Pacific Conference, Trauma Trainings)</t>
  </si>
  <si>
    <t xml:space="preserve">Total </t>
  </si>
  <si>
    <t>4.  Travel/Training TOTAL</t>
  </si>
  <si>
    <t>5.  Insurance</t>
  </si>
  <si>
    <t>City contract provisions require that grantees have:</t>
  </si>
  <si>
    <t xml:space="preserve"> - Comprehensive commercial general liability coverage in the amount of $1,000,000</t>
  </si>
  <si>
    <t xml:space="preserve"> - Comprehensive automobile liability coverage in the amount of $1,000,000</t>
  </si>
  <si>
    <t xml:space="preserve"> - Workers’ compensation and employer’s liability of $1,000,000</t>
  </si>
  <si>
    <t xml:space="preserve"> - Crime coverage in an amount not less than $25,000 (based on the amount of City funding).</t>
  </si>
  <si>
    <t>5.  Insurance TOTAL</t>
  </si>
  <si>
    <t>6.  Operating Expenses</t>
  </si>
  <si>
    <t xml:space="preserve">List all operating expenses [e.g., telephone, utilities, office supplies, printing, annual agency financial audit (required by the contract), etc.] included in the Total Program Budget. </t>
  </si>
  <si>
    <t>Program Supplies</t>
  </si>
  <si>
    <t xml:space="preserve">Staff Cell Phone Reimbursement </t>
  </si>
  <si>
    <t>Technology Supplies/IT Vendor</t>
  </si>
  <si>
    <t>6.  Operating Expenses TOTAL</t>
  </si>
  <si>
    <t>7.  Scholarships/Stipends</t>
  </si>
  <si>
    <t xml:space="preserve"> - List any scholarships or stipends, and include:</t>
  </si>
  <si>
    <t xml:space="preserve"> - Number of people or organizations to receive funds</t>
  </si>
  <si>
    <t xml:space="preserve"> - Maximum amount per recipient</t>
  </si>
  <si>
    <t xml:space="preserve"> - Basis for computation</t>
  </si>
  <si>
    <t>7.  Scholarships/Stipends TOTAL</t>
  </si>
  <si>
    <t>8.  Other</t>
  </si>
  <si>
    <t>List any program expense not appropriate for any of the above line items and provide justification.</t>
  </si>
  <si>
    <t>Supportive Services (Family Assistance Fund)</t>
  </si>
  <si>
    <t xml:space="preserve">Group Refreshments </t>
  </si>
  <si>
    <t>Field Trips/Special Events (Holiday Heroes, Family Assistance Special Events, Holiday Toy Drive)</t>
  </si>
  <si>
    <t>8.  Other TOTAL</t>
  </si>
  <si>
    <t>9.  Indirect Administrative Costs</t>
  </si>
  <si>
    <t xml:space="preserve">Santa Monica Grant budgets that include Indirect Administrative Costs must be supported by the following documentation:
     </t>
  </si>
  <si>
    <t>Rates Between 10%-15%:</t>
  </si>
  <si>
    <t xml:space="preserve">1) A Cost Allocation Plan, including the organization's administrative budget </t>
  </si>
  <si>
    <t xml:space="preserve">    and a description of the methodology used to allocate indirect cost; OR</t>
  </si>
  <si>
    <t>2) Documentation of the agency’s federally-negotiated indirect cost rate.</t>
  </si>
  <si>
    <r>
      <rPr>
        <b/>
        <i/>
        <sz val="10"/>
        <rFont val="Arial"/>
        <family val="2"/>
      </rPr>
      <t>Rates Exceeding 15%</t>
    </r>
    <r>
      <rPr>
        <sz val="10"/>
        <rFont val="Arial"/>
        <family val="2"/>
      </rPr>
      <t xml:space="preserve"> will only be considered when accompanied by</t>
    </r>
  </si>
  <si>
    <t>documentation of the agency’s federally-negotiated indirect cost rate.</t>
  </si>
  <si>
    <t>9.  Indirect Administrative Costs TOTAL</t>
  </si>
  <si>
    <t xml:space="preserve">By submitting this report to the Human Services Division, I certify that this report is true, complete and accurate to the </t>
  </si>
  <si>
    <t xml:space="preserve">best of my knowledge and that all disbursements have been made in compliance with the conditions of the Grantee </t>
  </si>
  <si>
    <t>Agreement and for the purposes indicated.</t>
  </si>
  <si>
    <t>The People Concern</t>
  </si>
  <si>
    <t>Annenberg Access Center</t>
  </si>
  <si>
    <t>SMYLIE, TULYNN M</t>
  </si>
  <si>
    <t>Chief Program Officer, Services</t>
  </si>
  <si>
    <t>CASTILLO, CHERRY</t>
  </si>
  <si>
    <t>DIRECTOR OF ACCESS &amp; ENGAGEMENT</t>
  </si>
  <si>
    <t>LONDON, CHANEL</t>
  </si>
  <si>
    <t>Assistant Director of Case Management &amp; Outreach</t>
  </si>
  <si>
    <t>GOINS, KEVIN</t>
  </si>
  <si>
    <t>Assistant Director of Safety &amp; Engagement</t>
  </si>
  <si>
    <t>VACANT</t>
  </si>
  <si>
    <t>Care Coordinator</t>
  </si>
  <si>
    <t>GONZALEZ, DAVID</t>
  </si>
  <si>
    <t>MITCHELL, GABRIELE EMERALD</t>
  </si>
  <si>
    <t>ROSAS BREWER, TERESA</t>
  </si>
  <si>
    <t>ALLEN, STACY MARIE</t>
  </si>
  <si>
    <t>Community Outreach Specialist</t>
  </si>
  <si>
    <t>HERNANDEZ, LINDA</t>
  </si>
  <si>
    <t>Emergency Services Specialist</t>
  </si>
  <si>
    <t>GOMEZ, HECTOR ERNESTO</t>
  </si>
  <si>
    <t>Facilities Maintenance</t>
  </si>
  <si>
    <t>RAMIREZ, CESAR</t>
  </si>
  <si>
    <t>DOZIER, NATHENIA M</t>
  </si>
  <si>
    <t>Food and Inventory Specialist</t>
  </si>
  <si>
    <t>ROMAN, DANIELLE MARIE</t>
  </si>
  <si>
    <t>Housing Wellness Coordinator</t>
  </si>
  <si>
    <t>Licensed Clinical Manager</t>
  </si>
  <si>
    <t>SANTOS HERNANDEZ, GERMAN</t>
  </si>
  <si>
    <t>MAINTENANCE</t>
  </si>
  <si>
    <t>Maintenance Engineer II</t>
  </si>
  <si>
    <t>JACKSON, CHARLRE-L E</t>
  </si>
  <si>
    <t>Program Manager</t>
  </si>
  <si>
    <t>RAMOS, JESSICA YOLANDA</t>
  </si>
  <si>
    <t>Program Manager Outreach, wsts</t>
  </si>
  <si>
    <t>Quality Assurance Assistant</t>
  </si>
  <si>
    <t>WORTMAN, NICHOLAS D</t>
  </si>
  <si>
    <t>Quality Assurance Manager</t>
  </si>
  <si>
    <t>THOMAS, PRECIOUS</t>
  </si>
  <si>
    <t>Receptionist</t>
  </si>
  <si>
    <t>MARTINEZ, FELISSA KATIANA</t>
  </si>
  <si>
    <t>Retention Case Manager</t>
  </si>
  <si>
    <t>WILLIAMS, LEONARD WAYNE JR</t>
  </si>
  <si>
    <t>Safety &amp; Engagement Specialist</t>
  </si>
  <si>
    <t>HUDSON, KEONDRE</t>
  </si>
  <si>
    <t>Safety Engagement Specialist</t>
  </si>
  <si>
    <t>ORTIZ JR, ISAIAH J.</t>
  </si>
  <si>
    <t>SENIOR OUTREACH SPECIALIST</t>
  </si>
  <si>
    <t>VAN HOOK, SENE NAKOMI</t>
  </si>
  <si>
    <t>Triage Coordinator</t>
  </si>
  <si>
    <t>TERAN, JACQUELYN MAY</t>
  </si>
  <si>
    <t>Wellness Coordinator</t>
  </si>
  <si>
    <t>Worker's Compensation</t>
  </si>
  <si>
    <t>7.38% of staff salaries</t>
  </si>
  <si>
    <t>SUI</t>
  </si>
  <si>
    <t>1.08% of staff salaries</t>
  </si>
  <si>
    <t>Health Insurance</t>
  </si>
  <si>
    <t>11.50% of staff salaries Full Time Staff Covered (based on actual costs)</t>
  </si>
  <si>
    <t>FICA/Medicare</t>
  </si>
  <si>
    <t>7.25% of staff salaries</t>
  </si>
  <si>
    <t>Repair &amp; Maintenance</t>
  </si>
  <si>
    <t>Physical repairs of facility and major systems.
Monthly budgeted cost:</t>
  </si>
  <si>
    <t>Rent - Space</t>
  </si>
  <si>
    <t>Calculated on FTE basis. 
Annual rent/12 x Program FTEs x 12 months.
Monthly budgeted cost:</t>
  </si>
  <si>
    <t>Property Tax</t>
  </si>
  <si>
    <t>Property tax costs associated with facility.
Monthly budgeted cost:</t>
  </si>
  <si>
    <t>Janitorial &amp; Cleaning</t>
  </si>
  <si>
    <t>Cleaning and general upkeep of facility.
Monthly budgeted cost:</t>
  </si>
  <si>
    <t>Training</t>
  </si>
  <si>
    <t>Training - General skills training for staff
(computer proficiency, management skills, etc.) 
Monthly budgeted cost:</t>
  </si>
  <si>
    <t>Travel</t>
  </si>
  <si>
    <t>Travel to and from conferences and meetings (rideshare, taxi, etc.)
Monthly budgeted cost:</t>
  </si>
  <si>
    <t>Telephone / Internet</t>
  </si>
  <si>
    <t>Monthly budgeted cost per month x 12 months:</t>
  </si>
  <si>
    <t>Copy/Printing</t>
  </si>
  <si>
    <t>Staff Support</t>
  </si>
  <si>
    <t>Volunteer/Staff Exp</t>
  </si>
  <si>
    <t>Licenses &amp; Fees</t>
  </si>
  <si>
    <t>Miscellaneous</t>
  </si>
  <si>
    <t>Equipment - Rental</t>
  </si>
  <si>
    <t>Gas/Oil/Repair - Vehicles</t>
  </si>
  <si>
    <t>Security</t>
  </si>
  <si>
    <t>Food</t>
  </si>
  <si>
    <t xml:space="preserve">Art Supplies   </t>
  </si>
  <si>
    <t>Household Supplies</t>
  </si>
  <si>
    <t xml:space="preserve">Supplies - Donor Designated </t>
  </si>
  <si>
    <t>Medical Supplies</t>
  </si>
  <si>
    <t>Office Supplies</t>
  </si>
  <si>
    <t>Postage</t>
  </si>
  <si>
    <t>Mileage-Local</t>
  </si>
  <si>
    <t xml:space="preserve">Client Expense   </t>
  </si>
  <si>
    <t>Client Exp - Reimbursable</t>
  </si>
  <si>
    <t>Bus Tokens</t>
  </si>
  <si>
    <t>Incentives</t>
  </si>
  <si>
    <t>Motel Vouchers</t>
  </si>
  <si>
    <t>Client Exp-Food</t>
  </si>
  <si>
    <t>Client Exp-Kitchen Supplies</t>
  </si>
  <si>
    <t>Client Exp-Transportation</t>
  </si>
  <si>
    <t>Client Exp-Linen Service</t>
  </si>
  <si>
    <t>Client Exp-Hygiene Products</t>
  </si>
  <si>
    <t>Client Exp-Essential Furnishing</t>
  </si>
  <si>
    <t xml:space="preserve">Computer and IT Supplies </t>
  </si>
  <si>
    <t>Staff Parking</t>
  </si>
  <si>
    <t>Administrative Overhead</t>
  </si>
  <si>
    <t>Cloverfield Services Center</t>
  </si>
  <si>
    <t>DAYBREAK</t>
  </si>
  <si>
    <t>HUGUET-LEE, ISABELLE</t>
  </si>
  <si>
    <t>Director of Interim Housing</t>
  </si>
  <si>
    <t>WATSON, KHANKNEESHAW ANNEE</t>
  </si>
  <si>
    <t>Project Director</t>
  </si>
  <si>
    <t>DOMINGUEZ, RUBEN M</t>
  </si>
  <si>
    <t>FACILITIES MANAGER</t>
  </si>
  <si>
    <t>CALDWELL, RODNESHA BRE`JA</t>
  </si>
  <si>
    <t>Client Attendant</t>
  </si>
  <si>
    <t>CARBAJAL, ALEJANDRO</t>
  </si>
  <si>
    <t>CLARK, TENEIJ TAMERA</t>
  </si>
  <si>
    <t>HENDERSON, MICHAEL KING JAMES</t>
  </si>
  <si>
    <t>HIBBERT, ISRAEL BEN-JA-MIN</t>
  </si>
  <si>
    <t>JOHNSON, OCTAVIO DESHON</t>
  </si>
  <si>
    <t>MARTINEZ, ROSEMARIE SUSAN VICTORIA</t>
  </si>
  <si>
    <t>MCDONALD, KAREN</t>
  </si>
  <si>
    <t>MCDOWELL, JAMILAH</t>
  </si>
  <si>
    <t>NESBITT, EVELYN YVONNE</t>
  </si>
  <si>
    <t>PEREZ, LILIANA</t>
  </si>
  <si>
    <t>WILSON, ELENY G</t>
  </si>
  <si>
    <t>ROBERTSON, LILLETH ANGELA</t>
  </si>
  <si>
    <t>Client Attendant- Overnight</t>
  </si>
  <si>
    <t>MOHAMED, FADUMO OMAR</t>
  </si>
  <si>
    <t>CLIENT ATTENDANT/SWING</t>
  </si>
  <si>
    <t>SOCKWELL, BRIAN OLIVER</t>
  </si>
  <si>
    <t>Clinician</t>
  </si>
  <si>
    <t>CASTILLO MARTINEZ, TERESA</t>
  </si>
  <si>
    <t>CUSTODIAN (HOUSEKEEPER)</t>
  </si>
  <si>
    <t>SMITH, CHINA  SHAMEAR</t>
  </si>
  <si>
    <t>Floor Monitor</t>
  </si>
  <si>
    <t>BOLIAN, SANDRA A.</t>
  </si>
  <si>
    <t>NIGHT STAFF</t>
  </si>
  <si>
    <t>SPENCER, JUSTIN</t>
  </si>
  <si>
    <t>OnCall - Relief</t>
  </si>
  <si>
    <t>WILLIAMS, ELONA GERTRUDE</t>
  </si>
  <si>
    <t>Peer Advocate</t>
  </si>
  <si>
    <t>Peer Support Staff</t>
  </si>
  <si>
    <t>HARRISON, MARLENE</t>
  </si>
  <si>
    <t>SAFE HAVEN</t>
  </si>
  <si>
    <t>DO, JOSEPHINE</t>
  </si>
  <si>
    <t>Assistant Director</t>
  </si>
  <si>
    <t>ARCHIBALD, CHRISTOPHER</t>
  </si>
  <si>
    <t>DIRECTOR OF FOOD SERVICES</t>
  </si>
  <si>
    <t>BUTLER ERNEST, DONAY M</t>
  </si>
  <si>
    <t>JACKSON, DEBORAH P</t>
  </si>
  <si>
    <t>CASE MANAGER</t>
  </si>
  <si>
    <t>VASQUEZ, ABEL</t>
  </si>
  <si>
    <t>MICKENS, HARDY MAE</t>
  </si>
  <si>
    <t>Client Attendant Night Staff</t>
  </si>
  <si>
    <t>MARTIN, LANCE</t>
  </si>
  <si>
    <t>Crisis Intervention Specialist</t>
  </si>
  <si>
    <t>ALVAREZ, LUIS MARTIN</t>
  </si>
  <si>
    <t>Housing Case Manager</t>
  </si>
  <si>
    <t>YUSUFU, ASHLEY NICOLE</t>
  </si>
  <si>
    <t>CONDIFF, TEANA</t>
  </si>
  <si>
    <t>Inreach Case Manager</t>
  </si>
  <si>
    <t>DUDLEY, CHANELL ANNETTE</t>
  </si>
  <si>
    <t>SANCHEZ, JANET  TERESA</t>
  </si>
  <si>
    <t>CORTEZ, FELICITAS</t>
  </si>
  <si>
    <t>ELIAS, SONIA  B.</t>
  </si>
  <si>
    <t>Vacant - 2077</t>
  </si>
  <si>
    <t>TURNER, JASON T</t>
  </si>
  <si>
    <t>Overnight Staff</t>
  </si>
  <si>
    <t>7.79% of staff salaries</t>
  </si>
  <si>
    <t>S.U.I.</t>
  </si>
  <si>
    <t>.97% of staff salaries</t>
  </si>
  <si>
    <t>6.46% of staff salaries Full Time Staff Covered (based on actual costs)</t>
  </si>
  <si>
    <t>3.70% of staff salaries</t>
  </si>
  <si>
    <t>13.55% of staff salaries</t>
  </si>
  <si>
    <t>1.24% of staff salaries</t>
  </si>
  <si>
    <t>8.72% of staff salaries Full Time Staff Covered (based on actual costs)</t>
  </si>
  <si>
    <t>5.72% of staff salaries</t>
  </si>
  <si>
    <t>Physical repairs of facility and major systems. Monthly budgeted cost:</t>
  </si>
  <si>
    <t>Calculated on FTE basis. Annual rent/12 x Program FTEs x 12 months. Monthly budgeted cost:</t>
  </si>
  <si>
    <t>Property tax costs associated with facility. Monthly budgeted cost:</t>
  </si>
  <si>
    <t>Cleaning and general upkeep of facility. Monthly budgeted cost:</t>
  </si>
  <si>
    <t>Training - General skills training for staff - computer proficiency, management skills, etc. Monthly budgeted cost:</t>
  </si>
  <si>
    <t>Travel to and from conferences and meetings (rideshare, taxi, etc.) Monthly budgeted cost:</t>
  </si>
  <si>
    <t>Conference Fees</t>
  </si>
  <si>
    <t>Insurance/Liability</t>
  </si>
  <si>
    <t>General Liability/Property. Monthly budgeted cost:</t>
  </si>
  <si>
    <t>Auto Insurance</t>
  </si>
  <si>
    <t>Insurance for TPC program vehicles. Monthly budgeted cost:</t>
  </si>
  <si>
    <t>Client Exp-Utilities Assistance</t>
  </si>
  <si>
    <t>Equipment - Purchase</t>
  </si>
  <si>
    <t>Equipment - Repair</t>
  </si>
  <si>
    <t xml:space="preserve">Educational Supplies   </t>
  </si>
  <si>
    <t xml:space="preserve">Interim Housing and Wellness Program </t>
  </si>
  <si>
    <t>SAMOSHEL</t>
  </si>
  <si>
    <t>VEILLEUX, SARA</t>
  </si>
  <si>
    <t>DIAS, CHRISTINA</t>
  </si>
  <si>
    <t>ROSIER, MARTHA K.</t>
  </si>
  <si>
    <t>INTAKE COORD/BENEFITS MNGR</t>
  </si>
  <si>
    <t>HERNANDEZ, ANA GABRIELA</t>
  </si>
  <si>
    <t>Wellness Case Manager</t>
  </si>
  <si>
    <t>GILLINGS, GLYNNIS</t>
  </si>
  <si>
    <t>SCHIRALDI, MICHAEL</t>
  </si>
  <si>
    <t>GONZALEZ, GONZALO</t>
  </si>
  <si>
    <t>HANDY, LARRY A</t>
  </si>
  <si>
    <t>TOLLIVER, KEITH</t>
  </si>
  <si>
    <t>DIXON, GREGORY</t>
  </si>
  <si>
    <t>CRISIS INTERVENTION ATTENDANT</t>
  </si>
  <si>
    <t>BALTAZAR, ROSA H</t>
  </si>
  <si>
    <t>HOUSEKEEPER</t>
  </si>
  <si>
    <t>THOMPSON, TALUA</t>
  </si>
  <si>
    <t>Housing Care Coordinator</t>
  </si>
  <si>
    <t>THOMAS, DARRYL EARL</t>
  </si>
  <si>
    <t>Line Cook</t>
  </si>
  <si>
    <t>LVN Advocate</t>
  </si>
  <si>
    <t>Maintenance Engineer I</t>
  </si>
  <si>
    <t>BREARD, ASHLEY ANTHONY NICOLAS</t>
  </si>
  <si>
    <t>Overnight Attendant</t>
  </si>
  <si>
    <t>GARCIA-PINEDA , LUIS  ENRIQUE</t>
  </si>
  <si>
    <t>Relief Staff</t>
  </si>
  <si>
    <t>GRAHAM, ELIZABETH ALEXANDRA</t>
  </si>
  <si>
    <t>BROOKS JENKINS, JADAVA</t>
  </si>
  <si>
    <t>Swing Attendant</t>
  </si>
  <si>
    <t>PATTON, MYRON LAMAR</t>
  </si>
  <si>
    <t>TURNING POINT</t>
  </si>
  <si>
    <t>HOOD, LORI</t>
  </si>
  <si>
    <t>BEST, PATRICIA</t>
  </si>
  <si>
    <t>Assistant Project Director</t>
  </si>
  <si>
    <t>FLETCHER, DEJUAN C</t>
  </si>
  <si>
    <t>Housed Case Manager</t>
  </si>
  <si>
    <t>ALEXANDER, MYISHA M</t>
  </si>
  <si>
    <t>JONES , TIFFANY DARNISE</t>
  </si>
  <si>
    <t>HERNANDEZ, OVER J. CONTRERAS</t>
  </si>
  <si>
    <t>ROCQUEMORE, MARKESHA TURQUOIZE</t>
  </si>
  <si>
    <t>THOMAS , DANNY</t>
  </si>
  <si>
    <t>UHLENKOTT, JAMES</t>
  </si>
  <si>
    <t>MENDOZA, LEONELA  HERNANDEZ</t>
  </si>
  <si>
    <t>Client Attendant-Swing</t>
  </si>
  <si>
    <t>BREEN, CHRISTOPHER</t>
  </si>
  <si>
    <t>NIGHT MONITOR</t>
  </si>
  <si>
    <t>LEDEZMA, ANTONIO</t>
  </si>
  <si>
    <t>COLE, VIVECA</t>
  </si>
  <si>
    <t>VOL COORD/CLIENT ATTENDANT</t>
  </si>
  <si>
    <t>10.98% of staff salaries</t>
  </si>
  <si>
    <t>1.33% of staff salaries</t>
  </si>
  <si>
    <t>11.17% of staff salaries Full Time Staff Covered (based on actual costs)</t>
  </si>
  <si>
    <t>5.94% of staff salaries</t>
  </si>
  <si>
    <t>12.48% of staff salaries</t>
  </si>
  <si>
    <t>1.39% of staff salaries</t>
  </si>
  <si>
    <t>9.05% of staff salaries Full Time Staff Covered (based on actual costs)</t>
  </si>
  <si>
    <t>5.24% of staff salaries</t>
  </si>
  <si>
    <t>Conferences and professional development in line with contract SOW. Monthly budgeted cost:</t>
  </si>
  <si>
    <r>
      <t>VARIANCE REPORT/NOTES:</t>
    </r>
    <r>
      <rPr>
        <i/>
        <sz val="8"/>
        <rFont val="Arial"/>
        <family val="2"/>
      </rPr>
      <t xml:space="preserve"> Provide explanation for any expenditures under 90% or over 110% (highlighted in orange).</t>
    </r>
  </si>
  <si>
    <t>Phyllis Amaral</t>
  </si>
  <si>
    <t>VP of Community Based Services</t>
  </si>
  <si>
    <t>Emily Brosuis</t>
  </si>
  <si>
    <t>Melanie Gironda</t>
  </si>
  <si>
    <t xml:space="preserve">Care Coordinator </t>
  </si>
  <si>
    <t>LaDonna Ringering</t>
  </si>
  <si>
    <t>Tamisha Mann</t>
  </si>
  <si>
    <t>Nora Carbone</t>
  </si>
  <si>
    <t>Erica Sender</t>
  </si>
  <si>
    <t>Jenny Melgar</t>
  </si>
  <si>
    <t>Janet Ohara</t>
  </si>
  <si>
    <t>Special Projects Coordinator</t>
  </si>
  <si>
    <t>FICA - 7.65% of Gross Salary</t>
  </si>
  <si>
    <t>Worker's Compensation - 1.10% of Gross Salary</t>
  </si>
  <si>
    <t>SUI - 2% based on direct charges</t>
  </si>
  <si>
    <t>Health Benefits - 7% of Gross Salary</t>
  </si>
  <si>
    <t>Retirement Benefits - 0.5% of Gross Salary</t>
  </si>
  <si>
    <t>Audit Fees - $489.37/month (rate 69.91 X 7.00 FTE = 489.37) X 12 months = $5,872 annually</t>
  </si>
  <si>
    <t>Payroll - $155.75/month (rate 22.25 X 7.00 FTE = 155.75) X 12 months = $1,869 annually</t>
  </si>
  <si>
    <t>Contractors General - Contracted IT services to support the program. $2,317/year ($193.08/month X 12 months)</t>
  </si>
  <si>
    <t>Rent - $10,174.00/month X 9.63% X 12 months (% based on square footage)</t>
  </si>
  <si>
    <t>Security - $1,078.25/month X 9.63% X 12 months (% based on square footage)</t>
  </si>
  <si>
    <t>Janitorial - $1,950/month X 9.63% X 12 months (% based on square footage)</t>
  </si>
  <si>
    <t>Local travel - based on mileage reimbursement (1,774 miles @ .58 per mile = 1,029)</t>
  </si>
  <si>
    <t>Insurance - $295.61/month (rate $42.23 X 7.00 FTE = $295.61) X 12 months - $3,547 annually</t>
  </si>
  <si>
    <t>Purchase of Service (Medical supplies, property cleanup, in home care assistance) - $13,078/year ($1,089.83/month X 12 months)</t>
  </si>
  <si>
    <t>Office supplies - $1,011/year ($84.25/month X 12 months)</t>
  </si>
  <si>
    <t>Telephone - $373.73/month (rate $53.39 X 7.00 FTE = $373.73) X 12 months = $4,485 annually</t>
  </si>
  <si>
    <t>Postage &amp; Shipping - $300/year ($25/month X 12 months)</t>
  </si>
  <si>
    <t>Ciper Costs - $300/year ($25/month X 12 months)</t>
  </si>
  <si>
    <t>Printing Costs - $732/year ($61.00 month X 12 months)</t>
  </si>
  <si>
    <t>Advertising - $1,830/year ($152.50/month X 12 months)</t>
  </si>
  <si>
    <t>Membership Dues - annual renewal $575</t>
  </si>
  <si>
    <t>Hiring Fes - $200/year ($16.67/month X 12 months)</t>
  </si>
  <si>
    <t>Staff Recognition - $500/year ($41.67/month X 12)</t>
  </si>
  <si>
    <t>Conference Registration</t>
  </si>
  <si>
    <t>Meeting Costs - $500/year ($41.67/month X 12 months)</t>
  </si>
  <si>
    <t>Rate</t>
  </si>
  <si>
    <t>Indirect Costs - ($99,955/12 months = $8,329.58 per month based on 19% of Personnal/Salaries + Benefits)</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</si>
  <si>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</si>
  <si>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</si>
  <si>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</si>
  <si>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</si>
  <si>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</si>
  <si>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</si>
  <si>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</si>
  <si>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</si>
  <si>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</si>
  <si>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</si>
  <si>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</si>
  <si>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</si>
  <si>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</si>
  <si>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</si>
  <si>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</si>
  <si>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</si>
  <si>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</si>
  <si>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</si>
  <si>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</si>
  <si>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</si>
  <si>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</si>
  <si>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</si>
  <si>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</si>
  <si>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</si>
  <si>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</si>
  <si>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</si>
  <si>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</si>
  <si>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</si>
  <si>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</si>
  <si>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</si>
  <si>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</si>
  <si>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</si>
  <si>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</si>
  <si>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PROGRAM NAME:</t>
  </si>
  <si>
    <t>Youth Employment Program</t>
  </si>
  <si>
    <t>REPORTING PERIOD:</t>
  </si>
  <si>
    <t>Year-End Report (2nd Period): 1/1/21 - 6/30/21</t>
  </si>
  <si>
    <t>A. Total City Funds Received to Date:</t>
  </si>
  <si>
    <t>B. Total City Funds Expended to Date:</t>
  </si>
  <si>
    <t>C. Cash Balance (Line A - Line B):</t>
  </si>
  <si>
    <t>FY 2020-21 Program Budget: 7/1/20-6/30/21</t>
  </si>
  <si>
    <t>Mid-Year Report (1st Period): 7/1/20 - 12/31/20</t>
  </si>
  <si>
    <t>List all paid program and administrative positions (both City and non-City funded) and complete all fields below. Total Program Budget for each staff position should equal FTE * Monthly Salary x Months x % FTE to Program.</t>
  </si>
  <si>
    <t xml:space="preserve">Katherine Makinney
</t>
  </si>
  <si>
    <t>Program Supervisor</t>
  </si>
  <si>
    <t>Senior Executive Management</t>
  </si>
  <si>
    <t xml:space="preserve">Lydia Buchman
</t>
  </si>
  <si>
    <t>Youth Case Manager</t>
  </si>
  <si>
    <t>Direct Service Provision/ Program Staff</t>
  </si>
  <si>
    <t>Vanesa Marquez</t>
  </si>
  <si>
    <t>Administrative Assistant</t>
  </si>
  <si>
    <t>Administrative Support</t>
  </si>
  <si>
    <t>List each fringe benefit as a percentage of total staff salaries listed above (FICA, SUI, Workers’ Compensation, Medical Insurance, Retirement, etc.).</t>
  </si>
  <si>
    <t>Description</t>
  </si>
  <si>
    <t>Fica 7.65%</t>
  </si>
  <si>
    <t>SUI  .5%</t>
  </si>
  <si>
    <t>Workers Compensation 2.7%</t>
  </si>
  <si>
    <t>Health &amp; Dental Insurance 10%</t>
  </si>
  <si>
    <t>Other (Retirement, LTD, GTL)2%</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</si>
  <si>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</si>
  <si>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</si>
  <si>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 xml:space="preserve">Rent &amp; other occupancy costs associated with running the program are operating on a per FTE basis. </t>
  </si>
  <si>
    <t>Equipment is defined as non-expendable personal property having a useful life of more than one year and a unit cost of $1,000 or more. List each item to be leased, rented or purchased.</t>
  </si>
  <si>
    <t>List any trainings/seminars/conferences to be attended and include any amounts for travel, per diem, lodging, etc. For mileage, include mileage reimbursement rate in calculation.</t>
  </si>
  <si>
    <t>Local travel to employer work place and work sites by JVS staff 1034 miles x .58 per mile</t>
  </si>
  <si>
    <t>Insurance coverage should align with City contract provisions.</t>
  </si>
  <si>
    <t>Insurance</t>
  </si>
  <si>
    <t>Audit</t>
  </si>
  <si>
    <t>Professional Fees/Marketing</t>
  </si>
  <si>
    <t>Bank &amp; Payroll Fees</t>
  </si>
  <si>
    <t>List any scholarships or stipends, and include: number of recipients, maximum amount per recipient, and basis for computation.</t>
  </si>
  <si>
    <t>Work experience &amp; Payroll Taxes @ 60 hours for 25 youth.</t>
  </si>
  <si>
    <t xml:space="preserve">Program materials, food and support services for Santa Monica youth enrolled in the program, as needed. </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</si>
  <si>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</si>
  <si>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</si>
  <si>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</si>
  <si>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</si>
  <si>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</si>
  <si>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</si>
  <si>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</si>
  <si>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</si>
  <si>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</si>
  <si>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</si>
  <si>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</si>
  <si>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</si>
  <si>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</si>
  <si>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WIOA YOUTH</t>
  </si>
  <si>
    <t>2.  Private/Corporate Grants</t>
  </si>
  <si>
    <t>3.  Individual Donations</t>
  </si>
  <si>
    <t>4.  Fundraising Events</t>
  </si>
  <si>
    <t>5.  Fees for Service</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</si>
  <si>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</si>
  <si>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</si>
  <si>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</si>
  <si>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</si>
  <si>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</si>
  <si>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</si>
  <si>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</si>
  <si>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</si>
  <si>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</si>
  <si>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</si>
  <si>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</si>
  <si>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</si>
  <si>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</si>
  <si>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</si>
  <si>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</si>
  <si>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</si>
  <si>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</si>
  <si>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</si>
  <si>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</si>
  <si>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</si>
  <si>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</si>
  <si>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</si>
  <si>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</si>
  <si>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</si>
  <si>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</si>
  <si>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</si>
  <si>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</si>
  <si>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</si>
  <si>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</si>
  <si>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</si>
  <si>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</si>
  <si>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</si>
  <si>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</si>
  <si>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</si>
  <si>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</si>
  <si>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</si>
  <si>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</si>
  <si>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</si>
  <si>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</si>
  <si>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</si>
  <si>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</si>
  <si>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</si>
  <si>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</si>
  <si>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</si>
  <si>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</si>
  <si>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</si>
  <si>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</si>
  <si>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</si>
  <si>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</si>
  <si>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</si>
  <si>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</si>
  <si>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</si>
  <si>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</si>
  <si>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</si>
  <si>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</si>
  <si>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</si>
  <si>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</si>
  <si>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</si>
  <si>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</si>
  <si>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</si>
  <si>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</si>
  <si>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</si>
  <si>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</si>
  <si>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</si>
  <si>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</si>
  <si>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</si>
  <si>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</si>
  <si>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</si>
  <si>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</si>
  <si>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</si>
  <si>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</si>
  <si>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</si>
  <si>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</si>
  <si>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</si>
  <si>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</si>
  <si>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JVS SoCal</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</si>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</sst>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36"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i/>
      <sz val="10"/>
      <name val="Arial"/>
      <family val="2"/>
    </font>
    <font>
      <b/>
      <sz val="8"/>
      <name val="Arial"/>
      <family val="2"/>
    </font>
    <font>
      <b/>
      <u/>
      <sz val="8"/>
      <name val="Arial"/>
      <family val="2"/>
    </font>
    <font>
      <sz val="10"/>
      <color indexed="8"/>
      <name val="MS Sans Serif"/>
    </font>
    <font>
      <b/>
      <i/>
      <sz val="10"/>
      <name val="Arial"/>
      <family val="2"/>
    </font>
    <font>
      <b/>
      <i/>
      <sz val="8"/>
      <name val="Arial"/>
      <family val="2"/>
    </font>
    <font>
      <b/>
      <i/>
      <u/>
      <sz val="8"/>
      <name val="Arial"/>
      <family val="2"/>
    </font>
    <font>
      <sz val="11"/>
      <name val="Cambria"/>
      <family val="1"/>
    </font>
    <font>
      <i/>
      <sz val="8"/>
      <name val="Arial"/>
      <family val="2"/>
    </font>
    <font>
      <sz val="8"/>
      <name val="Arial"/>
      <family val="2"/>
    </font>
    <font>
      <b/>
      <sz val="14"/>
      <name val="Arial"/>
      <family val="2"/>
    </font>
    <font>
      <b/>
      <i/>
      <u/>
      <sz val="10"/>
      <name val="Arial"/>
      <family val="2"/>
    </font>
    <font>
      <b/>
      <sz val="10"/>
      <color theme="1"/>
      <name val="Arial"/>
      <family val="2"/>
    </font>
    <font>
      <sz val="11"/>
      <name val="Cambria"/>
      <family val="1"/>
      <scheme val="major"/>
    </font>
    <font>
      <sz val="10"/>
      <name val="Cambria"/>
      <family val="1"/>
      <scheme val="major"/>
    </font>
    <font>
      <b/>
      <sz val="11"/>
      <name val="Cambria"/>
      <family val="1"/>
      <scheme val="major"/>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s>
  <fills count="1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rgb="FFD9D9D9"/>
        <bgColor rgb="FF000000"/>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0" fillId="0" borderId="0"/>
    <xf numFmtId="9" fontId="1" fillId="0" borderId="0" applyFont="0" applyFill="0" applyBorder="0" applyAlignment="0" applyProtection="0"/>
  </cellStyleXfs>
  <cellXfs count="482">
    <xf numFmtId="0" fontId="0" fillId="0" borderId="0" xfId="0"/>
    <xf numFmtId="0" fontId="1" fillId="0" borderId="0" xfId="3"/>
    <xf numFmtId="0" fontId="1" fillId="0" borderId="0" xfId="3" applyAlignment="1">
      <alignment horizontal="center"/>
    </xf>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0" fontId="2" fillId="4" borderId="2" xfId="3" applyFont="1" applyFill="1" applyBorder="1" applyAlignment="1" applyProtection="1">
      <alignment horizontal="left"/>
    </xf>
    <xf numFmtId="0" fontId="2" fillId="4" borderId="3" xfId="3" applyFont="1" applyFill="1" applyBorder="1" applyAlignment="1" applyProtection="1">
      <alignment horizontal="right"/>
    </xf>
    <xf numFmtId="44" fontId="1" fillId="4" borderId="4" xfId="2" applyFont="1" applyFill="1" applyBorder="1" applyProtection="1"/>
    <xf numFmtId="9" fontId="1" fillId="4" borderId="5" xfId="5" applyFont="1" applyFill="1" applyBorder="1" applyAlignment="1" applyProtection="1">
      <alignment horizontal="center"/>
    </xf>
    <xf numFmtId="164" fontId="1" fillId="4" borderId="5" xfId="2" applyNumberFormat="1" applyFont="1" applyFill="1" applyBorder="1" applyProtection="1"/>
    <xf numFmtId="0" fontId="1" fillId="4" borderId="5" xfId="3" applyFont="1" applyFill="1" applyBorder="1" applyAlignment="1" applyProtection="1">
      <alignment wrapText="1"/>
    </xf>
    <xf numFmtId="0" fontId="1" fillId="4" borderId="6" xfId="3" applyFont="1" applyFill="1" applyBorder="1" applyAlignment="1" applyProtection="1">
      <alignment horizontal="left" vertical="top" indent="1"/>
    </xf>
    <xf numFmtId="44" fontId="1" fillId="4" borderId="7" xfId="2" applyFont="1" applyFill="1" applyBorder="1" applyProtection="1"/>
    <xf numFmtId="9" fontId="1" fillId="4" borderId="0" xfId="5" applyFont="1" applyFill="1" applyBorder="1" applyAlignment="1" applyProtection="1">
      <alignment horizontal="center"/>
    </xf>
    <xf numFmtId="164" fontId="1" fillId="4" borderId="0" xfId="2" applyNumberFormat="1" applyFont="1" applyFill="1" applyBorder="1" applyProtection="1"/>
    <xf numFmtId="0" fontId="1" fillId="4" borderId="0" xfId="3" applyFont="1" applyFill="1" applyBorder="1" applyAlignment="1" applyProtection="1">
      <alignment wrapText="1"/>
    </xf>
    <xf numFmtId="0" fontId="1" fillId="4" borderId="8" xfId="3" applyFont="1" applyFill="1" applyBorder="1" applyAlignment="1" applyProtection="1">
      <alignment horizontal="left" indent="1"/>
    </xf>
    <xf numFmtId="0" fontId="1" fillId="4" borderId="8" xfId="3" applyFont="1" applyFill="1" applyBorder="1" applyAlignment="1" applyProtection="1">
      <alignment horizontal="left" vertical="top" indent="2"/>
    </xf>
    <xf numFmtId="0" fontId="1" fillId="4" borderId="8" xfId="3" applyFont="1" applyFill="1" applyBorder="1" applyAlignment="1" applyProtection="1">
      <alignment horizontal="left" indent="2"/>
    </xf>
    <xf numFmtId="0" fontId="11" fillId="4" borderId="8" xfId="3" applyFont="1" applyFill="1" applyBorder="1" applyAlignment="1" applyProtection="1">
      <alignment horizontal="left" wrapText="1" indent="1"/>
    </xf>
    <xf numFmtId="0" fontId="1" fillId="4" borderId="7" xfId="3" applyFont="1" applyFill="1" applyBorder="1" applyProtection="1"/>
    <xf numFmtId="0" fontId="1" fillId="4" borderId="0" xfId="3" applyFont="1" applyFill="1" applyBorder="1" applyProtection="1"/>
    <xf numFmtId="0" fontId="1" fillId="4" borderId="8" xfId="3" applyFont="1" applyFill="1" applyBorder="1" applyAlignment="1" applyProtection="1"/>
    <xf numFmtId="166" fontId="8" fillId="4" borderId="9" xfId="1" applyNumberFormat="1" applyFont="1" applyFill="1" applyBorder="1" applyAlignment="1" applyProtection="1">
      <alignment horizontal="center"/>
    </xf>
    <xf numFmtId="9" fontId="8" fillId="4" borderId="10" xfId="5" applyFont="1" applyFill="1" applyBorder="1" applyAlignment="1" applyProtection="1">
      <alignment horizontal="center"/>
    </xf>
    <xf numFmtId="0" fontId="8"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8" fillId="4" borderId="4" xfId="1" applyNumberFormat="1" applyFont="1" applyFill="1" applyBorder="1" applyAlignment="1" applyProtection="1">
      <alignment horizontal="center"/>
    </xf>
    <xf numFmtId="9" fontId="8" fillId="4" borderId="5" xfId="5" applyFont="1" applyFill="1" applyBorder="1" applyAlignment="1" applyProtection="1">
      <alignment horizontal="center"/>
    </xf>
    <xf numFmtId="0" fontId="8" fillId="4" borderId="5" xfId="3" applyFont="1" applyFill="1" applyBorder="1" applyAlignment="1" applyProtection="1">
      <alignment horizontal="center"/>
    </xf>
    <xf numFmtId="0" fontId="1" fillId="4" borderId="5" xfId="3" applyFont="1" applyFill="1" applyBorder="1" applyProtection="1"/>
    <xf numFmtId="0" fontId="2" fillId="4" borderId="5" xfId="3" applyFont="1" applyFill="1" applyBorder="1" applyProtection="1"/>
    <xf numFmtId="0" fontId="1" fillId="4" borderId="6" xfId="3" applyFont="1" applyFill="1" applyBorder="1" applyProtection="1"/>
    <xf numFmtId="166" fontId="8" fillId="4" borderId="7" xfId="1" applyNumberFormat="1" applyFont="1" applyFill="1" applyBorder="1" applyAlignment="1" applyProtection="1">
      <alignment horizontal="center"/>
    </xf>
    <xf numFmtId="9" fontId="8" fillId="4" borderId="0" xfId="5" applyFont="1" applyFill="1" applyBorder="1" applyAlignment="1" applyProtection="1">
      <alignment horizontal="center"/>
    </xf>
    <xf numFmtId="0" fontId="8" fillId="4" borderId="0" xfId="3" applyFont="1" applyFill="1" applyBorder="1" applyAlignment="1" applyProtection="1">
      <alignment horizontal="center"/>
    </xf>
    <xf numFmtId="0" fontId="2" fillId="4" borderId="0" xfId="3" applyFont="1" applyFill="1" applyBorder="1" applyProtection="1"/>
    <xf numFmtId="0" fontId="1" fillId="4" borderId="8" xfId="3" applyFont="1" applyFill="1" applyBorder="1" applyProtection="1"/>
    <xf numFmtId="0" fontId="1" fillId="4" borderId="6" xfId="3" applyFont="1" applyFill="1" applyBorder="1" applyAlignment="1" applyProtection="1"/>
    <xf numFmtId="0" fontId="2" fillId="4" borderId="11" xfId="3" applyFont="1" applyFill="1" applyBorder="1" applyAlignment="1" applyProtection="1">
      <alignment wrapText="1"/>
    </xf>
    <xf numFmtId="0" fontId="7" fillId="4" borderId="6" xfId="3" applyFont="1" applyFill="1" applyBorder="1" applyAlignment="1" applyProtection="1"/>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0" fontId="1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166" fontId="2" fillId="0" borderId="7" xfId="1" applyNumberFormat="1" applyFont="1" applyFill="1" applyBorder="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44" fontId="1" fillId="6" borderId="21" xfId="2" applyFont="1" applyFill="1" applyBorder="1" applyProtection="1">
      <protection locked="0"/>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6" borderId="22" xfId="2" applyNumberFormat="1" applyFont="1" applyFill="1" applyBorder="1" applyProtection="1">
      <protection locked="0"/>
    </xf>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164" fontId="1" fillId="0" borderId="0" xfId="2" applyNumberFormat="1" applyFont="1" applyFill="1" applyBorder="1" applyAlignment="1" applyProtection="1">
      <alignment horizontal="left" vertical="top" wrapText="1"/>
    </xf>
    <xf numFmtId="166" fontId="9" fillId="7" borderId="0" xfId="1" applyNumberFormat="1" applyFont="1" applyFill="1" applyAlignment="1" applyProtection="1">
      <alignment horizontal="center" wrapText="1"/>
    </xf>
    <xf numFmtId="9" fontId="9" fillId="7" borderId="0" xfId="5" applyFont="1" applyFill="1" applyAlignment="1" applyProtection="1">
      <alignment horizontal="center" wrapText="1"/>
    </xf>
    <xf numFmtId="0" fontId="9" fillId="7" borderId="0" xfId="3" applyFont="1" applyFill="1" applyAlignment="1" applyProtection="1">
      <alignment horizontal="center" wrapText="1"/>
    </xf>
    <xf numFmtId="0" fontId="9" fillId="7" borderId="0" xfId="3" applyFont="1" applyFill="1" applyBorder="1" applyAlignment="1" applyProtection="1">
      <alignment horizontal="center" wrapText="1"/>
    </xf>
    <xf numFmtId="0" fontId="13" fillId="7" borderId="0" xfId="3" applyFont="1" applyFill="1" applyAlignment="1" applyProtection="1">
      <alignment horizontal="center" wrapText="1"/>
    </xf>
    <xf numFmtId="0" fontId="13" fillId="7" borderId="0" xfId="3" applyFont="1" applyFill="1" applyAlignment="1" applyProtection="1">
      <alignment wrapText="1"/>
    </xf>
    <xf numFmtId="44" fontId="1" fillId="6" borderId="23" xfId="2" applyFont="1" applyFill="1" applyBorder="1" applyProtection="1">
      <protection locked="0"/>
    </xf>
    <xf numFmtId="9" fontId="1" fillId="0" borderId="24" xfId="5" applyFont="1" applyFill="1" applyBorder="1" applyAlignment="1" applyProtection="1">
      <alignment horizontal="center"/>
    </xf>
    <xf numFmtId="164" fontId="1" fillId="0" borderId="24" xfId="2" applyNumberFormat="1" applyFont="1" applyFill="1" applyBorder="1" applyProtection="1"/>
    <xf numFmtId="164" fontId="1" fillId="6" borderId="24" xfId="2" applyNumberFormat="1" applyFont="1" applyFill="1" applyBorder="1" applyProtection="1">
      <protection locked="0"/>
    </xf>
    <xf numFmtId="44" fontId="1" fillId="0" borderId="0" xfId="2" applyFont="1" applyFill="1" applyBorder="1" applyAlignment="1" applyProtection="1">
      <alignment horizontal="left" vertical="top" wrapText="1"/>
    </xf>
    <xf numFmtId="164" fontId="1" fillId="0" borderId="0" xfId="2" applyNumberFormat="1" applyFont="1" applyFill="1" applyBorder="1" applyAlignment="1" applyProtection="1">
      <alignment horizontal="left" vertical="top" indent="2"/>
    </xf>
    <xf numFmtId="164" fontId="1" fillId="6" borderId="24" xfId="3" applyNumberFormat="1" applyFont="1" applyFill="1" applyBorder="1" applyProtection="1">
      <protection locked="0"/>
    </xf>
    <xf numFmtId="164" fontId="1" fillId="0" borderId="24" xfId="3" applyNumberFormat="1" applyFont="1" applyFill="1" applyBorder="1" applyProtection="1"/>
    <xf numFmtId="9" fontId="1" fillId="0" borderId="0" xfId="3" applyNumberFormat="1" applyFont="1" applyFill="1" applyAlignment="1" applyProtection="1">
      <alignment vertical="center" wrapText="1"/>
    </xf>
    <xf numFmtId="0" fontId="1" fillId="0" borderId="0" xfId="3" applyFont="1" applyFill="1" applyAlignment="1" applyProtection="1">
      <alignment vertical="center" wrapText="1"/>
    </xf>
    <xf numFmtId="6" fontId="1" fillId="0" borderId="0" xfId="3" applyNumberFormat="1" applyFont="1" applyFill="1" applyAlignment="1" applyProtection="1">
      <alignment vertical="center" wrapText="1"/>
    </xf>
    <xf numFmtId="2" fontId="1" fillId="0" borderId="0" xfId="3" applyNumberFormat="1" applyFont="1" applyFill="1" applyAlignment="1" applyProtection="1">
      <alignment vertical="center" wrapText="1"/>
    </xf>
    <xf numFmtId="166" fontId="9" fillId="0" borderId="0" xfId="1" applyNumberFormat="1" applyFont="1" applyFill="1" applyAlignment="1" applyProtection="1">
      <alignment horizontal="center" wrapText="1"/>
    </xf>
    <xf numFmtId="9" fontId="9" fillId="0" borderId="0" xfId="5" applyFont="1" applyFill="1" applyAlignment="1" applyProtection="1">
      <alignment horizontal="center" wrapText="1"/>
    </xf>
    <xf numFmtId="0" fontId="9" fillId="0" borderId="0" xfId="3" applyFont="1" applyFill="1" applyAlignment="1" applyProtection="1">
      <alignment horizontal="center" wrapText="1"/>
    </xf>
    <xf numFmtId="0" fontId="9" fillId="0" borderId="0" xfId="3" applyFont="1" applyFill="1" applyBorder="1" applyAlignment="1" applyProtection="1">
      <alignment horizontal="center" wrapText="1"/>
    </xf>
    <xf numFmtId="0" fontId="13" fillId="0" borderId="0" xfId="3" applyFont="1" applyFill="1" applyAlignment="1" applyProtection="1">
      <alignment horizontal="center" wrapText="1"/>
    </xf>
    <xf numFmtId="0" fontId="13" fillId="0" borderId="0" xfId="3" applyFont="1" applyFill="1" applyAlignment="1" applyProtection="1">
      <alignment wrapText="1"/>
    </xf>
    <xf numFmtId="5" fontId="1" fillId="0" borderId="0" xfId="3" applyNumberFormat="1" applyFont="1" applyFill="1" applyProtection="1"/>
    <xf numFmtId="164" fontId="1" fillId="6" borderId="12" xfId="2" applyNumberFormat="1" applyFont="1" applyFill="1" applyBorder="1" applyProtection="1">
      <protection locked="0"/>
    </xf>
    <xf numFmtId="164" fontId="1" fillId="0" borderId="12" xfId="2" applyNumberFormat="1" applyFont="1" applyFill="1" applyBorder="1" applyProtection="1"/>
    <xf numFmtId="0" fontId="2" fillId="0" borderId="1" xfId="3" quotePrefix="1" applyFont="1" applyFill="1" applyBorder="1" applyAlignment="1" applyProtection="1"/>
    <xf numFmtId="0" fontId="2" fillId="0" borderId="2" xfId="3" quotePrefix="1" applyFont="1" applyFill="1" applyBorder="1" applyAlignment="1" applyProtection="1"/>
    <xf numFmtId="0" fontId="2" fillId="0" borderId="3" xfId="3" quotePrefix="1" applyFont="1" applyFill="1" applyBorder="1" applyAlignment="1" applyProtection="1"/>
    <xf numFmtId="164" fontId="2" fillId="0" borderId="24" xfId="2" applyNumberFormat="1" applyFont="1" applyFill="1" applyBorder="1" applyProtection="1"/>
    <xf numFmtId="9" fontId="2" fillId="0" borderId="24" xfId="5" applyFont="1" applyFill="1" applyBorder="1" applyAlignment="1" applyProtection="1">
      <alignment horizontal="center"/>
    </xf>
    <xf numFmtId="0" fontId="1" fillId="0" borderId="0" xfId="3" applyFill="1" applyBorder="1" applyProtection="1"/>
    <xf numFmtId="0" fontId="2" fillId="6" borderId="0" xfId="3" applyFont="1" applyFill="1" applyBorder="1" applyProtection="1">
      <protection locked="0"/>
    </xf>
    <xf numFmtId="0" fontId="2" fillId="0" borderId="0" xfId="3" applyFont="1" applyFill="1" applyBorder="1" applyAlignment="1" applyProtection="1"/>
    <xf numFmtId="0" fontId="2" fillId="0" borderId="0" xfId="3" applyFont="1" applyFill="1" applyBorder="1" applyAlignment="1" applyProtection="1">
      <alignment horizontal="left"/>
    </xf>
    <xf numFmtId="0" fontId="6" fillId="0" borderId="0" xfId="3" applyFont="1" applyFill="1" applyBorder="1" applyAlignment="1" applyProtection="1"/>
    <xf numFmtId="0" fontId="6" fillId="0" borderId="0" xfId="3" applyFont="1" applyFill="1" applyBorder="1" applyAlignment="1" applyProtection="1">
      <alignment vertical="top"/>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9" fillId="0" borderId="0" xfId="3" applyFont="1" applyFill="1" applyBorder="1" applyAlignment="1" applyProtection="1">
      <alignment horizontal="center"/>
    </xf>
    <xf numFmtId="0" fontId="2" fillId="7" borderId="0" xfId="3" applyFont="1" applyFill="1" applyAlignment="1" applyProtection="1">
      <alignment vertical="center" wrapText="1"/>
    </xf>
    <xf numFmtId="0" fontId="2" fillId="0" borderId="0" xfId="3" applyFont="1"/>
    <xf numFmtId="0" fontId="1" fillId="6" borderId="23" xfId="2" applyNumberFormat="1" applyFont="1" applyFill="1" applyBorder="1" applyProtection="1">
      <protection locked="0"/>
    </xf>
    <xf numFmtId="0" fontId="1" fillId="6" borderId="24" xfId="2" applyNumberFormat="1" applyFont="1" applyFill="1" applyBorder="1" applyProtection="1">
      <protection locked="0"/>
    </xf>
    <xf numFmtId="0" fontId="1" fillId="0" borderId="0" xfId="3" applyFill="1" applyBorder="1" applyAlignment="1" applyProtection="1">
      <alignment textRotation="90"/>
    </xf>
    <xf numFmtId="0" fontId="1" fillId="0" borderId="0" xfId="3" applyFont="1" applyFill="1" applyBorder="1" applyAlignment="1" applyProtection="1">
      <alignment horizontal="center"/>
    </xf>
    <xf numFmtId="0" fontId="1" fillId="0" borderId="0" xfId="3" applyBorder="1" applyProtection="1"/>
    <xf numFmtId="0" fontId="1" fillId="0" borderId="0" xfId="3" applyFill="1" applyProtection="1"/>
    <xf numFmtId="0" fontId="9" fillId="0" borderId="0" xfId="3" applyFont="1" applyAlignment="1" applyProtection="1">
      <alignment horizontal="left"/>
    </xf>
    <xf numFmtId="0" fontId="1" fillId="0" borderId="0" xfId="3" applyFill="1" applyBorder="1" applyAlignment="1" applyProtection="1">
      <alignment horizontal="center"/>
    </xf>
    <xf numFmtId="0" fontId="1" fillId="0" borderId="0" xfId="3" applyFill="1" applyAlignment="1" applyProtection="1"/>
    <xf numFmtId="0" fontId="1" fillId="0" borderId="0" xfId="3" applyFill="1" applyBorder="1" applyAlignment="1" applyProtection="1"/>
    <xf numFmtId="0" fontId="1" fillId="7" borderId="0" xfId="3" applyFill="1" applyBorder="1" applyProtection="1"/>
    <xf numFmtId="2" fontId="2" fillId="7" borderId="0" xfId="3" applyNumberFormat="1" applyFont="1" applyFill="1" applyAlignment="1" applyProtection="1">
      <alignment vertical="top" wrapText="1" shrinkToFit="1"/>
    </xf>
    <xf numFmtId="2" fontId="1" fillId="0" borderId="0" xfId="3" applyNumberFormat="1" applyFont="1" applyFill="1" applyBorder="1" applyAlignment="1" applyProtection="1">
      <alignment horizontal="center"/>
    </xf>
    <xf numFmtId="0" fontId="2" fillId="0" borderId="0" xfId="3" applyNumberFormat="1" applyFont="1" applyFill="1" applyBorder="1" applyAlignment="1" applyProtection="1">
      <alignment horizontal="center"/>
    </xf>
    <xf numFmtId="0" fontId="1" fillId="0" borderId="0" xfId="3" applyNumberFormat="1" applyBorder="1" applyProtection="1"/>
    <xf numFmtId="0" fontId="9" fillId="0" borderId="0" xfId="3" applyNumberFormat="1" applyFont="1" applyAlignment="1" applyProtection="1">
      <alignment horizontal="left"/>
    </xf>
    <xf numFmtId="0" fontId="9" fillId="7" borderId="0" xfId="5" applyNumberFormat="1" applyFont="1" applyFill="1" applyAlignment="1" applyProtection="1">
      <alignment horizontal="center" wrapText="1"/>
    </xf>
    <xf numFmtId="0" fontId="1" fillId="0" borderId="0" xfId="3" applyNumberFormat="1" applyFont="1" applyBorder="1" applyProtection="1"/>
    <xf numFmtId="0" fontId="1" fillId="0" borderId="0" xfId="3" applyNumberFormat="1" applyBorder="1" applyAlignment="1" applyProtection="1"/>
    <xf numFmtId="0" fontId="1" fillId="0" borderId="0" xfId="3" applyNumberFormat="1" applyFill="1" applyBorder="1" applyProtection="1"/>
    <xf numFmtId="0" fontId="1" fillId="0" borderId="0" xfId="3" applyFont="1" applyFill="1" applyBorder="1" applyAlignment="1" applyProtection="1">
      <alignment vertical="center" wrapText="1"/>
    </xf>
    <xf numFmtId="6" fontId="1" fillId="0" borderId="0" xfId="3" applyNumberFormat="1" applyFont="1" applyFill="1" applyBorder="1" applyAlignment="1" applyProtection="1">
      <alignment vertical="center" wrapText="1"/>
    </xf>
    <xf numFmtId="9" fontId="1" fillId="0" borderId="0" xfId="3" applyNumberFormat="1" applyFont="1" applyFill="1" applyBorder="1" applyAlignment="1" applyProtection="1">
      <alignment vertical="center" wrapText="1"/>
    </xf>
    <xf numFmtId="164" fontId="1" fillId="0" borderId="25" xfId="2" applyNumberFormat="1" applyFont="1" applyFill="1" applyBorder="1" applyProtection="1"/>
    <xf numFmtId="164" fontId="1" fillId="0" borderId="25" xfId="3" applyNumberFormat="1" applyFont="1" applyFill="1" applyBorder="1" applyProtection="1"/>
    <xf numFmtId="9" fontId="1" fillId="0" borderId="25" xfId="5" applyFont="1" applyFill="1" applyBorder="1" applyAlignment="1" applyProtection="1">
      <alignment horizontal="center"/>
    </xf>
    <xf numFmtId="0" fontId="9" fillId="0" borderId="0" xfId="3" applyFont="1" applyFill="1" applyAlignment="1" applyProtection="1">
      <alignment horizontal="left"/>
    </xf>
    <xf numFmtId="0" fontId="2" fillId="9" borderId="0" xfId="3" applyFont="1" applyFill="1" applyBorder="1" applyProtection="1">
      <protection locked="0"/>
    </xf>
    <xf numFmtId="164" fontId="1" fillId="9" borderId="12" xfId="2" applyNumberFormat="1" applyFont="1" applyFill="1" applyBorder="1" applyProtection="1">
      <protection locked="0"/>
    </xf>
    <xf numFmtId="164" fontId="1" fillId="6" borderId="25" xfId="2" applyNumberFormat="1" applyFont="1" applyFill="1" applyBorder="1" applyProtection="1">
      <protection locked="0"/>
    </xf>
    <xf numFmtId="164" fontId="1" fillId="6" borderId="25" xfId="3" applyNumberFormat="1" applyFont="1" applyFill="1" applyBorder="1" applyProtection="1">
      <protection locked="0"/>
    </xf>
    <xf numFmtId="0" fontId="2" fillId="0" borderId="0" xfId="3" applyFont="1" applyAlignment="1">
      <alignment horizontal="center"/>
    </xf>
    <xf numFmtId="0" fontId="19" fillId="0" borderId="0" xfId="3" applyFont="1" applyAlignment="1">
      <alignment horizontal="center"/>
    </xf>
    <xf numFmtId="0" fontId="2" fillId="0" borderId="0" xfId="3" applyFont="1" applyAlignment="1">
      <alignment textRotation="90"/>
    </xf>
    <xf numFmtId="0" fontId="1" fillId="0" borderId="0" xfId="3" applyAlignment="1">
      <alignment horizontal="center" textRotation="90"/>
    </xf>
    <xf numFmtId="0" fontId="1" fillId="0" borderId="0" xfId="3" applyAlignment="1">
      <alignment textRotation="90"/>
    </xf>
    <xf numFmtId="0" fontId="2" fillId="5" borderId="3" xfId="3" applyFont="1" applyFill="1" applyBorder="1"/>
    <xf numFmtId="0" fontId="2" fillId="5" borderId="2" xfId="3" applyFont="1" applyFill="1" applyBorder="1"/>
    <xf numFmtId="0" fontId="2" fillId="5" borderId="1" xfId="3" applyFont="1" applyFill="1" applyBorder="1"/>
    <xf numFmtId="0" fontId="6" fillId="0" borderId="0" xfId="3" applyFont="1"/>
    <xf numFmtId="0" fontId="6" fillId="0" borderId="0" xfId="3" applyFont="1" applyAlignment="1">
      <alignment vertical="top"/>
    </xf>
    <xf numFmtId="0" fontId="9" fillId="0" borderId="0" xfId="3" applyFont="1" applyAlignment="1">
      <alignment horizontal="center" wrapText="1"/>
    </xf>
    <xf numFmtId="0" fontId="9" fillId="0" borderId="0" xfId="3" applyFont="1" applyAlignment="1">
      <alignment horizontal="left"/>
    </xf>
    <xf numFmtId="0" fontId="2" fillId="0" borderId="0" xfId="3" applyFont="1" applyAlignment="1">
      <alignment horizontal="left"/>
    </xf>
    <xf numFmtId="0" fontId="2" fillId="6" borderId="0" xfId="3" applyFont="1" applyFill="1" applyProtection="1">
      <protection locked="0"/>
    </xf>
    <xf numFmtId="0" fontId="2" fillId="0" borderId="3" xfId="3" quotePrefix="1" applyFont="1" applyBorder="1"/>
    <xf numFmtId="0" fontId="2" fillId="0" borderId="2" xfId="3" quotePrefix="1" applyFont="1" applyBorder="1"/>
    <xf numFmtId="0" fontId="2" fillId="0" borderId="1" xfId="3" quotePrefix="1" applyFont="1" applyBorder="1"/>
    <xf numFmtId="5" fontId="1" fillId="0" borderId="0" xfId="3" applyNumberFormat="1"/>
    <xf numFmtId="0" fontId="2" fillId="4" borderId="11" xfId="3" applyFont="1" applyFill="1" applyBorder="1" applyAlignment="1">
      <alignment wrapText="1"/>
    </xf>
    <xf numFmtId="0" fontId="2" fillId="4" borderId="10" xfId="3" applyFont="1" applyFill="1" applyBorder="1"/>
    <xf numFmtId="0" fontId="1" fillId="4" borderId="10" xfId="3" applyFill="1" applyBorder="1"/>
    <xf numFmtId="0" fontId="8" fillId="4" borderId="10" xfId="3" applyFont="1" applyFill="1" applyBorder="1" applyAlignment="1">
      <alignment horizontal="center"/>
    </xf>
    <xf numFmtId="0" fontId="1" fillId="4" borderId="8" xfId="3" applyFill="1" applyBorder="1"/>
    <xf numFmtId="0" fontId="2" fillId="4" borderId="0" xfId="3" applyFont="1" applyFill="1"/>
    <xf numFmtId="0" fontId="1" fillId="4" borderId="0" xfId="3" applyFill="1"/>
    <xf numFmtId="0" fontId="8" fillId="4" borderId="0" xfId="3" applyFont="1" applyFill="1" applyAlignment="1">
      <alignment horizontal="center"/>
    </xf>
    <xf numFmtId="0" fontId="7" fillId="4" borderId="6" xfId="3" applyFont="1" applyFill="1" applyBorder="1"/>
    <xf numFmtId="0" fontId="2" fillId="4" borderId="5" xfId="3" applyFont="1" applyFill="1" applyBorder="1"/>
    <xf numFmtId="0" fontId="1" fillId="4" borderId="5" xfId="3" applyFill="1" applyBorder="1"/>
    <xf numFmtId="0" fontId="8" fillId="4" borderId="5" xfId="3" applyFont="1" applyFill="1" applyBorder="1" applyAlignment="1">
      <alignment horizontal="center"/>
    </xf>
    <xf numFmtId="0" fontId="13" fillId="0" borderId="0" xfId="3" applyFont="1" applyAlignment="1">
      <alignment wrapText="1"/>
    </xf>
    <xf numFmtId="0" fontId="13" fillId="0" borderId="0" xfId="3" applyFont="1" applyAlignment="1">
      <alignment horizontal="center" wrapText="1"/>
    </xf>
    <xf numFmtId="0" fontId="12" fillId="0" borderId="0" xfId="3" applyFont="1" applyAlignment="1">
      <alignment horizontal="center" wrapText="1"/>
    </xf>
    <xf numFmtId="0" fontId="14" fillId="0" borderId="0" xfId="0" applyFont="1" applyAlignment="1">
      <alignment horizontal="center" vertical="top" shrinkToFit="1"/>
    </xf>
    <xf numFmtId="43" fontId="14" fillId="0" borderId="0" xfId="0" applyNumberFormat="1" applyFont="1" applyAlignment="1">
      <alignment horizontal="center" vertical="top" shrinkToFit="1"/>
    </xf>
    <xf numFmtId="44" fontId="14" fillId="0" borderId="0" xfId="0" applyNumberFormat="1" applyFont="1" applyAlignment="1">
      <alignment horizontal="center" vertical="top" shrinkToFit="1"/>
    </xf>
    <xf numFmtId="9" fontId="14" fillId="0" borderId="0" xfId="0" applyNumberFormat="1" applyFont="1" applyAlignment="1">
      <alignment horizontal="center" vertical="top" shrinkToFit="1"/>
    </xf>
    <xf numFmtId="9" fontId="1" fillId="0" borderId="0" xfId="3" applyNumberFormat="1" applyAlignment="1">
      <alignment vertical="center" wrapText="1"/>
    </xf>
    <xf numFmtId="164" fontId="1" fillId="0" borderId="24" xfId="3" applyNumberFormat="1" applyBorder="1"/>
    <xf numFmtId="164" fontId="1" fillId="6" borderId="24" xfId="3" applyNumberFormat="1" applyFill="1" applyBorder="1" applyProtection="1">
      <protection locked="0"/>
    </xf>
    <xf numFmtId="0" fontId="20" fillId="0" borderId="0" xfId="0" applyFont="1" applyAlignment="1">
      <alignment horizontal="center" vertical="top" shrinkToFit="1"/>
    </xf>
    <xf numFmtId="0" fontId="2" fillId="4" borderId="3" xfId="3" applyFont="1" applyFill="1" applyBorder="1" applyAlignment="1">
      <alignment horizontal="right"/>
    </xf>
    <xf numFmtId="0" fontId="2" fillId="4" borderId="2" xfId="3" applyFont="1" applyFill="1" applyBorder="1" applyAlignment="1">
      <alignment horizontal="right"/>
    </xf>
    <xf numFmtId="0" fontId="2" fillId="4" borderId="2" xfId="3" applyFont="1" applyFill="1" applyBorder="1" applyAlignment="1">
      <alignment horizontal="left"/>
    </xf>
    <xf numFmtId="0" fontId="2" fillId="4" borderId="2" xfId="3" applyFont="1" applyFill="1" applyBorder="1" applyAlignment="1">
      <alignment horizontal="center"/>
    </xf>
    <xf numFmtId="0" fontId="2" fillId="4" borderId="11" xfId="3" applyFont="1" applyFill="1" applyBorder="1"/>
    <xf numFmtId="0" fontId="1" fillId="0" borderId="0" xfId="3" applyAlignment="1">
      <alignment horizontal="left" vertical="top" wrapText="1"/>
    </xf>
    <xf numFmtId="42" fontId="14" fillId="10" borderId="14" xfId="0" applyNumberFormat="1" applyFont="1" applyFill="1" applyBorder="1"/>
    <xf numFmtId="42" fontId="14" fillId="10" borderId="12" xfId="0" applyNumberFormat="1" applyFont="1" applyFill="1" applyBorder="1"/>
    <xf numFmtId="0" fontId="1" fillId="4" borderId="6" xfId="3" applyFill="1" applyBorder="1"/>
    <xf numFmtId="0" fontId="21" fillId="0" borderId="0" xfId="0" applyFont="1" applyAlignment="1" applyProtection="1">
      <alignment horizontal="left" vertical="top" wrapText="1"/>
      <protection locked="0"/>
    </xf>
    <xf numFmtId="42" fontId="20" fillId="0" borderId="15" xfId="0" applyNumberFormat="1" applyFont="1" applyBorder="1" applyProtection="1">
      <protection locked="0"/>
    </xf>
    <xf numFmtId="42" fontId="20" fillId="0" borderId="0" xfId="0" applyNumberFormat="1" applyFont="1" applyProtection="1">
      <protection locked="0"/>
    </xf>
    <xf numFmtId="42" fontId="21" fillId="0" borderId="0" xfId="0" applyNumberFormat="1" applyFont="1" applyProtection="1">
      <protection locked="0"/>
    </xf>
    <xf numFmtId="0" fontId="21" fillId="0" borderId="0" xfId="0" applyFont="1" applyAlignment="1" applyProtection="1">
      <alignment horizontal="left" vertical="top"/>
      <protection locked="0"/>
    </xf>
    <xf numFmtId="0" fontId="20" fillId="0" borderId="0" xfId="0" applyFont="1" applyAlignment="1">
      <alignment wrapText="1"/>
    </xf>
    <xf numFmtId="42" fontId="20" fillId="0" borderId="0" xfId="0" applyNumberFormat="1" applyFont="1"/>
    <xf numFmtId="42" fontId="21" fillId="0" borderId="0" xfId="0" applyNumberFormat="1" applyFont="1"/>
    <xf numFmtId="0" fontId="22" fillId="0" borderId="0" xfId="0" applyFont="1" applyAlignment="1" applyProtection="1">
      <alignment wrapText="1"/>
      <protection locked="0"/>
    </xf>
    <xf numFmtId="0" fontId="1" fillId="4" borderId="0" xfId="3" applyFill="1" applyAlignment="1">
      <alignment wrapText="1"/>
    </xf>
    <xf numFmtId="0" fontId="1" fillId="4" borderId="7" xfId="3" applyFill="1" applyBorder="1"/>
    <xf numFmtId="0" fontId="11" fillId="4" borderId="8" xfId="3" applyFont="1" applyFill="1" applyBorder="1" applyAlignment="1">
      <alignment horizontal="left" wrapText="1" indent="1"/>
    </xf>
    <xf numFmtId="0" fontId="1" fillId="4" borderId="0" xfId="3" applyFill="1" applyAlignment="1">
      <alignment horizontal="left" wrapText="1"/>
    </xf>
    <xf numFmtId="0" fontId="1" fillId="4" borderId="8" xfId="3" applyFill="1" applyBorder="1" applyAlignment="1">
      <alignment horizontal="left" indent="2"/>
    </xf>
    <xf numFmtId="0" fontId="1" fillId="4" borderId="8" xfId="3" applyFill="1" applyBorder="1" applyAlignment="1">
      <alignment horizontal="left" vertical="top" indent="2"/>
    </xf>
    <xf numFmtId="0" fontId="1" fillId="4" borderId="8" xfId="3" applyFill="1" applyBorder="1" applyAlignment="1">
      <alignment horizontal="left" indent="1"/>
    </xf>
    <xf numFmtId="0" fontId="1" fillId="4" borderId="6" xfId="3" applyFill="1" applyBorder="1" applyAlignment="1">
      <alignment horizontal="left" vertical="top" indent="1"/>
    </xf>
    <xf numFmtId="0" fontId="1" fillId="4" borderId="5" xfId="3" applyFill="1" applyBorder="1" applyAlignment="1">
      <alignment wrapText="1"/>
    </xf>
    <xf numFmtId="0" fontId="1" fillId="4" borderId="5" xfId="3" applyFill="1" applyBorder="1" applyAlignment="1">
      <alignment horizontal="left" wrapText="1"/>
    </xf>
    <xf numFmtId="0" fontId="1" fillId="0" borderId="26" xfId="3" applyBorder="1" applyAlignment="1">
      <alignment horizontal="left" wrapText="1"/>
    </xf>
    <xf numFmtId="42" fontId="20" fillId="6" borderId="12" xfId="0" applyNumberFormat="1" applyFont="1" applyFill="1" applyBorder="1"/>
    <xf numFmtId="0" fontId="3" fillId="4" borderId="3" xfId="3" applyFont="1" applyFill="1" applyBorder="1" applyAlignment="1">
      <alignment horizontal="right"/>
    </xf>
    <xf numFmtId="0" fontId="3" fillId="4" borderId="2" xfId="3" applyFont="1" applyFill="1" applyBorder="1" applyAlignment="1">
      <alignment horizontal="right"/>
    </xf>
    <xf numFmtId="0" fontId="3" fillId="4" borderId="2" xfId="3" applyFont="1" applyFill="1" applyBorder="1" applyAlignment="1">
      <alignment horizontal="left"/>
    </xf>
    <xf numFmtId="0" fontId="3" fillId="4" borderId="2" xfId="3" applyFont="1" applyFill="1" applyBorder="1" applyAlignment="1">
      <alignment horizontal="center"/>
    </xf>
    <xf numFmtId="0" fontId="2" fillId="0" borderId="11" xfId="3" applyFont="1" applyBorder="1"/>
    <xf numFmtId="0" fontId="2" fillId="0" borderId="10" xfId="3" applyFont="1" applyBorder="1"/>
    <xf numFmtId="49" fontId="2" fillId="0" borderId="10" xfId="3" applyNumberFormat="1" applyFont="1" applyBorder="1"/>
    <xf numFmtId="0" fontId="2" fillId="0" borderId="8" xfId="3" applyFont="1" applyBorder="1"/>
    <xf numFmtId="0" fontId="2" fillId="0" borderId="6" xfId="3" applyFont="1" applyBorder="1"/>
    <xf numFmtId="0" fontId="2" fillId="0" borderId="5" xfId="3" applyFont="1" applyBorder="1"/>
    <xf numFmtId="49" fontId="2" fillId="0" borderId="5" xfId="3" applyNumberFormat="1" applyFont="1" applyBorder="1"/>
    <xf numFmtId="0" fontId="11" fillId="0" borderId="0" xfId="3" applyFont="1"/>
    <xf numFmtId="0" fontId="2" fillId="4" borderId="5" xfId="3" applyFont="1" applyFill="1" applyBorder="1" applyAlignment="1" applyProtection="1">
      <alignment horizontal="center" wrapText="1"/>
    </xf>
    <xf numFmtId="10" fontId="1" fillId="0" borderId="0" xfId="5" applyNumberFormat="1" applyFont="1" applyFill="1" applyBorder="1" applyAlignment="1" applyProtection="1">
      <alignment horizontal="center" vertical="top" wrapText="1"/>
    </xf>
    <xf numFmtId="0" fontId="1" fillId="0" borderId="0" xfId="3" applyFont="1" applyFill="1" applyBorder="1" applyAlignment="1" applyProtection="1">
      <alignment horizontal="left" vertical="top"/>
    </xf>
    <xf numFmtId="0" fontId="20" fillId="0" borderId="0" xfId="0" applyFont="1" applyAlignment="1" applyProtection="1">
      <alignment wrapText="1"/>
      <protection locked="0"/>
    </xf>
    <xf numFmtId="9" fontId="9" fillId="0" borderId="0" xfId="5" applyFont="1" applyFill="1" applyBorder="1" applyAlignment="1" applyProtection="1">
      <alignment horizontal="center" wrapText="1"/>
    </xf>
    <xf numFmtId="166" fontId="9" fillId="0" borderId="7" xfId="1" applyNumberFormat="1" applyFont="1" applyFill="1" applyBorder="1" applyAlignment="1" applyProtection="1">
      <alignment horizontal="center" wrapText="1"/>
    </xf>
    <xf numFmtId="0" fontId="1" fillId="0" borderId="5" xfId="3" applyFont="1" applyFill="1" applyBorder="1" applyProtection="1"/>
    <xf numFmtId="0" fontId="13" fillId="0" borderId="8" xfId="3" applyFont="1" applyFill="1" applyBorder="1" applyAlignment="1" applyProtection="1">
      <alignment wrapText="1"/>
    </xf>
    <xf numFmtId="0" fontId="13" fillId="0" borderId="0" xfId="3" applyFont="1" applyFill="1" applyBorder="1" applyAlignment="1" applyProtection="1">
      <alignment wrapText="1"/>
    </xf>
    <xf numFmtId="0" fontId="13" fillId="0" borderId="0" xfId="3" applyFont="1" applyFill="1" applyBorder="1" applyAlignment="1" applyProtection="1">
      <alignment horizontal="center" wrapText="1"/>
    </xf>
    <xf numFmtId="0" fontId="1" fillId="0" borderId="6" xfId="3" applyFont="1" applyFill="1" applyBorder="1" applyProtection="1"/>
    <xf numFmtId="0" fontId="2" fillId="4" borderId="28" xfId="3" applyFont="1" applyFill="1" applyBorder="1" applyAlignment="1" applyProtection="1">
      <alignment horizontal="left"/>
    </xf>
    <xf numFmtId="0" fontId="2" fillId="4" borderId="29" xfId="3" applyFont="1" applyFill="1" applyBorder="1" applyAlignment="1" applyProtection="1">
      <alignment horizontal="right"/>
    </xf>
    <xf numFmtId="0" fontId="2" fillId="4" borderId="29" xfId="3" applyFont="1" applyFill="1" applyBorder="1" applyAlignment="1" applyProtection="1">
      <alignment horizontal="center"/>
    </xf>
    <xf numFmtId="164" fontId="2" fillId="4" borderId="29" xfId="2" applyNumberFormat="1" applyFont="1" applyFill="1" applyBorder="1" applyProtection="1"/>
    <xf numFmtId="9" fontId="2" fillId="4" borderId="29" xfId="5" applyFont="1" applyFill="1" applyBorder="1" applyAlignment="1" applyProtection="1">
      <alignment horizontal="center"/>
    </xf>
    <xf numFmtId="164" fontId="2" fillId="4" borderId="30" xfId="2" applyNumberFormat="1" applyFont="1" applyFill="1" applyBorder="1" applyProtection="1"/>
    <xf numFmtId="0" fontId="16" fillId="0" borderId="0" xfId="3" applyFont="1" applyFill="1" applyBorder="1" applyAlignment="1" applyProtection="1">
      <alignment horizontal="center"/>
    </xf>
    <xf numFmtId="0" fontId="16" fillId="4" borderId="8" xfId="3" applyFont="1" applyFill="1" applyBorder="1" applyAlignment="1" applyProtection="1"/>
    <xf numFmtId="0" fontId="16" fillId="4" borderId="0" xfId="3" applyFont="1" applyFill="1" applyBorder="1" applyAlignment="1" applyProtection="1">
      <alignment wrapText="1"/>
    </xf>
    <xf numFmtId="0" fontId="16" fillId="4" borderId="0" xfId="3" applyFont="1" applyFill="1" applyBorder="1" applyProtection="1"/>
    <xf numFmtId="0" fontId="16" fillId="4" borderId="7" xfId="3" applyFont="1" applyFill="1" applyBorder="1" applyProtection="1"/>
    <xf numFmtId="0" fontId="16" fillId="0" borderId="0" xfId="3" applyFont="1" applyFill="1" applyBorder="1" applyProtection="1"/>
    <xf numFmtId="164" fontId="16" fillId="4" borderId="0" xfId="2" applyNumberFormat="1" applyFont="1" applyFill="1" applyBorder="1" applyProtection="1"/>
    <xf numFmtId="9" fontId="16" fillId="4" borderId="0" xfId="5" applyFont="1" applyFill="1" applyBorder="1" applyAlignment="1" applyProtection="1">
      <alignment horizontal="center"/>
    </xf>
    <xf numFmtId="44" fontId="16" fillId="4" borderId="7" xfId="2" applyFont="1" applyFill="1" applyBorder="1" applyProtection="1"/>
    <xf numFmtId="0" fontId="16" fillId="0" borderId="0" xfId="3" applyFont="1" applyFill="1" applyProtection="1"/>
    <xf numFmtId="0" fontId="16" fillId="4" borderId="8" xfId="3" applyFont="1" applyFill="1" applyBorder="1" applyProtection="1"/>
    <xf numFmtId="0" fontId="8" fillId="4" borderId="0" xfId="3" applyFont="1" applyFill="1" applyBorder="1" applyProtection="1"/>
    <xf numFmtId="0" fontId="8" fillId="0" borderId="0" xfId="3" applyFont="1" applyFill="1" applyBorder="1" applyAlignment="1" applyProtection="1">
      <alignment horizontal="center"/>
    </xf>
    <xf numFmtId="0" fontId="17" fillId="0" borderId="0" xfId="3" applyFont="1" applyFill="1" applyBorder="1" applyAlignment="1" applyProtection="1"/>
    <xf numFmtId="0" fontId="17"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23" fillId="0" borderId="0" xfId="3" applyFont="1" applyFill="1" applyBorder="1" applyAlignment="1" applyProtection="1">
      <alignment horizontal="center"/>
    </xf>
    <xf numFmtId="0" fontId="8" fillId="4" borderId="8" xfId="3" applyFont="1" applyFill="1" applyBorder="1" applyAlignment="1" applyProtection="1">
      <alignment horizontal="left" indent="1"/>
    </xf>
    <xf numFmtId="0" fontId="1" fillId="0" borderId="10" xfId="3" applyFont="1" applyFill="1" applyBorder="1" applyProtection="1"/>
    <xf numFmtId="0" fontId="18"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11" borderId="18" xfId="3" applyFont="1" applyFill="1" applyBorder="1" applyAlignment="1" applyProtection="1">
      <alignment horizontal="left"/>
    </xf>
    <xf numFmtId="0" fontId="3" fillId="11"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11" borderId="19" xfId="2" applyNumberFormat="1" applyFont="1" applyFill="1" applyBorder="1" applyAlignment="1" applyProtection="1">
      <alignment horizontal="center"/>
    </xf>
    <xf numFmtId="0" fontId="18" fillId="0" borderId="11" xfId="3" applyFont="1" applyBorder="1" applyProtection="1"/>
    <xf numFmtId="0" fontId="8" fillId="0" borderId="10" xfId="3" applyFont="1" applyBorder="1" applyAlignment="1" applyProtection="1">
      <alignment horizontal="center" wrapText="1"/>
    </xf>
    <xf numFmtId="0" fontId="8" fillId="0" borderId="9" xfId="3" applyFont="1" applyBorder="1" applyAlignment="1" applyProtection="1">
      <alignment horizontal="center" wrapText="1"/>
    </xf>
    <xf numFmtId="164" fontId="1" fillId="0" borderId="24" xfId="2" applyNumberFormat="1" applyFont="1" applyBorder="1" applyProtection="1"/>
    <xf numFmtId="164" fontId="1" fillId="0" borderId="25" xfId="2" applyNumberFormat="1" applyFont="1" applyBorder="1" applyProtection="1"/>
    <xf numFmtId="0" fontId="3" fillId="0" borderId="6" xfId="3" applyFont="1" applyBorder="1" applyProtection="1"/>
    <xf numFmtId="164" fontId="3" fillId="11" borderId="37" xfId="2" applyNumberFormat="1" applyFont="1" applyFill="1" applyBorder="1" applyProtection="1"/>
    <xf numFmtId="164" fontId="3" fillId="11" borderId="38"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24" fillId="12" borderId="1" xfId="3" applyFont="1" applyFill="1" applyBorder="1" applyAlignment="1">
      <alignment horizontal="center" vertical="center" wrapText="1"/>
    </xf>
    <xf numFmtId="0" fontId="24" fillId="12" borderId="20" xfId="3" applyFont="1" applyFill="1" applyBorder="1" applyAlignment="1">
      <alignment horizontal="center" vertical="center" wrapText="1"/>
    </xf>
    <xf numFmtId="0" fontId="17" fillId="0" borderId="0" xfId="3" applyFont="1"/>
    <xf numFmtId="9" fontId="8"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5" xfId="0" applyFont="1" applyBorder="1" applyAlignment="1" applyProtection="1"/>
    <xf numFmtId="0" fontId="1" fillId="0" borderId="10" xfId="3" applyFont="1" applyBorder="1" applyProtection="1"/>
    <xf numFmtId="0" fontId="1" fillId="0" borderId="0" xfId="3" applyFont="1" applyBorder="1" applyProtection="1"/>
    <xf numFmtId="0" fontId="27" fillId="0" borderId="0" xfId="3" applyFont="1" applyAlignment="1" applyProtection="1">
      <alignment horizontal="center"/>
    </xf>
    <xf numFmtId="0" fontId="3" fillId="0" borderId="12" xfId="3" applyFont="1" applyFill="1" applyBorder="1" applyAlignment="1" applyProtection="1"/>
    <xf numFmtId="164" fontId="3" fillId="13"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9"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7"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27" fillId="0" borderId="0" xfId="3" applyFont="1"/>
    <xf numFmtId="167" fontId="27" fillId="0" borderId="0" xfId="3" applyNumberFormat="1" applyFont="1"/>
    <xf numFmtId="0" fontId="27"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vertical="center" wrapText="1"/>
    </xf>
    <xf numFmtId="0" fontId="26" fillId="0" borderId="0" xfId="3" applyFont="1" applyFill="1" applyBorder="1" applyAlignment="1" applyProtection="1">
      <alignment horizontal="left" vertical="top" wrapText="1"/>
    </xf>
    <xf numFmtId="169" fontId="26" fillId="0" borderId="0" xfId="3" applyNumberFormat="1" applyFont="1" applyFill="1" applyBorder="1" applyAlignment="1" applyProtection="1">
      <alignment horizontal="left" vertical="top" wrapText="1"/>
    </xf>
    <xf numFmtId="0" fontId="27" fillId="0" borderId="0" xfId="3" applyFont="1" applyFill="1" applyBorder="1" applyProtection="1"/>
    <xf numFmtId="0" fontId="27" fillId="0" borderId="0" xfId="3" applyFont="1" applyBorder="1" applyProtection="1"/>
    <xf numFmtId="0" fontId="27" fillId="0" borderId="0" xfId="3" applyFont="1" applyBorder="1" applyAlignment="1" applyProtection="1"/>
    <xf numFmtId="41" fontId="5" fillId="5" borderId="11" xfId="3" applyNumberFormat="1" applyFont="1" applyFill="1" applyBorder="1" applyAlignment="1" applyProtection="1">
      <alignment horizontal="center"/>
    </xf>
    <xf numFmtId="41" fontId="28" fillId="5" borderId="10" xfId="3" applyNumberFormat="1" applyFont="1" applyFill="1" applyBorder="1" applyAlignment="1" applyProtection="1">
      <alignment horizontal="center" wrapText="1"/>
    </xf>
    <xf numFmtId="0" fontId="1" fillId="5" borderId="9" xfId="3" applyFont="1" applyFill="1" applyBorder="1" applyProtection="1"/>
    <xf numFmtId="0" fontId="4" fillId="8" borderId="8" xfId="3" applyFont="1" applyFill="1" applyBorder="1" applyProtection="1"/>
    <xf numFmtId="0" fontId="4" fillId="3" borderId="0" xfId="3" applyFont="1" applyFill="1" applyBorder="1" applyAlignment="1" applyProtection="1">
      <alignment horizontal="center"/>
    </xf>
    <xf numFmtId="0" fontId="4" fillId="8" borderId="0" xfId="3" applyFont="1" applyFill="1" applyBorder="1" applyAlignment="1" applyProtection="1">
      <alignment horizontal="center"/>
    </xf>
    <xf numFmtId="0" fontId="27" fillId="8"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8"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8" borderId="0" xfId="2" applyNumberFormat="1" applyFont="1" applyFill="1" applyBorder="1" applyAlignment="1" applyProtection="1">
      <alignment horizontal="right"/>
    </xf>
    <xf numFmtId="164" fontId="4" fillId="8"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8"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3" borderId="3" xfId="3" applyFont="1" applyFill="1" applyBorder="1" applyProtection="1"/>
    <xf numFmtId="165" fontId="3" fillId="13" borderId="2" xfId="3" applyNumberFormat="1" applyFont="1" applyFill="1" applyBorder="1" applyAlignment="1" applyProtection="1">
      <alignment horizontal="center"/>
    </xf>
    <xf numFmtId="165" fontId="3" fillId="13" borderId="1" xfId="3" applyNumberFormat="1" applyFont="1" applyFill="1" applyBorder="1" applyAlignment="1" applyProtection="1">
      <alignment horizontal="center"/>
    </xf>
    <xf numFmtId="0" fontId="27" fillId="8"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27" fillId="0" borderId="0" xfId="3" applyFont="1" applyProtection="1"/>
    <xf numFmtId="0" fontId="1" fillId="0" borderId="45" xfId="3" applyFont="1" applyFill="1" applyBorder="1" applyProtection="1"/>
    <xf numFmtId="0" fontId="2" fillId="4" borderId="39" xfId="3" applyFont="1" applyFill="1" applyBorder="1" applyAlignment="1" applyProtection="1">
      <alignment wrapText="1"/>
    </xf>
    <xf numFmtId="0" fontId="2" fillId="4" borderId="40" xfId="3" applyFont="1" applyFill="1" applyBorder="1" applyProtection="1"/>
    <xf numFmtId="0" fontId="1" fillId="4" borderId="40" xfId="3" applyFont="1" applyFill="1" applyBorder="1" applyProtection="1"/>
    <xf numFmtId="0" fontId="8" fillId="4" borderId="40" xfId="3" applyFont="1" applyFill="1" applyBorder="1" applyAlignment="1" applyProtection="1">
      <alignment horizontal="center"/>
    </xf>
    <xf numFmtId="9" fontId="8" fillId="4" borderId="40" xfId="5" applyFont="1" applyFill="1" applyBorder="1" applyAlignment="1" applyProtection="1">
      <alignment horizontal="center"/>
    </xf>
    <xf numFmtId="166" fontId="8" fillId="4" borderId="41" xfId="1" applyNumberFormat="1" applyFont="1" applyFill="1" applyBorder="1" applyAlignment="1" applyProtection="1">
      <alignment horizontal="center"/>
    </xf>
    <xf numFmtId="0" fontId="16" fillId="4" borderId="42" xfId="3" applyFont="1" applyFill="1" applyBorder="1" applyAlignment="1" applyProtection="1"/>
    <xf numFmtId="166" fontId="8" fillId="4" borderId="46" xfId="1" applyNumberFormat="1" applyFont="1" applyFill="1" applyBorder="1" applyAlignment="1" applyProtection="1">
      <alignment horizontal="center"/>
    </xf>
    <xf numFmtId="166" fontId="9" fillId="0" borderId="46" xfId="1" applyNumberFormat="1" applyFont="1" applyFill="1" applyBorder="1" applyAlignment="1" applyProtection="1">
      <alignment horizontal="center" wrapText="1"/>
    </xf>
    <xf numFmtId="0" fontId="1" fillId="0" borderId="44" xfId="3" applyFont="1" applyFill="1" applyBorder="1" applyProtection="1"/>
    <xf numFmtId="0" fontId="2" fillId="4" borderId="48" xfId="3" applyFont="1" applyFill="1" applyBorder="1" applyAlignment="1" applyProtection="1">
      <alignment horizontal="left"/>
    </xf>
    <xf numFmtId="0" fontId="2" fillId="4" borderId="49" xfId="3" applyFont="1" applyFill="1" applyBorder="1" applyAlignment="1" applyProtection="1">
      <alignment horizontal="right"/>
    </xf>
    <xf numFmtId="164" fontId="2" fillId="4" borderId="49" xfId="2" applyNumberFormat="1" applyFont="1" applyFill="1" applyBorder="1" applyProtection="1"/>
    <xf numFmtId="9" fontId="2" fillId="4" borderId="49" xfId="5" applyFont="1" applyFill="1" applyBorder="1" applyAlignment="1" applyProtection="1">
      <alignment horizontal="center"/>
    </xf>
    <xf numFmtId="164" fontId="2" fillId="4" borderId="50" xfId="2" applyNumberFormat="1" applyFont="1" applyFill="1" applyBorder="1" applyProtection="1"/>
    <xf numFmtId="0" fontId="1" fillId="0" borderId="8" xfId="3" applyFont="1" applyFill="1" applyBorder="1" applyProtection="1"/>
    <xf numFmtId="164" fontId="1" fillId="0" borderId="27"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51" xfId="2" applyNumberFormat="1" applyFont="1" applyFill="1" applyBorder="1" applyProtection="1"/>
    <xf numFmtId="9" fontId="2" fillId="0" borderId="51" xfId="5" applyFont="1" applyFill="1" applyBorder="1" applyAlignment="1" applyProtection="1">
      <alignment horizontal="center"/>
    </xf>
    <xf numFmtId="164" fontId="2" fillId="0" borderId="52"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4"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6"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30" fillId="0" borderId="16" xfId="3" applyFont="1" applyFill="1" applyBorder="1" applyAlignment="1" applyProtection="1">
      <alignment horizontal="right" vertical="center"/>
    </xf>
    <xf numFmtId="0" fontId="30" fillId="0" borderId="16" xfId="3" quotePrefix="1" applyFont="1" applyFill="1" applyBorder="1" applyAlignment="1" applyProtection="1">
      <alignment horizontal="right" vertical="center"/>
    </xf>
    <xf numFmtId="0" fontId="29"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7" fillId="0" borderId="0" xfId="3" applyFont="1" applyFill="1" applyBorder="1" applyAlignment="1" applyProtection="1">
      <alignment horizontal="left" vertical="center" wrapText="1"/>
    </xf>
    <xf numFmtId="0" fontId="17" fillId="0" borderId="0" xfId="3" applyFont="1" applyFill="1" applyBorder="1" applyAlignment="1" applyProtection="1">
      <alignment horizontal="center" vertical="center" wrapText="1"/>
    </xf>
    <xf numFmtId="0" fontId="29" fillId="4" borderId="16" xfId="3" applyFont="1" applyFill="1" applyBorder="1" applyAlignment="1" applyProtection="1">
      <alignment horizontal="center" vertical="center" wrapText="1"/>
    </xf>
    <xf numFmtId="0" fontId="4" fillId="0" borderId="16" xfId="0" applyFont="1" applyBorder="1" applyAlignment="1" applyProtection="1">
      <alignment horizontal="right" vertical="center"/>
    </xf>
    <xf numFmtId="0" fontId="3" fillId="0" borderId="16" xfId="0" applyFont="1" applyBorder="1" applyAlignment="1" applyProtection="1">
      <alignment horizontal="right" vertical="center"/>
    </xf>
    <xf numFmtId="0" fontId="2" fillId="15" borderId="12" xfId="3" applyFont="1" applyFill="1" applyBorder="1" applyProtection="1"/>
    <xf numFmtId="0" fontId="2" fillId="15" borderId="17" xfId="3" applyFont="1" applyFill="1" applyBorder="1" applyProtection="1"/>
    <xf numFmtId="0" fontId="1" fillId="15" borderId="47" xfId="0" applyFont="1" applyFill="1" applyBorder="1" applyAlignment="1" applyProtection="1">
      <alignment horizontal="left" vertical="top"/>
    </xf>
    <xf numFmtId="0" fontId="1" fillId="15" borderId="24" xfId="0" applyFont="1" applyFill="1" applyBorder="1" applyAlignment="1" applyProtection="1">
      <alignment horizontal="left" vertical="top"/>
    </xf>
    <xf numFmtId="43" fontId="1" fillId="15" borderId="24" xfId="0" applyNumberFormat="1" applyFont="1" applyFill="1" applyBorder="1" applyAlignment="1" applyProtection="1">
      <alignment horizontal="center" vertical="top" shrinkToFit="1"/>
    </xf>
    <xf numFmtId="44" fontId="1" fillId="15" borderId="24" xfId="0" applyNumberFormat="1" applyFont="1" applyFill="1" applyBorder="1" applyAlignment="1" applyProtection="1">
      <alignment horizontal="center" vertical="top" shrinkToFit="1"/>
    </xf>
    <xf numFmtId="0" fontId="1" fillId="15" borderId="24" xfId="0" applyFont="1" applyFill="1" applyBorder="1" applyAlignment="1" applyProtection="1">
      <alignment horizontal="center" vertical="top" shrinkToFit="1"/>
    </xf>
    <xf numFmtId="9" fontId="1" fillId="15" borderId="24" xfId="0" applyNumberFormat="1" applyFont="1" applyFill="1" applyBorder="1" applyAlignment="1" applyProtection="1">
      <alignment horizontal="center" vertical="top" shrinkToFit="1"/>
    </xf>
    <xf numFmtId="44" fontId="1" fillId="15" borderId="24" xfId="2" applyFont="1" applyFill="1" applyBorder="1" applyProtection="1"/>
    <xf numFmtId="164" fontId="1" fillId="15" borderId="24" xfId="2" applyNumberFormat="1" applyFont="1" applyFill="1" applyBorder="1" applyProtection="1"/>
    <xf numFmtId="164" fontId="1" fillId="15" borderId="22" xfId="2" applyNumberFormat="1" applyFont="1" applyFill="1" applyBorder="1" applyProtection="1"/>
    <xf numFmtId="0" fontId="1" fillId="15" borderId="35" xfId="0" applyFont="1" applyFill="1" applyBorder="1" applyAlignment="1" applyProtection="1">
      <alignment horizontal="left" vertical="top"/>
    </xf>
    <xf numFmtId="0" fontId="1" fillId="15" borderId="31" xfId="0" applyFont="1" applyFill="1" applyBorder="1" applyAlignment="1" applyProtection="1">
      <alignment horizontal="left" vertical="top" shrinkToFit="1"/>
    </xf>
    <xf numFmtId="0" fontId="1" fillId="15" borderId="34" xfId="3" applyFont="1" applyFill="1" applyBorder="1" applyAlignment="1" applyProtection="1">
      <alignment horizontal="left" vertical="top"/>
    </xf>
    <xf numFmtId="44" fontId="1" fillId="15" borderId="25" xfId="2" applyFont="1" applyFill="1" applyBorder="1" applyProtection="1"/>
    <xf numFmtId="164" fontId="1" fillId="15" borderId="25" xfId="2" applyNumberFormat="1" applyFont="1" applyFill="1" applyBorder="1" applyProtection="1"/>
    <xf numFmtId="0" fontId="1" fillId="15" borderId="8" xfId="3" applyFont="1" applyFill="1" applyBorder="1" applyAlignment="1" applyProtection="1">
      <alignment horizontal="left" vertical="top" wrapText="1"/>
    </xf>
    <xf numFmtId="0" fontId="1" fillId="15" borderId="53" xfId="0" applyFont="1" applyFill="1" applyBorder="1" applyAlignment="1" applyProtection="1">
      <alignment horizontal="left" vertical="top" shrinkToFit="1"/>
    </xf>
    <xf numFmtId="44" fontId="4" fillId="15" borderId="16" xfId="2" applyFont="1" applyFill="1" applyBorder="1" applyAlignment="1" applyProtection="1">
      <alignment horizontal="center" vertical="center" wrapText="1"/>
    </xf>
    <xf numFmtId="0" fontId="29" fillId="4" borderId="16" xfId="3" applyFont="1" applyFill="1" applyBorder="1" applyAlignment="1" applyProtection="1">
      <alignment horizontal="left" vertical="center" wrapText="1"/>
    </xf>
    <xf numFmtId="1" fontId="4" fillId="15" borderId="16" xfId="3" applyNumberFormat="1" applyFont="1" applyFill="1" applyBorder="1" applyAlignment="1" applyProtection="1">
      <alignment horizontal="center" vertical="center" wrapText="1"/>
    </xf>
    <xf numFmtId="1" fontId="4" fillId="0" borderId="0" xfId="3" applyNumberFormat="1" applyFont="1" applyFill="1" applyBorder="1" applyAlignment="1" applyProtection="1">
      <alignment vertical="center" wrapText="1"/>
    </xf>
    <xf numFmtId="1" fontId="4" fillId="0" borderId="0" xfId="3" applyNumberFormat="1" applyFont="1" applyFill="1" applyBorder="1" applyAlignment="1" applyProtection="1">
      <alignment vertical="center"/>
    </xf>
    <xf numFmtId="1" fontId="4" fillId="0" borderId="0" xfId="3" applyNumberFormat="1" applyFont="1" applyFill="1" applyBorder="1" applyAlignment="1" applyProtection="1">
      <alignment horizontal="center" vertical="center" wrapText="1"/>
    </xf>
    <xf numFmtId="1" fontId="29" fillId="4" borderId="16" xfId="3" applyNumberFormat="1" applyFont="1" applyFill="1" applyBorder="1" applyAlignment="1" applyProtection="1">
      <alignment horizontal="center" vertical="center" wrapText="1"/>
    </xf>
    <xf numFmtId="1" fontId="29" fillId="0" borderId="16" xfId="3" applyNumberFormat="1" applyFont="1" applyFill="1" applyBorder="1" applyAlignment="1" applyProtection="1">
      <alignment horizontal="center" vertical="center" wrapText="1"/>
    </xf>
    <xf numFmtId="44" fontId="1" fillId="15" borderId="24" xfId="2" applyFont="1" applyFill="1" applyBorder="1" applyAlignment="1" applyProtection="1">
      <alignment horizontal="center" vertical="center"/>
    </xf>
    <xf numFmtId="44" fontId="1" fillId="15" borderId="24" xfId="2" applyFont="1" applyFill="1" applyBorder="1" applyAlignment="1" applyProtection="1">
      <alignment vertical="center"/>
    </xf>
    <xf numFmtId="164" fontId="1" fillId="15" borderId="24" xfId="2" applyNumberFormat="1" applyFont="1" applyFill="1" applyBorder="1" applyAlignment="1" applyProtection="1">
      <alignment vertical="center"/>
    </xf>
    <xf numFmtId="164" fontId="1" fillId="0" borderId="24" xfId="3" applyNumberFormat="1" applyFont="1" applyFill="1" applyBorder="1" applyAlignment="1" applyProtection="1">
      <alignment vertical="center"/>
    </xf>
    <xf numFmtId="9" fontId="1" fillId="0" borderId="24" xfId="5" applyFont="1" applyFill="1" applyBorder="1" applyAlignment="1" applyProtection="1">
      <alignment horizontal="center" vertical="center"/>
    </xf>
    <xf numFmtId="0" fontId="1" fillId="15" borderId="47" xfId="0" applyFont="1" applyFill="1" applyBorder="1" applyAlignment="1" applyProtection="1">
      <alignment horizontal="left" vertical="center"/>
    </xf>
    <xf numFmtId="0" fontId="1" fillId="15" borderId="24" xfId="0" applyFont="1" applyFill="1" applyBorder="1" applyAlignment="1" applyProtection="1">
      <alignment horizontal="left" vertical="center"/>
    </xf>
    <xf numFmtId="43" fontId="1" fillId="15" borderId="24" xfId="0" applyNumberFormat="1" applyFont="1" applyFill="1" applyBorder="1" applyAlignment="1" applyProtection="1">
      <alignment horizontal="center" vertical="center" shrinkToFit="1"/>
    </xf>
    <xf numFmtId="44" fontId="1" fillId="15" borderId="24" xfId="0" applyNumberFormat="1" applyFont="1" applyFill="1" applyBorder="1" applyAlignment="1" applyProtection="1">
      <alignment horizontal="center" vertical="center" shrinkToFit="1"/>
    </xf>
    <xf numFmtId="0" fontId="1" fillId="15" borderId="24" xfId="0" applyFont="1" applyFill="1" applyBorder="1" applyAlignment="1" applyProtection="1">
      <alignment horizontal="center" vertical="center" shrinkToFit="1"/>
    </xf>
    <xf numFmtId="9" fontId="1" fillId="15" borderId="24" xfId="0" applyNumberFormat="1" applyFont="1" applyFill="1" applyBorder="1" applyAlignment="1" applyProtection="1">
      <alignment horizontal="center" vertical="center" shrinkToFit="1"/>
    </xf>
    <xf numFmtId="164" fontId="1" fillId="15" borderId="22" xfId="2" applyNumberFormat="1" applyFont="1" applyFill="1" applyBorder="1" applyAlignment="1" applyProtection="1">
      <alignment vertical="center"/>
    </xf>
    <xf numFmtId="44" fontId="4" fillId="15" borderId="57" xfId="2" applyFont="1" applyFill="1" applyBorder="1" applyAlignment="1" applyProtection="1">
      <alignment horizontal="center" vertical="center"/>
    </xf>
    <xf numFmtId="1" fontId="4" fillId="6" borderId="16" xfId="3" applyNumberFormat="1" applyFont="1" applyFill="1" applyBorder="1" applyAlignment="1" applyProtection="1">
      <alignment horizontal="center" vertical="center" wrapText="1"/>
    </xf>
    <xf numFmtId="1" fontId="4" fillId="0" borderId="0" xfId="3" applyNumberFormat="1" applyFont="1" applyAlignment="1" applyProtection="1">
      <alignment vertical="center" wrapText="1"/>
    </xf>
    <xf numFmtId="1" fontId="30" fillId="6" borderId="16" xfId="3" applyNumberFormat="1" applyFont="1" applyFill="1" applyBorder="1" applyAlignment="1" applyProtection="1">
      <alignment vertical="center" wrapText="1"/>
    </xf>
    <xf numFmtId="1" fontId="30" fillId="6"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9" fillId="4" borderId="55" xfId="3" applyFont="1" applyFill="1" applyBorder="1" applyAlignment="1" applyProtection="1">
      <alignment horizontal="center" vertical="center"/>
    </xf>
    <xf numFmtId="0" fontId="29" fillId="4" borderId="56" xfId="3" applyFont="1" applyFill="1" applyBorder="1" applyAlignment="1" applyProtection="1">
      <alignment horizontal="center" vertical="center"/>
    </xf>
    <xf numFmtId="0" fontId="4" fillId="0" borderId="0" xfId="3" applyFont="1" applyAlignment="1" applyProtection="1">
      <alignment vertical="center"/>
    </xf>
    <xf numFmtId="41" fontId="28" fillId="5" borderId="0" xfId="3" applyNumberFormat="1" applyFont="1" applyFill="1" applyBorder="1" applyAlignment="1" applyProtection="1">
      <alignment horizontal="center" wrapText="1"/>
    </xf>
    <xf numFmtId="41" fontId="28" fillId="5" borderId="7" xfId="3" applyNumberFormat="1" applyFont="1" applyFill="1" applyBorder="1" applyAlignment="1" applyProtection="1">
      <alignment horizontal="center" wrapText="1"/>
    </xf>
    <xf numFmtId="0" fontId="17" fillId="0" borderId="0" xfId="3" applyFont="1" applyAlignment="1" applyProtection="1">
      <alignment vertical="top"/>
    </xf>
    <xf numFmtId="0" fontId="2" fillId="0" borderId="8" xfId="3" applyFont="1" applyBorder="1" applyAlignment="1" applyProtection="1">
      <alignment horizontal="left"/>
    </xf>
    <xf numFmtId="0" fontId="16" fillId="15" borderId="12" xfId="3" applyFont="1" applyFill="1" applyBorder="1" applyProtection="1"/>
    <xf numFmtId="44" fontId="1" fillId="6" borderId="12" xfId="2" applyFont="1" applyFill="1" applyBorder="1" applyProtection="1"/>
    <xf numFmtId="44" fontId="1" fillId="0" borderId="12" xfId="2" applyFont="1" applyFill="1" applyBorder="1" applyProtection="1"/>
    <xf numFmtId="164" fontId="1" fillId="6" borderId="24" xfId="2" applyNumberFormat="1" applyFont="1" applyFill="1" applyBorder="1" applyAlignment="1" applyProtection="1">
      <alignment vertical="center"/>
    </xf>
    <xf numFmtId="164" fontId="1" fillId="6" borderId="43" xfId="3" applyNumberFormat="1" applyFont="1" applyFill="1" applyBorder="1" applyAlignment="1" applyProtection="1">
      <alignment vertical="center"/>
    </xf>
    <xf numFmtId="164" fontId="1" fillId="6" borderId="24" xfId="2" applyNumberFormat="1" applyFont="1" applyFill="1" applyBorder="1" applyProtection="1"/>
    <xf numFmtId="164" fontId="1" fillId="6" borderId="43" xfId="3" applyNumberFormat="1" applyFont="1" applyFill="1" applyBorder="1" applyProtection="1"/>
    <xf numFmtId="44" fontId="1" fillId="6" borderId="27" xfId="2" applyFont="1" applyFill="1" applyBorder="1" applyProtection="1"/>
    <xf numFmtId="164" fontId="1" fillId="6" borderId="22" xfId="2" applyNumberFormat="1" applyFont="1" applyFill="1" applyBorder="1" applyProtection="1"/>
    <xf numFmtId="44" fontId="1" fillId="6" borderId="33" xfId="2" applyFont="1" applyFill="1" applyBorder="1" applyProtection="1"/>
    <xf numFmtId="164" fontId="1" fillId="6" borderId="25" xfId="2" applyNumberFormat="1" applyFont="1" applyFill="1" applyBorder="1" applyProtection="1"/>
    <xf numFmtId="44" fontId="1" fillId="6" borderId="32" xfId="2" applyFont="1" applyFill="1" applyBorder="1" applyProtection="1"/>
    <xf numFmtId="0" fontId="1" fillId="15" borderId="31" xfId="2" applyNumberFormat="1" applyFont="1" applyFill="1" applyBorder="1" applyProtection="1"/>
    <xf numFmtId="164" fontId="1" fillId="6" borderId="36" xfId="2" applyNumberFormat="1" applyFont="1" applyFill="1" applyBorder="1" applyProtection="1"/>
    <xf numFmtId="0" fontId="9" fillId="0" borderId="42" xfId="3" applyFont="1" applyFill="1" applyBorder="1" applyAlignment="1" applyProtection="1">
      <alignment wrapText="1"/>
    </xf>
    <xf numFmtId="0" fontId="9" fillId="0" borderId="0" xfId="3" applyFont="1" applyFill="1" applyBorder="1" applyAlignment="1" applyProtection="1">
      <alignment wrapText="1"/>
    </xf>
    <xf numFmtId="43" fontId="2" fillId="4" borderId="49" xfId="3" applyNumberFormat="1" applyFont="1" applyFill="1" applyBorder="1" applyAlignment="1" applyProtection="1">
      <alignment horizontal="center"/>
    </xf>
    <xf numFmtId="0" fontId="1" fillId="0" borderId="0" xfId="3" applyAlignment="1">
      <alignment horizontal="left" vertical="center" wrapText="1"/>
    </xf>
    <xf numFmtId="0" fontId="25" fillId="14" borderId="0" xfId="3" applyFont="1" applyFill="1" applyAlignment="1">
      <alignment horizontal="left" vertical="center" wrapText="1"/>
    </xf>
    <xf numFmtId="0" fontId="17" fillId="0" borderId="0" xfId="3" applyFont="1" applyAlignment="1">
      <alignment horizontal="center"/>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41" fontId="28" fillId="5" borderId="0" xfId="3" applyNumberFormat="1" applyFont="1" applyFill="1" applyBorder="1" applyAlignment="1" applyProtection="1">
      <alignment horizontal="center" wrapText="1"/>
    </xf>
    <xf numFmtId="41" fontId="28" fillId="5" borderId="7" xfId="3" applyNumberFormat="1" applyFont="1"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2">
    <dxf>
      <font>
        <color rgb="FF9C0006"/>
      </font>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6625" name="Check Box 1" hidden="1">
          <a:extLst>
            <a:ext uri="{63B3BB69-23CF-44E3-9099-C40C66FF867C}">
              <a14:compatExt xmlns:a14="http://schemas.microsoft.com/office/drawing/2010/main" spid="_x0000_s26625"/>
            </a:ext>
            <a:ext uri="{FF2B5EF4-FFF2-40B4-BE49-F238E27FC236}">
              <a16:creationId xmlns:a16="http://schemas.microsoft.com/office/drawing/2014/main" id="{C9DFBA6A-4A36-48ED-BD41-50DE5F29C75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6626" name="Check Box 2" hidden="1">
          <a:extLst>
            <a:ext uri="{63B3BB69-23CF-44E3-9099-C40C66FF867C}">
              <a14:compatExt xmlns:a14="http://schemas.microsoft.com/office/drawing/2010/main" spid="_x0000_s26626"/>
            </a:ext>
            <a:ext uri="{FF2B5EF4-FFF2-40B4-BE49-F238E27FC236}">
              <a16:creationId xmlns:a16="http://schemas.microsoft.com/office/drawing/2014/main" id="{A93DBE37-9187-49D6-BE13-42A75FF159B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2529" name="Check Box 1" hidden="1">
          <a:extLst>
            <a:ext uri="{63B3BB69-23CF-44E3-9099-C40C66FF867C}">
              <a14:compatExt xmlns:a14="http://schemas.microsoft.com/office/drawing/2010/main" spid="_x0000_s22529"/>
            </a:ext>
            <a:ext uri="{FF2B5EF4-FFF2-40B4-BE49-F238E27FC236}">
              <a16:creationId xmlns:a16="http://schemas.microsoft.com/office/drawing/2014/main" id="{624F3A8C-8BE7-4832-8B8F-D549D4E30BF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2530" name="Check Box 2" hidden="1">
          <a:extLst>
            <a:ext uri="{63B3BB69-23CF-44E3-9099-C40C66FF867C}">
              <a14:compatExt xmlns:a14="http://schemas.microsoft.com/office/drawing/2010/main" spid="_x0000_s22530"/>
            </a:ext>
            <a:ext uri="{FF2B5EF4-FFF2-40B4-BE49-F238E27FC236}">
              <a16:creationId xmlns:a16="http://schemas.microsoft.com/office/drawing/2014/main" id="{45FD14C2-8D79-4106-8BF9-9E07CA27A09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3553" name="Check Box 1" hidden="1">
          <a:extLst>
            <a:ext uri="{63B3BB69-23CF-44E3-9099-C40C66FF867C}">
              <a14:compatExt xmlns:a14="http://schemas.microsoft.com/office/drawing/2010/main" spid="_x0000_s23553"/>
            </a:ext>
            <a:ext uri="{FF2B5EF4-FFF2-40B4-BE49-F238E27FC236}">
              <a16:creationId xmlns:a16="http://schemas.microsoft.com/office/drawing/2014/main" id="{A86770F0-B541-40E4-AFE3-2EEF23A499A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3554" name="Check Box 2" hidden="1">
          <a:extLst>
            <a:ext uri="{63B3BB69-23CF-44E3-9099-C40C66FF867C}">
              <a14:compatExt xmlns:a14="http://schemas.microsoft.com/office/drawing/2010/main" spid="_x0000_s23554"/>
            </a:ext>
            <a:ext uri="{FF2B5EF4-FFF2-40B4-BE49-F238E27FC236}">
              <a16:creationId xmlns:a16="http://schemas.microsoft.com/office/drawing/2014/main" id="{2083386A-3E41-4800-86BD-2D3C54AE06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4577" name="Check Box 1" hidden="1">
          <a:extLst>
            <a:ext uri="{63B3BB69-23CF-44E3-9099-C40C66FF867C}">
              <a14:compatExt xmlns:a14="http://schemas.microsoft.com/office/drawing/2010/main" spid="_x0000_s24577"/>
            </a:ext>
            <a:ext uri="{FF2B5EF4-FFF2-40B4-BE49-F238E27FC236}">
              <a16:creationId xmlns:a16="http://schemas.microsoft.com/office/drawing/2014/main" id="{94CABA99-5644-437D-B07B-0813F95D06B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4578" name="Check Box 2" hidden="1">
          <a:extLst>
            <a:ext uri="{63B3BB69-23CF-44E3-9099-C40C66FF867C}">
              <a14:compatExt xmlns:a14="http://schemas.microsoft.com/office/drawing/2010/main" spid="_x0000_s24578"/>
            </a:ext>
            <a:ext uri="{FF2B5EF4-FFF2-40B4-BE49-F238E27FC236}">
              <a16:creationId xmlns:a16="http://schemas.microsoft.com/office/drawing/2014/main" id="{C6F6333D-01D9-4AB4-898D-9BC0BDDD712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8673" name="Check Box 1" hidden="1">
          <a:extLst>
            <a:ext uri="{63B3BB69-23CF-44E3-9099-C40C66FF867C}">
              <a14:compatExt xmlns:a14="http://schemas.microsoft.com/office/drawing/2010/main" spid="_x0000_s28673"/>
            </a:ext>
            <a:ext uri="{FF2B5EF4-FFF2-40B4-BE49-F238E27FC236}">
              <a16:creationId xmlns:a16="http://schemas.microsoft.com/office/drawing/2014/main" id="{ACF5C5E0-2939-4D54-A736-21F76DF641A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8674" name="Check Box 2" hidden="1">
          <a:extLst>
            <a:ext uri="{63B3BB69-23CF-44E3-9099-C40C66FF867C}">
              <a14:compatExt xmlns:a14="http://schemas.microsoft.com/office/drawing/2010/main" spid="_x0000_s28674"/>
            </a:ext>
            <a:ext uri="{FF2B5EF4-FFF2-40B4-BE49-F238E27FC236}">
              <a16:creationId xmlns:a16="http://schemas.microsoft.com/office/drawing/2014/main" id="{C0903CAA-58EF-4E75-980C-8613978E506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9" tint="0.39997558519241921"/>
    <pageSetUpPr fitToPage="1"/>
  </sheetPr>
  <dimension ref="A1:V136"/>
  <sheetViews>
    <sheetView topLeftCell="F2" zoomScaleNormal="100" zoomScaleSheetLayoutView="90" workbookViewId="0">
      <selection activeCell="G6" sqref="G5:G6"/>
    </sheetView>
  </sheetViews>
  <sheetFormatPr defaultColWidth="8.85546875" defaultRowHeight="12.75" outlineLevelRow="1" outlineLevelCol="1" x14ac:dyDescent="0.2"/>
  <cols>
    <col min="1" max="1" width="13.42578125" style="2" hidden="1" customWidth="1" outlineLevel="1"/>
    <col min="2" max="2" width="26" style="2" hidden="1" customWidth="1" outlineLevel="1"/>
    <col min="3" max="3" width="23.28515625" style="2" hidden="1" customWidth="1" outlineLevel="1"/>
    <col min="4" max="4" width="35" style="2" hidden="1" customWidth="1" outlineLevel="1"/>
    <col min="5" max="5" width="44" style="1" hidden="1" customWidth="1" outlineLevel="1"/>
    <col min="6" max="6" width="30.42578125" style="1" customWidth="1" collapsed="1"/>
    <col min="7" max="7" width="44.42578125" style="1" customWidth="1"/>
    <col min="8" max="8" width="10.28515625" style="1" customWidth="1"/>
    <col min="9" max="9" width="9.85546875" style="1" customWidth="1"/>
    <col min="10" max="10" width="7.42578125" style="1" customWidth="1"/>
    <col min="11" max="11" width="10" style="1" customWidth="1"/>
    <col min="12" max="12" width="2.85546875" style="1" customWidth="1"/>
    <col min="13" max="13" width="12.7109375" style="1" bestFit="1" customWidth="1"/>
    <col min="14" max="14" width="10.7109375" style="1" customWidth="1"/>
    <col min="15" max="15" width="13.28515625" style="1" customWidth="1"/>
    <col min="16" max="16" width="12" style="1" bestFit="1" customWidth="1"/>
    <col min="17" max="18" width="10.7109375" style="1" customWidth="1"/>
    <col min="19" max="19" width="10.7109375" style="57" customWidth="1"/>
    <col min="20" max="20" width="15.42578125" style="56" customWidth="1"/>
    <col min="21" max="21" width="101.85546875" style="1" customWidth="1"/>
    <col min="22" max="16384" width="8.85546875" style="1"/>
  </cols>
  <sheetData>
    <row r="1" spans="1:22" ht="168.75" hidden="1" outlineLevel="1" thickBot="1" x14ac:dyDescent="0.25">
      <c r="A1" s="159" t="s">
        <v>0</v>
      </c>
      <c r="B1" s="159" t="s">
        <v>1</v>
      </c>
      <c r="C1" s="159" t="s">
        <v>2</v>
      </c>
      <c r="D1" s="159" t="s">
        <v>3</v>
      </c>
      <c r="E1" s="160" t="s">
        <v>4</v>
      </c>
      <c r="F1" s="127" t="s">
        <v>5</v>
      </c>
      <c r="G1" s="127" t="s">
        <v>6</v>
      </c>
      <c r="H1" s="161" t="s">
        <v>7</v>
      </c>
      <c r="I1" s="161" t="s">
        <v>8</v>
      </c>
      <c r="J1" s="161" t="s">
        <v>9</v>
      </c>
      <c r="K1" s="161" t="s">
        <v>10</v>
      </c>
      <c r="L1" s="162"/>
      <c r="M1" s="161" t="s">
        <v>11</v>
      </c>
      <c r="N1" s="161" t="s">
        <v>12</v>
      </c>
      <c r="O1" s="161" t="s">
        <v>13</v>
      </c>
      <c r="P1" s="161" t="s">
        <v>14</v>
      </c>
      <c r="Q1" s="161" t="s">
        <v>15</v>
      </c>
      <c r="R1" s="161" t="s">
        <v>16</v>
      </c>
      <c r="S1" s="122" t="s">
        <v>17</v>
      </c>
      <c r="T1" s="121" t="s">
        <v>18</v>
      </c>
      <c r="U1" s="159" t="s">
        <v>19</v>
      </c>
      <c r="V1" s="163"/>
    </row>
    <row r="2" spans="1:22" ht="13.5" collapsed="1" thickBot="1" x14ac:dyDescent="0.25">
      <c r="F2" s="164" t="s">
        <v>20</v>
      </c>
      <c r="G2" s="165"/>
      <c r="H2" s="165"/>
      <c r="I2" s="165"/>
      <c r="J2" s="165"/>
      <c r="K2" s="165"/>
      <c r="L2" s="165"/>
      <c r="M2" s="165"/>
      <c r="N2" s="165"/>
      <c r="O2" s="165"/>
      <c r="P2" s="165"/>
      <c r="Q2" s="165"/>
      <c r="R2" s="165"/>
      <c r="S2" s="165"/>
      <c r="T2" s="166"/>
    </row>
    <row r="3" spans="1:22" ht="15.75" x14ac:dyDescent="0.25">
      <c r="F3" s="167" t="s">
        <v>21</v>
      </c>
    </row>
    <row r="4" spans="1:22" ht="34.5" x14ac:dyDescent="0.25">
      <c r="F4" s="168" t="s">
        <v>22</v>
      </c>
      <c r="G4" s="167"/>
      <c r="M4" s="169" t="s">
        <v>23</v>
      </c>
      <c r="N4" s="169" t="s">
        <v>24</v>
      </c>
      <c r="O4" s="169" t="s">
        <v>25</v>
      </c>
      <c r="P4" s="169" t="s">
        <v>26</v>
      </c>
      <c r="Q4" s="169" t="s">
        <v>27</v>
      </c>
      <c r="R4" s="169" t="s">
        <v>28</v>
      </c>
      <c r="S4" s="101" t="s">
        <v>29</v>
      </c>
      <c r="T4" s="100" t="s">
        <v>30</v>
      </c>
      <c r="U4" s="170" t="s">
        <v>31</v>
      </c>
    </row>
    <row r="5" spans="1:22" x14ac:dyDescent="0.2">
      <c r="A5" s="2" t="str">
        <f t="shared" ref="A5:A61" si="0">$G$5</f>
        <v>Boys and Girls Clubs of Santa Monica</v>
      </c>
      <c r="B5" s="2" t="str">
        <f t="shared" ref="B5:B61" si="1">$G$6</f>
        <v xml:space="preserve">Out of School Time Enrichment </v>
      </c>
      <c r="D5" s="2" t="s">
        <v>20</v>
      </c>
      <c r="E5" s="1" t="s">
        <v>32</v>
      </c>
      <c r="F5" s="171" t="s">
        <v>33</v>
      </c>
      <c r="G5" s="127" t="s">
        <v>34</v>
      </c>
      <c r="M5" s="90">
        <f t="shared" ref="M5:R5" si="2">M37</f>
        <v>179892.04799999995</v>
      </c>
      <c r="N5" s="90">
        <f t="shared" si="2"/>
        <v>162115.24799999996</v>
      </c>
      <c r="O5" s="90">
        <f t="shared" si="2"/>
        <v>17776.8</v>
      </c>
      <c r="P5" s="90">
        <f t="shared" si="2"/>
        <v>0</v>
      </c>
      <c r="Q5" s="90">
        <f t="shared" si="2"/>
        <v>0</v>
      </c>
      <c r="R5" s="90">
        <f t="shared" si="2"/>
        <v>0</v>
      </c>
      <c r="S5" s="89">
        <f t="shared" ref="S5:S16" si="3">IFERROR(R5/N5,"N/A")</f>
        <v>0</v>
      </c>
      <c r="T5" s="90">
        <f>T37</f>
        <v>0</v>
      </c>
      <c r="U5" s="129"/>
    </row>
    <row r="6" spans="1:22" x14ac:dyDescent="0.2">
      <c r="A6" s="2" t="str">
        <f t="shared" si="0"/>
        <v>Boys and Girls Clubs of Santa Monica</v>
      </c>
      <c r="B6" s="2" t="str">
        <f t="shared" si="1"/>
        <v xml:space="preserve">Out of School Time Enrichment </v>
      </c>
      <c r="D6" s="2" t="s">
        <v>20</v>
      </c>
      <c r="E6" s="1" t="s">
        <v>35</v>
      </c>
      <c r="F6" s="171" t="s">
        <v>36</v>
      </c>
      <c r="G6" s="127" t="s">
        <v>37</v>
      </c>
      <c r="M6" s="90">
        <f>M45</f>
        <v>38276</v>
      </c>
      <c r="N6" s="90">
        <f>N45</f>
        <v>10000</v>
      </c>
      <c r="O6" s="90">
        <f>O45</f>
        <v>28276</v>
      </c>
      <c r="P6" s="90">
        <f>P45</f>
        <v>0</v>
      </c>
      <c r="Q6" s="90">
        <f>Q45</f>
        <v>0</v>
      </c>
      <c r="R6" s="90">
        <f t="shared" ref="R6:R15" si="4">SUM(P6:Q6)</f>
        <v>0</v>
      </c>
      <c r="S6" s="89">
        <f t="shared" si="3"/>
        <v>0</v>
      </c>
      <c r="T6" s="90">
        <f t="shared" ref="T6:T15" si="5">SUM(R6:S6)</f>
        <v>0</v>
      </c>
      <c r="U6" s="129"/>
    </row>
    <row r="7" spans="1:22" x14ac:dyDescent="0.2">
      <c r="A7" s="2" t="str">
        <f t="shared" si="0"/>
        <v>Boys and Girls Clubs of Santa Monica</v>
      </c>
      <c r="B7" s="2" t="str">
        <f t="shared" si="1"/>
        <v xml:space="preserve">Out of School Time Enrichment </v>
      </c>
      <c r="D7" s="2" t="s">
        <v>20</v>
      </c>
      <c r="E7" s="1" t="s">
        <v>38</v>
      </c>
      <c r="F7" s="127" t="s">
        <v>39</v>
      </c>
      <c r="G7" s="127"/>
      <c r="I7" s="1" t="s">
        <v>38</v>
      </c>
      <c r="M7" s="90">
        <f>M55</f>
        <v>0</v>
      </c>
      <c r="N7" s="90">
        <f>N55</f>
        <v>0</v>
      </c>
      <c r="O7" s="90">
        <f>O55</f>
        <v>0</v>
      </c>
      <c r="P7" s="90">
        <f>P55</f>
        <v>0</v>
      </c>
      <c r="Q7" s="90">
        <f>Q55</f>
        <v>0</v>
      </c>
      <c r="R7" s="90">
        <f t="shared" si="4"/>
        <v>0</v>
      </c>
      <c r="S7" s="89" t="str">
        <f t="shared" si="3"/>
        <v>N/A</v>
      </c>
      <c r="T7" s="90">
        <f t="shared" si="5"/>
        <v>0</v>
      </c>
      <c r="U7" s="129"/>
    </row>
    <row r="8" spans="1:22" x14ac:dyDescent="0.2">
      <c r="A8" s="2" t="str">
        <f t="shared" si="0"/>
        <v>Boys and Girls Clubs of Santa Monica</v>
      </c>
      <c r="B8" s="2" t="str">
        <f t="shared" si="1"/>
        <v xml:space="preserve">Out of School Time Enrichment </v>
      </c>
      <c r="D8" s="2" t="s">
        <v>20</v>
      </c>
      <c r="E8" s="1" t="s">
        <v>40</v>
      </c>
      <c r="F8" s="172" t="s">
        <v>41</v>
      </c>
      <c r="G8" s="172"/>
      <c r="I8" s="1" t="s">
        <v>40</v>
      </c>
      <c r="M8" s="90">
        <f>M62</f>
        <v>9000</v>
      </c>
      <c r="N8" s="90">
        <f>N62</f>
        <v>0</v>
      </c>
      <c r="O8" s="90">
        <f>O62</f>
        <v>9000</v>
      </c>
      <c r="P8" s="90">
        <f>P62</f>
        <v>0</v>
      </c>
      <c r="Q8" s="90">
        <f>Q62</f>
        <v>0</v>
      </c>
      <c r="R8" s="90">
        <f t="shared" si="4"/>
        <v>0</v>
      </c>
      <c r="S8" s="89" t="str">
        <f t="shared" si="3"/>
        <v>N/A</v>
      </c>
      <c r="T8" s="90">
        <f t="shared" si="5"/>
        <v>0</v>
      </c>
      <c r="U8" s="129"/>
    </row>
    <row r="9" spans="1:22" x14ac:dyDescent="0.2">
      <c r="A9" s="2" t="str">
        <f t="shared" si="0"/>
        <v>Boys and Girls Clubs of Santa Monica</v>
      </c>
      <c r="B9" s="2" t="str">
        <f t="shared" si="1"/>
        <v xml:space="preserve">Out of School Time Enrichment </v>
      </c>
      <c r="D9" s="2" t="s">
        <v>20</v>
      </c>
      <c r="E9" s="1" t="s">
        <v>42</v>
      </c>
      <c r="F9" s="172" t="s">
        <v>43</v>
      </c>
      <c r="G9" s="172"/>
      <c r="I9" s="1" t="s">
        <v>42</v>
      </c>
      <c r="M9" s="90">
        <f>M69</f>
        <v>0</v>
      </c>
      <c r="N9" s="90">
        <f>N69</f>
        <v>0</v>
      </c>
      <c r="O9" s="90">
        <f>O69</f>
        <v>0</v>
      </c>
      <c r="P9" s="90">
        <f>P69</f>
        <v>0</v>
      </c>
      <c r="Q9" s="90">
        <f>Q69</f>
        <v>0</v>
      </c>
      <c r="R9" s="90">
        <f t="shared" si="4"/>
        <v>0</v>
      </c>
      <c r="S9" s="89" t="str">
        <f t="shared" si="3"/>
        <v>N/A</v>
      </c>
      <c r="T9" s="90">
        <f t="shared" si="5"/>
        <v>0</v>
      </c>
      <c r="U9" s="129"/>
    </row>
    <row r="10" spans="1:22" x14ac:dyDescent="0.2">
      <c r="A10" s="2" t="str">
        <f t="shared" si="0"/>
        <v>Boys and Girls Clubs of Santa Monica</v>
      </c>
      <c r="B10" s="2" t="str">
        <f t="shared" si="1"/>
        <v xml:space="preserve">Out of School Time Enrichment </v>
      </c>
      <c r="D10" s="2" t="s">
        <v>20</v>
      </c>
      <c r="E10" s="1" t="s">
        <v>44</v>
      </c>
      <c r="I10" s="1" t="s">
        <v>44</v>
      </c>
      <c r="M10" s="90">
        <f>M78</f>
        <v>6447</v>
      </c>
      <c r="N10" s="90">
        <f>N78</f>
        <v>2447</v>
      </c>
      <c r="O10" s="90">
        <f>O78</f>
        <v>4000</v>
      </c>
      <c r="P10" s="90">
        <f>P78</f>
        <v>0</v>
      </c>
      <c r="Q10" s="90">
        <f>Q78</f>
        <v>0</v>
      </c>
      <c r="R10" s="90">
        <f t="shared" si="4"/>
        <v>0</v>
      </c>
      <c r="S10" s="89">
        <f t="shared" si="3"/>
        <v>0</v>
      </c>
      <c r="T10" s="90">
        <f t="shared" si="5"/>
        <v>0</v>
      </c>
      <c r="U10" s="129"/>
    </row>
    <row r="11" spans="1:22" x14ac:dyDescent="0.2">
      <c r="A11" s="2" t="str">
        <f t="shared" si="0"/>
        <v>Boys and Girls Clubs of Santa Monica</v>
      </c>
      <c r="B11" s="2" t="str">
        <f t="shared" si="1"/>
        <v xml:space="preserve">Out of School Time Enrichment </v>
      </c>
      <c r="D11" s="2" t="s">
        <v>20</v>
      </c>
      <c r="E11" s="1" t="s">
        <v>45</v>
      </c>
      <c r="I11" s="1" t="s">
        <v>45</v>
      </c>
      <c r="M11" s="90">
        <f>M90</f>
        <v>20000</v>
      </c>
      <c r="N11" s="90">
        <f>N90</f>
        <v>5000</v>
      </c>
      <c r="O11" s="90">
        <f>O90</f>
        <v>15000</v>
      </c>
      <c r="P11" s="90">
        <f>P90</f>
        <v>0</v>
      </c>
      <c r="Q11" s="90">
        <f>Q90</f>
        <v>0</v>
      </c>
      <c r="R11" s="90">
        <f t="shared" si="4"/>
        <v>0</v>
      </c>
      <c r="S11" s="89">
        <f t="shared" si="3"/>
        <v>0</v>
      </c>
      <c r="T11" s="90">
        <f t="shared" si="5"/>
        <v>0</v>
      </c>
      <c r="U11" s="129"/>
    </row>
    <row r="12" spans="1:22" x14ac:dyDescent="0.2">
      <c r="A12" s="2" t="str">
        <f t="shared" si="0"/>
        <v>Boys and Girls Clubs of Santa Monica</v>
      </c>
      <c r="B12" s="2" t="str">
        <f t="shared" si="1"/>
        <v xml:space="preserve">Out of School Time Enrichment </v>
      </c>
      <c r="D12" s="2" t="s">
        <v>20</v>
      </c>
      <c r="E12" s="1" t="s">
        <v>46</v>
      </c>
      <c r="I12" s="1" t="s">
        <v>46</v>
      </c>
      <c r="M12" s="90">
        <f>M98</f>
        <v>9400</v>
      </c>
      <c r="N12" s="90">
        <f>N98</f>
        <v>6500</v>
      </c>
      <c r="O12" s="90">
        <f>O98</f>
        <v>2900</v>
      </c>
      <c r="P12" s="90">
        <f>P98</f>
        <v>0</v>
      </c>
      <c r="Q12" s="90">
        <f>Q98</f>
        <v>0</v>
      </c>
      <c r="R12" s="90">
        <f t="shared" si="4"/>
        <v>0</v>
      </c>
      <c r="S12" s="89">
        <f t="shared" si="3"/>
        <v>0</v>
      </c>
      <c r="T12" s="90">
        <f t="shared" si="5"/>
        <v>0</v>
      </c>
      <c r="U12" s="129"/>
    </row>
    <row r="13" spans="1:22" x14ac:dyDescent="0.2">
      <c r="A13" s="2" t="str">
        <f t="shared" si="0"/>
        <v>Boys and Girls Clubs of Santa Monica</v>
      </c>
      <c r="B13" s="2" t="str">
        <f t="shared" si="1"/>
        <v xml:space="preserve">Out of School Time Enrichment </v>
      </c>
      <c r="D13" s="2" t="s">
        <v>20</v>
      </c>
      <c r="E13" s="1" t="s">
        <v>47</v>
      </c>
      <c r="I13" s="1" t="s">
        <v>47</v>
      </c>
      <c r="M13" s="90">
        <f>M107</f>
        <v>0</v>
      </c>
      <c r="N13" s="90">
        <f>N107</f>
        <v>0</v>
      </c>
      <c r="O13" s="90">
        <f>O107</f>
        <v>0</v>
      </c>
      <c r="P13" s="90">
        <f>P107</f>
        <v>0</v>
      </c>
      <c r="Q13" s="90">
        <f>Q107</f>
        <v>0</v>
      </c>
      <c r="R13" s="90">
        <f t="shared" si="4"/>
        <v>0</v>
      </c>
      <c r="S13" s="89" t="str">
        <f t="shared" si="3"/>
        <v>N/A</v>
      </c>
      <c r="T13" s="90">
        <f t="shared" si="5"/>
        <v>0</v>
      </c>
      <c r="U13" s="129"/>
    </row>
    <row r="14" spans="1:22" x14ac:dyDescent="0.2">
      <c r="A14" s="2" t="str">
        <f t="shared" si="0"/>
        <v>Boys and Girls Clubs of Santa Monica</v>
      </c>
      <c r="B14" s="2" t="str">
        <f t="shared" si="1"/>
        <v xml:space="preserve">Out of School Time Enrichment </v>
      </c>
      <c r="D14" s="2" t="s">
        <v>20</v>
      </c>
      <c r="E14" s="1" t="s">
        <v>48</v>
      </c>
      <c r="I14" s="1" t="s">
        <v>48</v>
      </c>
      <c r="M14" s="90">
        <f>M116</f>
        <v>13500</v>
      </c>
      <c r="N14" s="90">
        <f>N116</f>
        <v>6500</v>
      </c>
      <c r="O14" s="90">
        <f>O116</f>
        <v>7000</v>
      </c>
      <c r="P14" s="90">
        <f>P116</f>
        <v>0</v>
      </c>
      <c r="Q14" s="90">
        <f>Q116</f>
        <v>0</v>
      </c>
      <c r="R14" s="90">
        <f t="shared" si="4"/>
        <v>0</v>
      </c>
      <c r="S14" s="89">
        <f t="shared" si="3"/>
        <v>0</v>
      </c>
      <c r="T14" s="90">
        <f t="shared" si="5"/>
        <v>0</v>
      </c>
      <c r="U14" s="129"/>
    </row>
    <row r="15" spans="1:22" x14ac:dyDescent="0.2">
      <c r="A15" s="2" t="str">
        <f t="shared" si="0"/>
        <v>Boys and Girls Clubs of Santa Monica</v>
      </c>
      <c r="B15" s="2" t="str">
        <f t="shared" si="1"/>
        <v xml:space="preserve">Out of School Time Enrichment </v>
      </c>
      <c r="D15" s="2" t="s">
        <v>20</v>
      </c>
      <c r="E15" s="1" t="s">
        <v>49</v>
      </c>
      <c r="I15" s="1" t="s">
        <v>49</v>
      </c>
      <c r="M15" s="90">
        <f>M128</f>
        <v>8000</v>
      </c>
      <c r="N15" s="90">
        <f>N128</f>
        <v>8000</v>
      </c>
      <c r="O15" s="90">
        <f>O128</f>
        <v>0</v>
      </c>
      <c r="P15" s="90">
        <f>P128</f>
        <v>0</v>
      </c>
      <c r="Q15" s="90">
        <f>Q128</f>
        <v>0</v>
      </c>
      <c r="R15" s="90">
        <f t="shared" si="4"/>
        <v>0</v>
      </c>
      <c r="S15" s="89">
        <f t="shared" si="3"/>
        <v>0</v>
      </c>
      <c r="T15" s="90">
        <f t="shared" si="5"/>
        <v>0</v>
      </c>
      <c r="U15" s="129"/>
    </row>
    <row r="16" spans="1:22" x14ac:dyDescent="0.2">
      <c r="E16" s="127"/>
      <c r="F16" s="127"/>
      <c r="G16" s="127"/>
      <c r="I16" s="127" t="s">
        <v>50</v>
      </c>
      <c r="J16" s="127"/>
      <c r="K16" s="127"/>
      <c r="L16" s="127"/>
      <c r="M16" s="112">
        <f t="shared" ref="M16:R16" si="6">SUM(M5:M15)</f>
        <v>284515.04799999995</v>
      </c>
      <c r="N16" s="112">
        <f t="shared" si="6"/>
        <v>200562.24799999996</v>
      </c>
      <c r="O16" s="112">
        <f t="shared" si="6"/>
        <v>83952.8</v>
      </c>
      <c r="P16" s="112">
        <f t="shared" si="6"/>
        <v>0</v>
      </c>
      <c r="Q16" s="112">
        <f t="shared" si="6"/>
        <v>0</v>
      </c>
      <c r="R16" s="112">
        <f t="shared" si="6"/>
        <v>0</v>
      </c>
      <c r="S16" s="113">
        <f t="shared" si="3"/>
        <v>0</v>
      </c>
      <c r="T16" s="112">
        <f>SUM(T5:T15)</f>
        <v>0</v>
      </c>
      <c r="U16" s="129"/>
    </row>
    <row r="17" spans="1:21" ht="13.5" thickBot="1" x14ac:dyDescent="0.25"/>
    <row r="18" spans="1:21" ht="13.5" thickBot="1" x14ac:dyDescent="0.25">
      <c r="E18" s="127"/>
      <c r="F18" s="173" t="s">
        <v>51</v>
      </c>
      <c r="G18" s="174"/>
      <c r="H18" s="174"/>
      <c r="I18" s="174"/>
      <c r="J18" s="174"/>
      <c r="K18" s="174"/>
      <c r="L18" s="174"/>
      <c r="M18" s="174"/>
      <c r="N18" s="174"/>
      <c r="O18" s="174"/>
      <c r="P18" s="174"/>
      <c r="Q18" s="174"/>
      <c r="R18" s="174"/>
      <c r="S18" s="174"/>
      <c r="T18" s="175"/>
    </row>
    <row r="20" spans="1:21" x14ac:dyDescent="0.2">
      <c r="A20" s="2" t="str">
        <f t="shared" si="0"/>
        <v>Boys and Girls Clubs of Santa Monica</v>
      </c>
      <c r="B20" s="2" t="str">
        <f t="shared" si="1"/>
        <v xml:space="preserve">Out of School Time Enrichment </v>
      </c>
      <c r="D20" s="2" t="s">
        <v>20</v>
      </c>
      <c r="E20" s="1" t="s">
        <v>52</v>
      </c>
      <c r="F20" s="1" t="s">
        <v>52</v>
      </c>
      <c r="H20" s="107">
        <v>0</v>
      </c>
    </row>
    <row r="21" spans="1:21" x14ac:dyDescent="0.2">
      <c r="A21" s="2" t="str">
        <f t="shared" si="0"/>
        <v>Boys and Girls Clubs of Santa Monica</v>
      </c>
      <c r="B21" s="2" t="str">
        <f t="shared" si="1"/>
        <v xml:space="preserve">Out of School Time Enrichment </v>
      </c>
      <c r="D21" s="2" t="s">
        <v>20</v>
      </c>
      <c r="E21" s="1" t="s">
        <v>53</v>
      </c>
      <c r="F21" s="1" t="s">
        <v>53</v>
      </c>
      <c r="H21" s="108">
        <f>R16</f>
        <v>0</v>
      </c>
    </row>
    <row r="22" spans="1:21" x14ac:dyDescent="0.2">
      <c r="A22" s="2" t="str">
        <f t="shared" si="0"/>
        <v>Boys and Girls Clubs of Santa Monica</v>
      </c>
      <c r="B22" s="2" t="str">
        <f t="shared" si="1"/>
        <v xml:space="preserve">Out of School Time Enrichment </v>
      </c>
      <c r="D22" s="2" t="s">
        <v>20</v>
      </c>
      <c r="E22" s="1" t="s">
        <v>54</v>
      </c>
      <c r="F22" s="1" t="s">
        <v>54</v>
      </c>
      <c r="H22" s="108">
        <f>ROUND(H20-H21,0)</f>
        <v>0</v>
      </c>
    </row>
    <row r="23" spans="1:21" x14ac:dyDescent="0.2">
      <c r="A23" s="2" t="str">
        <f t="shared" si="0"/>
        <v>Boys and Girls Clubs of Santa Monica</v>
      </c>
      <c r="B23" s="2" t="str">
        <f t="shared" si="1"/>
        <v xml:space="preserve">Out of School Time Enrichment </v>
      </c>
      <c r="D23" s="2" t="s">
        <v>20</v>
      </c>
      <c r="E23" s="1" t="s">
        <v>55</v>
      </c>
      <c r="F23" s="1" t="s">
        <v>55</v>
      </c>
      <c r="H23" s="107">
        <v>0</v>
      </c>
    </row>
    <row r="24" spans="1:21" ht="13.5" thickBot="1" x14ac:dyDescent="0.25">
      <c r="P24" s="176"/>
    </row>
    <row r="25" spans="1:21" ht="13.5" thickBot="1" x14ac:dyDescent="0.25">
      <c r="F25" s="164" t="s">
        <v>56</v>
      </c>
      <c r="G25" s="165"/>
      <c r="H25" s="165"/>
      <c r="I25" s="165"/>
      <c r="J25" s="165"/>
      <c r="K25" s="165"/>
      <c r="L25" s="165"/>
      <c r="M25" s="165"/>
      <c r="N25" s="165"/>
      <c r="O25" s="165"/>
      <c r="P25" s="165"/>
      <c r="Q25" s="165"/>
      <c r="R25" s="165"/>
      <c r="S25" s="165"/>
      <c r="T25" s="166"/>
    </row>
    <row r="26" spans="1:21" ht="13.5" thickBot="1" x14ac:dyDescent="0.25"/>
    <row r="27" spans="1:21" x14ac:dyDescent="0.2">
      <c r="F27" s="177" t="s">
        <v>57</v>
      </c>
      <c r="G27" s="178"/>
      <c r="H27" s="178"/>
      <c r="I27" s="178"/>
      <c r="J27" s="178"/>
      <c r="K27" s="179"/>
      <c r="L27" s="179"/>
      <c r="M27" s="180"/>
      <c r="N27" s="180"/>
      <c r="O27" s="180"/>
      <c r="P27" s="180"/>
      <c r="Q27" s="180"/>
      <c r="R27" s="180"/>
      <c r="S27" s="34"/>
      <c r="T27" s="33"/>
    </row>
    <row r="28" spans="1:21" x14ac:dyDescent="0.2">
      <c r="F28" s="181" t="s">
        <v>58</v>
      </c>
      <c r="G28" s="182"/>
      <c r="H28" s="182"/>
      <c r="I28" s="182"/>
      <c r="J28" s="182"/>
      <c r="K28" s="183"/>
      <c r="L28" s="183"/>
      <c r="M28" s="184"/>
      <c r="N28" s="184"/>
      <c r="O28" s="184"/>
      <c r="P28" s="184"/>
      <c r="Q28" s="184"/>
      <c r="R28" s="184"/>
      <c r="S28" s="46"/>
      <c r="T28" s="45"/>
    </row>
    <row r="29" spans="1:21" ht="13.5" thickBot="1" x14ac:dyDescent="0.25">
      <c r="F29" s="185" t="s">
        <v>59</v>
      </c>
      <c r="G29" s="186"/>
      <c r="H29" s="186"/>
      <c r="I29" s="186"/>
      <c r="J29" s="186"/>
      <c r="K29" s="187"/>
      <c r="L29" s="187"/>
      <c r="M29" s="188"/>
      <c r="N29" s="188"/>
      <c r="O29" s="188"/>
      <c r="P29" s="188"/>
      <c r="Q29" s="188"/>
      <c r="R29" s="188"/>
      <c r="S29" s="40"/>
      <c r="T29" s="39"/>
    </row>
    <row r="30" spans="1:21" ht="33.75" x14ac:dyDescent="0.2">
      <c r="D30" s="159"/>
      <c r="E30" s="127"/>
      <c r="F30" s="189" t="s">
        <v>60</v>
      </c>
      <c r="G30" s="189" t="s">
        <v>61</v>
      </c>
      <c r="H30" s="190" t="s">
        <v>7</v>
      </c>
      <c r="I30" s="190" t="s">
        <v>8</v>
      </c>
      <c r="J30" s="190" t="s">
        <v>9</v>
      </c>
      <c r="K30" s="190" t="s">
        <v>10</v>
      </c>
      <c r="L30" s="191"/>
      <c r="M30" s="169" t="s">
        <v>23</v>
      </c>
      <c r="N30" s="169" t="s">
        <v>24</v>
      </c>
      <c r="O30" s="169" t="s">
        <v>25</v>
      </c>
      <c r="P30" s="169" t="s">
        <v>26</v>
      </c>
      <c r="Q30" s="169" t="s">
        <v>27</v>
      </c>
      <c r="R30" s="169" t="s">
        <v>28</v>
      </c>
      <c r="S30" s="101" t="s">
        <v>29</v>
      </c>
      <c r="T30" s="100" t="s">
        <v>30</v>
      </c>
    </row>
    <row r="31" spans="1:21" ht="14.25" x14ac:dyDescent="0.2">
      <c r="A31" s="2" t="str">
        <f t="shared" si="0"/>
        <v>Boys and Girls Clubs of Santa Monica</v>
      </c>
      <c r="B31" s="2" t="str">
        <f t="shared" si="1"/>
        <v xml:space="preserve">Out of School Time Enrichment </v>
      </c>
      <c r="D31" s="2" t="s">
        <v>56</v>
      </c>
      <c r="E31" s="127" t="s">
        <v>57</v>
      </c>
      <c r="F31" s="192" t="s">
        <v>62</v>
      </c>
      <c r="G31" s="192" t="s">
        <v>63</v>
      </c>
      <c r="H31" s="193">
        <v>1</v>
      </c>
      <c r="I31" s="194">
        <v>5083.33</v>
      </c>
      <c r="J31" s="192">
        <v>12</v>
      </c>
      <c r="K31" s="195">
        <v>1</v>
      </c>
      <c r="L31" s="196"/>
      <c r="M31" s="90">
        <v>60999.96</v>
      </c>
      <c r="N31" s="90">
        <v>60999.96</v>
      </c>
      <c r="O31" s="90">
        <v>0</v>
      </c>
      <c r="P31" s="91">
        <v>0</v>
      </c>
      <c r="Q31" s="91">
        <v>0</v>
      </c>
      <c r="R31" s="197">
        <f t="shared" ref="R31:R36" si="7">SUM(P31:Q31)</f>
        <v>0</v>
      </c>
      <c r="S31" s="89">
        <f t="shared" ref="S31:S37" si="8">IFERROR(R31/N31,"N/A")</f>
        <v>0</v>
      </c>
      <c r="T31" s="198">
        <v>0</v>
      </c>
      <c r="U31" s="129"/>
    </row>
    <row r="32" spans="1:21" ht="14.25" x14ac:dyDescent="0.2">
      <c r="A32" s="2" t="str">
        <f t="shared" si="0"/>
        <v>Boys and Girls Clubs of Santa Monica</v>
      </c>
      <c r="B32" s="2" t="str">
        <f t="shared" si="1"/>
        <v xml:space="preserve">Out of School Time Enrichment </v>
      </c>
      <c r="D32" s="2" t="s">
        <v>56</v>
      </c>
      <c r="E32" s="127" t="s">
        <v>57</v>
      </c>
      <c r="F32" s="192" t="s">
        <v>64</v>
      </c>
      <c r="G32" s="192" t="s">
        <v>65</v>
      </c>
      <c r="H32" s="193">
        <v>1</v>
      </c>
      <c r="I32" s="194">
        <v>3342.12</v>
      </c>
      <c r="J32" s="192">
        <v>12</v>
      </c>
      <c r="K32" s="195">
        <v>1</v>
      </c>
      <c r="L32" s="196"/>
      <c r="M32" s="90">
        <v>40105.440000000002</v>
      </c>
      <c r="N32" s="90">
        <v>40105.440000000002</v>
      </c>
      <c r="O32" s="90">
        <v>0</v>
      </c>
      <c r="P32" s="91">
        <v>0</v>
      </c>
      <c r="Q32" s="91">
        <v>0</v>
      </c>
      <c r="R32" s="197">
        <f t="shared" si="7"/>
        <v>0</v>
      </c>
      <c r="S32" s="89">
        <f t="shared" si="8"/>
        <v>0</v>
      </c>
      <c r="T32" s="198">
        <v>0</v>
      </c>
      <c r="U32" s="129"/>
    </row>
    <row r="33" spans="1:21" ht="14.25" x14ac:dyDescent="0.2">
      <c r="A33" s="2" t="str">
        <f t="shared" si="0"/>
        <v>Boys and Girls Clubs of Santa Monica</v>
      </c>
      <c r="B33" s="2" t="str">
        <f t="shared" si="1"/>
        <v xml:space="preserve">Out of School Time Enrichment </v>
      </c>
      <c r="D33" s="2" t="s">
        <v>56</v>
      </c>
      <c r="E33" s="127" t="s">
        <v>57</v>
      </c>
      <c r="F33" s="192" t="s">
        <v>66</v>
      </c>
      <c r="G33" s="192" t="s">
        <v>67</v>
      </c>
      <c r="H33" s="193">
        <v>1</v>
      </c>
      <c r="I33" s="194">
        <v>4333.33</v>
      </c>
      <c r="J33" s="192">
        <v>12</v>
      </c>
      <c r="K33" s="195">
        <v>1</v>
      </c>
      <c r="L33" s="196"/>
      <c r="M33" s="90">
        <v>51999.96</v>
      </c>
      <c r="N33" s="90">
        <v>51999.96</v>
      </c>
      <c r="O33" s="90">
        <v>0</v>
      </c>
      <c r="P33" s="91">
        <v>0</v>
      </c>
      <c r="Q33" s="91">
        <v>0</v>
      </c>
      <c r="R33" s="197">
        <f t="shared" si="7"/>
        <v>0</v>
      </c>
      <c r="S33" s="89">
        <f t="shared" si="8"/>
        <v>0</v>
      </c>
      <c r="T33" s="198">
        <v>0</v>
      </c>
      <c r="U33" s="129"/>
    </row>
    <row r="34" spans="1:21" ht="14.25" x14ac:dyDescent="0.2">
      <c r="A34" s="2" t="str">
        <f t="shared" si="0"/>
        <v>Boys and Girls Clubs of Santa Monica</v>
      </c>
      <c r="B34" s="2" t="str">
        <f t="shared" si="1"/>
        <v xml:space="preserve">Out of School Time Enrichment </v>
      </c>
      <c r="D34" s="2" t="s">
        <v>56</v>
      </c>
      <c r="E34" s="127" t="s">
        <v>57</v>
      </c>
      <c r="F34" s="192" t="s">
        <v>68</v>
      </c>
      <c r="G34" s="192" t="s">
        <v>69</v>
      </c>
      <c r="H34" s="193">
        <v>1</v>
      </c>
      <c r="I34" s="194">
        <v>8112</v>
      </c>
      <c r="J34" s="192">
        <v>12</v>
      </c>
      <c r="K34" s="195">
        <v>0.08</v>
      </c>
      <c r="L34" s="196"/>
      <c r="M34" s="90">
        <v>7787.52</v>
      </c>
      <c r="N34" s="90">
        <v>7787.52</v>
      </c>
      <c r="O34" s="90">
        <v>0</v>
      </c>
      <c r="P34" s="91">
        <v>0</v>
      </c>
      <c r="Q34" s="91">
        <v>0</v>
      </c>
      <c r="R34" s="197">
        <f t="shared" si="7"/>
        <v>0</v>
      </c>
      <c r="S34" s="89">
        <f t="shared" si="8"/>
        <v>0</v>
      </c>
      <c r="T34" s="198">
        <v>0</v>
      </c>
      <c r="U34" s="129"/>
    </row>
    <row r="35" spans="1:21" ht="14.25" x14ac:dyDescent="0.2">
      <c r="A35" s="2" t="str">
        <f t="shared" si="0"/>
        <v>Boys and Girls Clubs of Santa Monica</v>
      </c>
      <c r="B35" s="2" t="str">
        <f t="shared" si="1"/>
        <v xml:space="preserve">Out of School Time Enrichment </v>
      </c>
      <c r="D35" s="2" t="s">
        <v>56</v>
      </c>
      <c r="E35" s="127" t="s">
        <v>57</v>
      </c>
      <c r="F35" s="192" t="s">
        <v>70</v>
      </c>
      <c r="G35" s="199" t="s">
        <v>71</v>
      </c>
      <c r="H35" s="193">
        <v>1</v>
      </c>
      <c r="I35" s="194">
        <v>4074.56</v>
      </c>
      <c r="J35" s="192">
        <v>12</v>
      </c>
      <c r="K35" s="195">
        <v>2.5000000000000001E-2</v>
      </c>
      <c r="L35" s="196"/>
      <c r="M35" s="90">
        <v>1222.3680000000002</v>
      </c>
      <c r="N35" s="90">
        <v>1222.3680000000002</v>
      </c>
      <c r="O35" s="90">
        <v>0</v>
      </c>
      <c r="P35" s="91">
        <v>0</v>
      </c>
      <c r="Q35" s="91">
        <v>0</v>
      </c>
      <c r="R35" s="197">
        <f t="shared" si="7"/>
        <v>0</v>
      </c>
      <c r="S35" s="89">
        <f t="shared" si="8"/>
        <v>0</v>
      </c>
      <c r="T35" s="198">
        <v>0</v>
      </c>
      <c r="U35" s="129"/>
    </row>
    <row r="36" spans="1:21" ht="15" thickBot="1" x14ac:dyDescent="0.25">
      <c r="A36" s="2" t="str">
        <f t="shared" si="0"/>
        <v>Boys and Girls Clubs of Santa Monica</v>
      </c>
      <c r="B36" s="2" t="str">
        <f t="shared" si="1"/>
        <v xml:space="preserve">Out of School Time Enrichment </v>
      </c>
      <c r="D36" s="2" t="s">
        <v>56</v>
      </c>
      <c r="E36" s="127" t="s">
        <v>57</v>
      </c>
      <c r="F36" s="192" t="s">
        <v>72</v>
      </c>
      <c r="G36" s="192" t="s">
        <v>73</v>
      </c>
      <c r="H36" s="193">
        <v>2</v>
      </c>
      <c r="I36" s="194">
        <v>987.6</v>
      </c>
      <c r="J36" s="192">
        <v>9</v>
      </c>
      <c r="K36" s="195">
        <v>1</v>
      </c>
      <c r="L36" s="196"/>
      <c r="M36" s="90">
        <v>17776.8</v>
      </c>
      <c r="N36" s="90">
        <v>0</v>
      </c>
      <c r="O36" s="90">
        <v>17776.8</v>
      </c>
      <c r="P36" s="91">
        <v>0</v>
      </c>
      <c r="Q36" s="91">
        <v>0</v>
      </c>
      <c r="R36" s="197">
        <f t="shared" si="7"/>
        <v>0</v>
      </c>
      <c r="S36" s="89" t="str">
        <f t="shared" si="8"/>
        <v>N/A</v>
      </c>
      <c r="T36" s="198">
        <v>0</v>
      </c>
      <c r="U36" s="129"/>
    </row>
    <row r="37" spans="1:21" ht="13.5" thickBot="1" x14ac:dyDescent="0.25">
      <c r="A37" s="2" t="str">
        <f t="shared" si="0"/>
        <v>Boys and Girls Clubs of Santa Monica</v>
      </c>
      <c r="B37" s="2" t="str">
        <f t="shared" si="1"/>
        <v xml:space="preserve">Out of School Time Enrichment </v>
      </c>
      <c r="E37" s="127"/>
      <c r="F37" s="200"/>
      <c r="G37" s="201"/>
      <c r="H37" s="202" t="s">
        <v>74</v>
      </c>
      <c r="I37" s="201"/>
      <c r="J37" s="201"/>
      <c r="K37" s="203"/>
      <c r="L37" s="203"/>
      <c r="M37" s="12">
        <f t="shared" ref="M37:R37" si="9">SUM(M31:M36)</f>
        <v>179892.04799999995</v>
      </c>
      <c r="N37" s="12">
        <f t="shared" si="9"/>
        <v>162115.24799999996</v>
      </c>
      <c r="O37" s="12">
        <f t="shared" si="9"/>
        <v>17776.8</v>
      </c>
      <c r="P37" s="12">
        <f t="shared" si="9"/>
        <v>0</v>
      </c>
      <c r="Q37" s="12">
        <f t="shared" si="9"/>
        <v>0</v>
      </c>
      <c r="R37" s="12">
        <f t="shared" si="9"/>
        <v>0</v>
      </c>
      <c r="S37" s="11">
        <f t="shared" si="8"/>
        <v>0</v>
      </c>
      <c r="T37" s="10">
        <f>SUM(T31:T36)</f>
        <v>0</v>
      </c>
    </row>
    <row r="38" spans="1:21" ht="13.5" thickBot="1" x14ac:dyDescent="0.25">
      <c r="A38" s="2" t="str">
        <f t="shared" si="0"/>
        <v>Boys and Girls Clubs of Santa Monica</v>
      </c>
      <c r="B38" s="2" t="str">
        <f t="shared" si="1"/>
        <v xml:space="preserve">Out of School Time Enrichment </v>
      </c>
    </row>
    <row r="39" spans="1:21" x14ac:dyDescent="0.2">
      <c r="A39" s="2" t="str">
        <f t="shared" si="0"/>
        <v>Boys and Girls Clubs of Santa Monica</v>
      </c>
      <c r="B39" s="2" t="str">
        <f t="shared" si="1"/>
        <v xml:space="preserve">Out of School Time Enrichment </v>
      </c>
      <c r="F39" s="204" t="s">
        <v>75</v>
      </c>
      <c r="G39" s="178"/>
      <c r="H39" s="178"/>
      <c r="I39" s="178"/>
      <c r="J39" s="178"/>
      <c r="K39" s="179"/>
      <c r="L39" s="179"/>
      <c r="M39" s="180"/>
      <c r="N39" s="180"/>
      <c r="O39" s="180"/>
      <c r="P39" s="180"/>
      <c r="Q39" s="180"/>
      <c r="R39" s="180"/>
      <c r="S39" s="34"/>
      <c r="T39" s="33"/>
    </row>
    <row r="40" spans="1:21" x14ac:dyDescent="0.2">
      <c r="A40" s="2" t="str">
        <f t="shared" si="0"/>
        <v>Boys and Girls Clubs of Santa Monica</v>
      </c>
      <c r="B40" s="2" t="str">
        <f t="shared" si="1"/>
        <v xml:space="preserve">Out of School Time Enrichment </v>
      </c>
      <c r="F40" s="181" t="s">
        <v>76</v>
      </c>
      <c r="G40" s="182"/>
      <c r="H40" s="182"/>
      <c r="I40" s="182"/>
      <c r="J40" s="182"/>
      <c r="K40" s="183"/>
      <c r="L40" s="183"/>
      <c r="M40" s="184"/>
      <c r="N40" s="184"/>
      <c r="O40" s="184"/>
      <c r="P40" s="184"/>
      <c r="Q40" s="184"/>
      <c r="R40" s="184"/>
      <c r="S40" s="46"/>
      <c r="T40" s="45"/>
    </row>
    <row r="41" spans="1:21" ht="13.5" thickBot="1" x14ac:dyDescent="0.25">
      <c r="A41" s="2" t="str">
        <f t="shared" si="0"/>
        <v>Boys and Girls Clubs of Santa Monica</v>
      </c>
      <c r="B41" s="2" t="str">
        <f t="shared" si="1"/>
        <v xml:space="preserve">Out of School Time Enrichment </v>
      </c>
      <c r="F41" s="185" t="s">
        <v>77</v>
      </c>
      <c r="G41" s="186"/>
      <c r="H41" s="186"/>
      <c r="I41" s="186"/>
      <c r="J41" s="186"/>
      <c r="K41" s="187"/>
      <c r="L41" s="187"/>
      <c r="M41" s="188"/>
      <c r="N41" s="188"/>
      <c r="O41" s="188"/>
      <c r="P41" s="188"/>
      <c r="Q41" s="188"/>
      <c r="R41" s="188"/>
      <c r="S41" s="40"/>
      <c r="T41" s="39"/>
    </row>
    <row r="42" spans="1:21" x14ac:dyDescent="0.2">
      <c r="E42" s="127"/>
      <c r="F42" s="205"/>
      <c r="G42" s="205"/>
      <c r="H42" s="79"/>
      <c r="I42" s="205"/>
      <c r="J42" s="205"/>
      <c r="K42" s="205"/>
      <c r="L42" s="205"/>
      <c r="M42" s="90"/>
      <c r="N42" s="90"/>
      <c r="O42" s="90"/>
      <c r="P42" s="91"/>
      <c r="Q42" s="91"/>
      <c r="R42" s="90"/>
      <c r="S42" s="89"/>
      <c r="T42" s="88"/>
      <c r="U42" s="129"/>
    </row>
    <row r="43" spans="1:21" x14ac:dyDescent="0.2">
      <c r="E43" s="127"/>
      <c r="F43" s="205"/>
      <c r="G43" s="205"/>
      <c r="H43" s="79"/>
      <c r="I43" s="205"/>
      <c r="J43" s="205"/>
      <c r="K43" s="205"/>
      <c r="L43" s="205"/>
      <c r="M43" s="90"/>
      <c r="N43" s="90"/>
      <c r="O43" s="90"/>
      <c r="P43" s="91"/>
      <c r="Q43" s="91"/>
      <c r="R43" s="90"/>
      <c r="S43" s="89"/>
      <c r="T43" s="88"/>
      <c r="U43" s="129"/>
    </row>
    <row r="44" spans="1:21" ht="15" thickBot="1" x14ac:dyDescent="0.25">
      <c r="A44" s="2" t="str">
        <f t="shared" si="0"/>
        <v>Boys and Girls Clubs of Santa Monica</v>
      </c>
      <c r="B44" s="2" t="str">
        <f t="shared" si="1"/>
        <v xml:space="preserve">Out of School Time Enrichment </v>
      </c>
      <c r="D44" s="2" t="s">
        <v>56</v>
      </c>
      <c r="E44" s="127" t="s">
        <v>75</v>
      </c>
      <c r="F44" s="205"/>
      <c r="G44" s="205"/>
      <c r="H44" s="79"/>
      <c r="I44" s="205"/>
      <c r="J44" s="205"/>
      <c r="K44" s="205"/>
      <c r="L44" s="205"/>
      <c r="M44" s="206">
        <f>SUM(N44:O44)</f>
        <v>38276</v>
      </c>
      <c r="N44" s="207">
        <v>10000</v>
      </c>
      <c r="O44" s="207">
        <v>28276</v>
      </c>
      <c r="P44" s="91"/>
      <c r="Q44" s="91"/>
      <c r="R44" s="90"/>
      <c r="S44" s="89"/>
      <c r="T44" s="88"/>
      <c r="U44" s="129"/>
    </row>
    <row r="45" spans="1:21" ht="13.5" thickBot="1" x14ac:dyDescent="0.25">
      <c r="A45" s="2" t="str">
        <f t="shared" si="0"/>
        <v>Boys and Girls Clubs of Santa Monica</v>
      </c>
      <c r="B45" s="2" t="str">
        <f t="shared" si="1"/>
        <v xml:space="preserve">Out of School Time Enrichment </v>
      </c>
      <c r="E45" s="127"/>
      <c r="F45" s="200"/>
      <c r="G45" s="201"/>
      <c r="H45" s="202" t="s">
        <v>78</v>
      </c>
      <c r="I45" s="201"/>
      <c r="J45" s="201"/>
      <c r="K45" s="203"/>
      <c r="L45" s="203"/>
      <c r="M45" s="12">
        <f t="shared" ref="M45:R45" si="10">SUM(M42:M44)</f>
        <v>38276</v>
      </c>
      <c r="N45" s="12">
        <f t="shared" si="10"/>
        <v>10000</v>
      </c>
      <c r="O45" s="12">
        <f t="shared" si="10"/>
        <v>28276</v>
      </c>
      <c r="P45" s="12">
        <f t="shared" si="10"/>
        <v>0</v>
      </c>
      <c r="Q45" s="12">
        <f t="shared" si="10"/>
        <v>0</v>
      </c>
      <c r="R45" s="12">
        <f t="shared" si="10"/>
        <v>0</v>
      </c>
      <c r="S45" s="11">
        <f>IFERROR(R45/N45,"N/A")</f>
        <v>0</v>
      </c>
      <c r="T45" s="10">
        <f>SUM(T42:T44)</f>
        <v>0</v>
      </c>
    </row>
    <row r="46" spans="1:21" ht="13.5" thickBot="1" x14ac:dyDescent="0.25">
      <c r="A46" s="2" t="str">
        <f t="shared" si="0"/>
        <v>Boys and Girls Clubs of Santa Monica</v>
      </c>
      <c r="B46" s="2" t="str">
        <f t="shared" si="1"/>
        <v xml:space="preserve">Out of School Time Enrichment </v>
      </c>
    </row>
    <row r="47" spans="1:21" x14ac:dyDescent="0.2">
      <c r="A47" s="2" t="str">
        <f t="shared" si="0"/>
        <v>Boys and Girls Clubs of Santa Monica</v>
      </c>
      <c r="B47" s="2" t="str">
        <f t="shared" si="1"/>
        <v xml:space="preserve">Out of School Time Enrichment </v>
      </c>
      <c r="F47" s="204" t="s">
        <v>79</v>
      </c>
      <c r="G47" s="178"/>
      <c r="H47" s="178"/>
      <c r="I47" s="178"/>
      <c r="J47" s="178"/>
      <c r="K47" s="179"/>
      <c r="L47" s="179"/>
      <c r="M47" s="180"/>
      <c r="N47" s="180"/>
      <c r="O47" s="180"/>
      <c r="P47" s="180"/>
      <c r="Q47" s="180"/>
      <c r="R47" s="180"/>
      <c r="S47" s="34"/>
      <c r="T47" s="33"/>
    </row>
    <row r="48" spans="1:21" x14ac:dyDescent="0.2">
      <c r="A48" s="2" t="str">
        <f t="shared" si="0"/>
        <v>Boys and Girls Clubs of Santa Monica</v>
      </c>
      <c r="B48" s="2" t="str">
        <f t="shared" si="1"/>
        <v xml:space="preserve">Out of School Time Enrichment </v>
      </c>
      <c r="F48" s="181" t="s">
        <v>80</v>
      </c>
      <c r="G48" s="182"/>
      <c r="H48" s="182"/>
      <c r="I48" s="182"/>
      <c r="J48" s="182"/>
      <c r="K48" s="183"/>
      <c r="L48" s="183"/>
      <c r="M48" s="184"/>
      <c r="N48" s="184"/>
      <c r="O48" s="184"/>
      <c r="P48" s="184"/>
      <c r="Q48" s="184"/>
      <c r="R48" s="184"/>
      <c r="S48" s="46"/>
      <c r="T48" s="45"/>
    </row>
    <row r="49" spans="1:21" x14ac:dyDescent="0.2">
      <c r="A49" s="2" t="str">
        <f t="shared" si="0"/>
        <v>Boys and Girls Clubs of Santa Monica</v>
      </c>
      <c r="B49" s="2" t="str">
        <f t="shared" si="1"/>
        <v xml:space="preserve">Out of School Time Enrichment </v>
      </c>
      <c r="F49" s="181" t="s">
        <v>81</v>
      </c>
      <c r="G49" s="182"/>
      <c r="H49" s="182"/>
      <c r="I49" s="182"/>
      <c r="J49" s="182"/>
      <c r="K49" s="183"/>
      <c r="L49" s="183"/>
      <c r="M49" s="184"/>
      <c r="N49" s="184"/>
      <c r="O49" s="184"/>
      <c r="P49" s="184"/>
      <c r="Q49" s="184"/>
      <c r="R49" s="184"/>
      <c r="S49" s="46"/>
      <c r="T49" s="45"/>
    </row>
    <row r="50" spans="1:21" x14ac:dyDescent="0.2">
      <c r="A50" s="2" t="str">
        <f t="shared" si="0"/>
        <v>Boys and Girls Clubs of Santa Monica</v>
      </c>
      <c r="B50" s="2" t="str">
        <f t="shared" si="1"/>
        <v xml:space="preserve">Out of School Time Enrichment </v>
      </c>
      <c r="F50" s="181" t="s">
        <v>82</v>
      </c>
      <c r="G50" s="182"/>
      <c r="H50" s="182"/>
      <c r="I50" s="182"/>
      <c r="J50" s="182"/>
      <c r="K50" s="183"/>
      <c r="L50" s="183"/>
      <c r="M50" s="184"/>
      <c r="N50" s="184"/>
      <c r="O50" s="184"/>
      <c r="P50" s="184"/>
      <c r="Q50" s="184"/>
      <c r="R50" s="184"/>
      <c r="S50" s="46"/>
      <c r="T50" s="45"/>
    </row>
    <row r="51" spans="1:21" x14ac:dyDescent="0.2">
      <c r="A51" s="2" t="str">
        <f t="shared" si="0"/>
        <v>Boys and Girls Clubs of Santa Monica</v>
      </c>
      <c r="B51" s="2" t="str">
        <f t="shared" si="1"/>
        <v xml:space="preserve">Out of School Time Enrichment </v>
      </c>
      <c r="F51" s="181" t="s">
        <v>83</v>
      </c>
      <c r="G51" s="182"/>
      <c r="H51" s="182"/>
      <c r="I51" s="182"/>
      <c r="J51" s="182"/>
      <c r="K51" s="183"/>
      <c r="L51" s="183"/>
      <c r="M51" s="184"/>
      <c r="N51" s="184"/>
      <c r="O51" s="184"/>
      <c r="P51" s="184"/>
      <c r="Q51" s="184"/>
      <c r="R51" s="184"/>
      <c r="S51" s="46"/>
      <c r="T51" s="45"/>
    </row>
    <row r="52" spans="1:21" ht="13.5" thickBot="1" x14ac:dyDescent="0.25">
      <c r="A52" s="2" t="str">
        <f t="shared" si="0"/>
        <v>Boys and Girls Clubs of Santa Monica</v>
      </c>
      <c r="B52" s="2" t="str">
        <f t="shared" si="1"/>
        <v xml:space="preserve">Out of School Time Enrichment </v>
      </c>
      <c r="F52" s="208" t="s">
        <v>84</v>
      </c>
      <c r="G52" s="186"/>
      <c r="H52" s="186"/>
      <c r="I52" s="186"/>
      <c r="J52" s="186"/>
      <c r="K52" s="187"/>
      <c r="L52" s="187"/>
      <c r="M52" s="188"/>
      <c r="N52" s="188"/>
      <c r="O52" s="188"/>
      <c r="P52" s="188"/>
      <c r="Q52" s="188"/>
      <c r="R52" s="188"/>
      <c r="S52" s="40"/>
      <c r="T52" s="39"/>
    </row>
    <row r="53" spans="1:21" x14ac:dyDescent="0.2">
      <c r="A53" s="2" t="str">
        <f t="shared" si="0"/>
        <v>Boys and Girls Clubs of Santa Monica</v>
      </c>
      <c r="B53" s="2" t="str">
        <f t="shared" si="1"/>
        <v xml:space="preserve">Out of School Time Enrichment </v>
      </c>
      <c r="D53" s="2" t="s">
        <v>56</v>
      </c>
      <c r="E53" s="127" t="s">
        <v>79</v>
      </c>
      <c r="F53" s="205"/>
      <c r="G53" s="205"/>
      <c r="H53" s="92"/>
      <c r="I53" s="205"/>
      <c r="J53" s="205"/>
      <c r="K53" s="205"/>
      <c r="L53" s="205"/>
      <c r="M53" s="77">
        <v>0</v>
      </c>
      <c r="N53" s="77">
        <v>0</v>
      </c>
      <c r="O53" s="77">
        <v>0</v>
      </c>
      <c r="P53" s="78">
        <v>0</v>
      </c>
      <c r="Q53" s="78">
        <v>0</v>
      </c>
      <c r="R53" s="77">
        <f>SUM(P53:Q53)</f>
        <v>0</v>
      </c>
      <c r="S53" s="76" t="str">
        <f>IFERROR(R53/N53,"N/A")</f>
        <v>N/A</v>
      </c>
      <c r="T53" s="75">
        <v>0</v>
      </c>
      <c r="U53" s="129"/>
    </row>
    <row r="54" spans="1:21" ht="13.5" thickBot="1" x14ac:dyDescent="0.25">
      <c r="A54" s="2" t="str">
        <f t="shared" si="0"/>
        <v>Boys and Girls Clubs of Santa Monica</v>
      </c>
      <c r="B54" s="2" t="str">
        <f t="shared" si="1"/>
        <v xml:space="preserve">Out of School Time Enrichment </v>
      </c>
      <c r="D54" s="2" t="s">
        <v>56</v>
      </c>
      <c r="E54" s="127" t="s">
        <v>79</v>
      </c>
      <c r="F54" s="205"/>
      <c r="G54" s="205"/>
      <c r="H54" s="92"/>
      <c r="I54" s="205"/>
      <c r="J54" s="205"/>
      <c r="K54" s="205"/>
      <c r="L54" s="205"/>
      <c r="M54" s="90">
        <v>0</v>
      </c>
      <c r="N54" s="90">
        <v>0</v>
      </c>
      <c r="O54" s="90">
        <v>0</v>
      </c>
      <c r="P54" s="91">
        <v>0</v>
      </c>
      <c r="Q54" s="91">
        <v>0</v>
      </c>
      <c r="R54" s="90">
        <f>SUM(P54:Q54)</f>
        <v>0</v>
      </c>
      <c r="S54" s="89" t="str">
        <f>IFERROR(R54/N54,"N/A")</f>
        <v>N/A</v>
      </c>
      <c r="T54" s="88">
        <v>0</v>
      </c>
      <c r="U54" s="129"/>
    </row>
    <row r="55" spans="1:21" ht="13.5" thickBot="1" x14ac:dyDescent="0.25">
      <c r="E55" s="127"/>
      <c r="F55" s="200"/>
      <c r="G55" s="201"/>
      <c r="H55" s="202" t="s">
        <v>85</v>
      </c>
      <c r="I55" s="201"/>
      <c r="J55" s="201"/>
      <c r="K55" s="203"/>
      <c r="L55" s="203"/>
      <c r="M55" s="12">
        <f t="shared" ref="M55:R55" si="11">SUM(M53:M54)</f>
        <v>0</v>
      </c>
      <c r="N55" s="12">
        <f t="shared" si="11"/>
        <v>0</v>
      </c>
      <c r="O55" s="12">
        <f t="shared" si="11"/>
        <v>0</v>
      </c>
      <c r="P55" s="12">
        <f t="shared" si="11"/>
        <v>0</v>
      </c>
      <c r="Q55" s="12">
        <f t="shared" si="11"/>
        <v>0</v>
      </c>
      <c r="R55" s="12">
        <f t="shared" si="11"/>
        <v>0</v>
      </c>
      <c r="S55" s="11" t="str">
        <f>IFERROR(R55/N55,"N/A")</f>
        <v>N/A</v>
      </c>
      <c r="T55" s="10">
        <f>SUM(T53:T54)</f>
        <v>0</v>
      </c>
    </row>
    <row r="56" spans="1:21" ht="13.5" thickBot="1" x14ac:dyDescent="0.25"/>
    <row r="57" spans="1:21" x14ac:dyDescent="0.2">
      <c r="F57" s="204" t="s">
        <v>86</v>
      </c>
      <c r="G57" s="178"/>
      <c r="H57" s="178"/>
      <c r="I57" s="178"/>
      <c r="J57" s="178"/>
      <c r="K57" s="179"/>
      <c r="L57" s="179"/>
      <c r="M57" s="180"/>
      <c r="N57" s="180"/>
      <c r="O57" s="180"/>
      <c r="P57" s="180"/>
      <c r="Q57" s="180"/>
      <c r="R57" s="180"/>
      <c r="S57" s="34"/>
      <c r="T57" s="33"/>
    </row>
    <row r="58" spans="1:21" ht="13.5" thickBot="1" x14ac:dyDescent="0.25">
      <c r="F58" s="208" t="s">
        <v>87</v>
      </c>
      <c r="G58" s="186"/>
      <c r="H58" s="186"/>
      <c r="I58" s="186"/>
      <c r="J58" s="186"/>
      <c r="K58" s="187"/>
      <c r="L58" s="187"/>
      <c r="M58" s="188"/>
      <c r="N58" s="188"/>
      <c r="O58" s="188"/>
      <c r="P58" s="188"/>
      <c r="Q58" s="188"/>
      <c r="R58" s="188"/>
      <c r="S58" s="40"/>
      <c r="T58" s="39"/>
    </row>
    <row r="59" spans="1:21" ht="14.25" x14ac:dyDescent="0.2">
      <c r="A59" s="2" t="str">
        <f t="shared" si="0"/>
        <v>Boys and Girls Clubs of Santa Monica</v>
      </c>
      <c r="B59" s="2" t="str">
        <f t="shared" si="1"/>
        <v xml:space="preserve">Out of School Time Enrichment </v>
      </c>
      <c r="D59" s="2" t="s">
        <v>56</v>
      </c>
      <c r="E59" s="127" t="s">
        <v>86</v>
      </c>
      <c r="F59" s="209" t="s">
        <v>88</v>
      </c>
      <c r="G59" s="209"/>
      <c r="H59" s="209"/>
      <c r="I59" s="209"/>
      <c r="J59" s="209"/>
      <c r="K59" s="209"/>
      <c r="L59" s="209"/>
      <c r="M59" s="210">
        <f>SUM(N59:O59)</f>
        <v>5500</v>
      </c>
      <c r="N59" s="211">
        <v>0</v>
      </c>
      <c r="O59" s="212">
        <v>5500</v>
      </c>
      <c r="P59" s="78"/>
      <c r="Q59" s="78"/>
      <c r="R59" s="77"/>
      <c r="S59" s="76"/>
      <c r="T59" s="75"/>
      <c r="U59" s="129"/>
    </row>
    <row r="60" spans="1:21" ht="14.25" x14ac:dyDescent="0.2">
      <c r="A60" s="2" t="str">
        <f t="shared" si="0"/>
        <v>Boys and Girls Clubs of Santa Monica</v>
      </c>
      <c r="B60" s="2" t="str">
        <f t="shared" si="1"/>
        <v xml:space="preserve">Out of School Time Enrichment </v>
      </c>
      <c r="D60" s="2" t="s">
        <v>56</v>
      </c>
      <c r="E60" s="127" t="s">
        <v>86</v>
      </c>
      <c r="F60" s="213" t="s">
        <v>89</v>
      </c>
      <c r="G60" s="214"/>
      <c r="H60" s="214"/>
      <c r="I60" s="214"/>
      <c r="J60" s="214"/>
      <c r="K60" s="214"/>
      <c r="L60" s="214"/>
      <c r="M60" s="210">
        <f>SUM(N60:O60)</f>
        <v>3500</v>
      </c>
      <c r="N60" s="215">
        <v>0</v>
      </c>
      <c r="O60" s="216">
        <v>3500</v>
      </c>
      <c r="P60" s="78"/>
      <c r="Q60" s="78"/>
      <c r="R60" s="77"/>
      <c r="S60" s="76"/>
      <c r="T60" s="75"/>
      <c r="U60" s="129"/>
    </row>
    <row r="61" spans="1:21" ht="13.5" thickBot="1" x14ac:dyDescent="0.25">
      <c r="A61" s="2" t="str">
        <f t="shared" si="0"/>
        <v>Boys and Girls Clubs of Santa Monica</v>
      </c>
      <c r="B61" s="2" t="str">
        <f t="shared" si="1"/>
        <v xml:space="preserve">Out of School Time Enrichment </v>
      </c>
      <c r="D61" s="2" t="s">
        <v>56</v>
      </c>
      <c r="E61" s="127" t="s">
        <v>86</v>
      </c>
      <c r="F61" s="205"/>
      <c r="G61" s="205"/>
      <c r="H61" s="81"/>
      <c r="I61" s="205"/>
      <c r="J61" s="205"/>
      <c r="K61" s="205"/>
      <c r="L61" s="205"/>
      <c r="M61" s="90"/>
      <c r="N61" s="90"/>
      <c r="O61" s="90"/>
      <c r="P61" s="91"/>
      <c r="Q61" s="91"/>
      <c r="R61" s="77"/>
      <c r="S61" s="76"/>
      <c r="T61" s="88"/>
      <c r="U61" s="129"/>
    </row>
    <row r="62" spans="1:21" ht="13.5" thickBot="1" x14ac:dyDescent="0.25">
      <c r="E62" s="127"/>
      <c r="F62" s="200"/>
      <c r="G62" s="201"/>
      <c r="H62" s="202" t="s">
        <v>90</v>
      </c>
      <c r="I62" s="201"/>
      <c r="J62" s="201"/>
      <c r="K62" s="203"/>
      <c r="L62" s="203"/>
      <c r="M62" s="12">
        <f t="shared" ref="M62:R62" si="12">SUM(M59:M61)</f>
        <v>9000</v>
      </c>
      <c r="N62" s="12">
        <f t="shared" si="12"/>
        <v>0</v>
      </c>
      <c r="O62" s="12">
        <f t="shared" si="12"/>
        <v>9000</v>
      </c>
      <c r="P62" s="12">
        <f t="shared" si="12"/>
        <v>0</v>
      </c>
      <c r="Q62" s="12">
        <f t="shared" si="12"/>
        <v>0</v>
      </c>
      <c r="R62" s="12">
        <f t="shared" si="12"/>
        <v>0</v>
      </c>
      <c r="S62" s="11" t="str">
        <f>IFERROR(R62/N62,"N/A")</f>
        <v>N/A</v>
      </c>
      <c r="T62" s="10">
        <f>SUM(T59:T61)</f>
        <v>0</v>
      </c>
    </row>
    <row r="63" spans="1:21" ht="13.5" thickBot="1" x14ac:dyDescent="0.25"/>
    <row r="64" spans="1:21" x14ac:dyDescent="0.2">
      <c r="F64" s="204" t="s">
        <v>91</v>
      </c>
      <c r="G64" s="178"/>
      <c r="H64" s="178"/>
      <c r="I64" s="178"/>
      <c r="J64" s="178"/>
      <c r="K64" s="179"/>
      <c r="L64" s="179"/>
      <c r="M64" s="180"/>
      <c r="N64" s="180"/>
      <c r="O64" s="180"/>
      <c r="P64" s="180"/>
      <c r="Q64" s="180"/>
      <c r="R64" s="180"/>
      <c r="S64" s="34"/>
      <c r="T64" s="33"/>
    </row>
    <row r="65" spans="1:21" x14ac:dyDescent="0.2">
      <c r="F65" s="181" t="s">
        <v>92</v>
      </c>
      <c r="G65" s="182"/>
      <c r="H65" s="182"/>
      <c r="I65" s="182"/>
      <c r="J65" s="182"/>
      <c r="K65" s="183"/>
      <c r="L65" s="183"/>
      <c r="M65" s="184"/>
      <c r="N65" s="184"/>
      <c r="O65" s="184"/>
      <c r="P65" s="184"/>
      <c r="Q65" s="184"/>
      <c r="R65" s="184"/>
      <c r="S65" s="46"/>
      <c r="T65" s="45"/>
    </row>
    <row r="66" spans="1:21" ht="13.5" thickBot="1" x14ac:dyDescent="0.25">
      <c r="F66" s="208" t="s">
        <v>93</v>
      </c>
      <c r="G66" s="186"/>
      <c r="H66" s="186"/>
      <c r="I66" s="186"/>
      <c r="J66" s="186"/>
      <c r="K66" s="187"/>
      <c r="L66" s="187"/>
      <c r="M66" s="188"/>
      <c r="N66" s="188"/>
      <c r="O66" s="188"/>
      <c r="P66" s="188"/>
      <c r="Q66" s="188"/>
      <c r="R66" s="188"/>
      <c r="S66" s="40"/>
      <c r="T66" s="39"/>
    </row>
    <row r="67" spans="1:21" x14ac:dyDescent="0.2">
      <c r="A67" s="2" t="str">
        <f>$G$5</f>
        <v>Boys and Girls Clubs of Santa Monica</v>
      </c>
      <c r="B67" s="2" t="str">
        <f>$G$6</f>
        <v xml:space="preserve">Out of School Time Enrichment </v>
      </c>
      <c r="D67" s="2" t="s">
        <v>56</v>
      </c>
      <c r="E67" s="127" t="s">
        <v>91</v>
      </c>
      <c r="F67" s="205"/>
      <c r="G67" s="205"/>
      <c r="H67" s="205"/>
      <c r="I67" s="205"/>
      <c r="J67" s="205"/>
      <c r="K67" s="205"/>
      <c r="L67" s="205"/>
      <c r="M67" s="77">
        <v>0</v>
      </c>
      <c r="N67" s="77">
        <v>0</v>
      </c>
      <c r="O67" s="77">
        <v>0</v>
      </c>
      <c r="P67" s="78">
        <v>0</v>
      </c>
      <c r="Q67" s="78">
        <v>0</v>
      </c>
      <c r="R67" s="77">
        <f>SUM(P67:Q67)</f>
        <v>0</v>
      </c>
      <c r="S67" s="76" t="str">
        <f>IFERROR(R67/N67,"N/A")</f>
        <v>N/A</v>
      </c>
      <c r="T67" s="75">
        <v>0</v>
      </c>
      <c r="U67" s="129"/>
    </row>
    <row r="68" spans="1:21" ht="13.5" thickBot="1" x14ac:dyDescent="0.25">
      <c r="A68" s="2" t="str">
        <f>$G$5</f>
        <v>Boys and Girls Clubs of Santa Monica</v>
      </c>
      <c r="B68" s="2" t="str">
        <f>$G$6</f>
        <v xml:space="preserve">Out of School Time Enrichment </v>
      </c>
      <c r="D68" s="2" t="s">
        <v>56</v>
      </c>
      <c r="E68" s="127" t="s">
        <v>91</v>
      </c>
      <c r="F68" s="205"/>
      <c r="G68" s="205"/>
      <c r="H68" s="205"/>
      <c r="I68" s="205"/>
      <c r="J68" s="205"/>
      <c r="K68" s="205"/>
      <c r="L68" s="205"/>
      <c r="M68" s="90">
        <v>0</v>
      </c>
      <c r="N68" s="90">
        <v>0</v>
      </c>
      <c r="O68" s="90">
        <v>0</v>
      </c>
      <c r="P68" s="91">
        <v>0</v>
      </c>
      <c r="Q68" s="91">
        <v>0</v>
      </c>
      <c r="R68" s="90">
        <f>SUM(P68:Q68)</f>
        <v>0</v>
      </c>
      <c r="S68" s="89" t="str">
        <f>IFERROR(R68/N68,"N/A")</f>
        <v>N/A</v>
      </c>
      <c r="T68" s="88">
        <v>0</v>
      </c>
      <c r="U68" s="129"/>
    </row>
    <row r="69" spans="1:21" ht="13.5" thickBot="1" x14ac:dyDescent="0.25">
      <c r="E69" s="127"/>
      <c r="F69" s="200"/>
      <c r="G69" s="201"/>
      <c r="H69" s="202" t="s">
        <v>94</v>
      </c>
      <c r="I69" s="201"/>
      <c r="J69" s="201"/>
      <c r="K69" s="203"/>
      <c r="L69" s="203"/>
      <c r="M69" s="12">
        <f t="shared" ref="M69:R69" si="13">SUM(M67:M68)</f>
        <v>0</v>
      </c>
      <c r="N69" s="12">
        <f t="shared" si="13"/>
        <v>0</v>
      </c>
      <c r="O69" s="12">
        <f t="shared" si="13"/>
        <v>0</v>
      </c>
      <c r="P69" s="12">
        <f t="shared" si="13"/>
        <v>0</v>
      </c>
      <c r="Q69" s="12">
        <f t="shared" si="13"/>
        <v>0</v>
      </c>
      <c r="R69" s="12">
        <f t="shared" si="13"/>
        <v>0</v>
      </c>
      <c r="S69" s="11" t="str">
        <f>IFERROR(R69/N69,"N/A")</f>
        <v>N/A</v>
      </c>
      <c r="T69" s="10">
        <f>SUM(T67:T68)</f>
        <v>0</v>
      </c>
    </row>
    <row r="70" spans="1:21" ht="13.5" thickBot="1" x14ac:dyDescent="0.25"/>
    <row r="71" spans="1:21" x14ac:dyDescent="0.2">
      <c r="E71" s="127"/>
      <c r="F71" s="204" t="s">
        <v>95</v>
      </c>
      <c r="G71" s="178"/>
      <c r="H71" s="178"/>
      <c r="I71" s="178"/>
      <c r="J71" s="178"/>
      <c r="K71" s="179"/>
      <c r="L71" s="179"/>
      <c r="M71" s="180"/>
      <c r="N71" s="180"/>
      <c r="O71" s="180"/>
      <c r="P71" s="180"/>
      <c r="Q71" s="180"/>
      <c r="R71" s="180"/>
      <c r="S71" s="34"/>
      <c r="T71" s="33"/>
    </row>
    <row r="72" spans="1:21" x14ac:dyDescent="0.2">
      <c r="E72" s="127"/>
      <c r="F72" s="181" t="s">
        <v>96</v>
      </c>
      <c r="G72" s="182"/>
      <c r="H72" s="182"/>
      <c r="I72" s="182"/>
      <c r="J72" s="182"/>
      <c r="K72" s="183"/>
      <c r="L72" s="183"/>
      <c r="M72" s="184"/>
      <c r="N72" s="184"/>
      <c r="O72" s="184"/>
      <c r="P72" s="184"/>
      <c r="Q72" s="184"/>
      <c r="R72" s="184"/>
      <c r="S72" s="46"/>
      <c r="T72" s="45"/>
    </row>
    <row r="73" spans="1:21" ht="13.5" thickBot="1" x14ac:dyDescent="0.25">
      <c r="E73" s="127"/>
      <c r="F73" s="208" t="s">
        <v>97</v>
      </c>
      <c r="G73" s="186"/>
      <c r="H73" s="186"/>
      <c r="I73" s="186"/>
      <c r="J73" s="186"/>
      <c r="K73" s="187"/>
      <c r="L73" s="187"/>
      <c r="M73" s="188"/>
      <c r="N73" s="188"/>
      <c r="O73" s="188"/>
      <c r="P73" s="188"/>
      <c r="Q73" s="188"/>
      <c r="R73" s="188"/>
      <c r="S73" s="40"/>
      <c r="T73" s="39"/>
    </row>
    <row r="74" spans="1:21" ht="14.25" x14ac:dyDescent="0.2">
      <c r="A74" s="2" t="str">
        <f>$G$5</f>
        <v>Boys and Girls Clubs of Santa Monica</v>
      </c>
      <c r="B74" s="2" t="str">
        <f>$G$6</f>
        <v xml:space="preserve">Out of School Time Enrichment </v>
      </c>
      <c r="D74" s="2" t="s">
        <v>56</v>
      </c>
      <c r="E74" s="127" t="s">
        <v>95</v>
      </c>
      <c r="F74" s="213" t="s">
        <v>98</v>
      </c>
      <c r="G74" s="209"/>
      <c r="H74" s="209"/>
      <c r="I74" s="209"/>
      <c r="J74" s="209"/>
      <c r="K74" s="209"/>
      <c r="L74" s="209"/>
      <c r="M74" s="210">
        <f>SUM(N74:O74)</f>
        <v>3947</v>
      </c>
      <c r="N74" s="211">
        <v>1947</v>
      </c>
      <c r="O74" s="212">
        <v>2000</v>
      </c>
      <c r="P74" s="78"/>
      <c r="Q74" s="78"/>
      <c r="R74" s="77"/>
      <c r="S74" s="76"/>
      <c r="T74" s="75"/>
      <c r="U74" s="129"/>
    </row>
    <row r="75" spans="1:21" ht="14.25" x14ac:dyDescent="0.2">
      <c r="A75" s="2" t="str">
        <f>$G$5</f>
        <v>Boys and Girls Clubs of Santa Monica</v>
      </c>
      <c r="B75" s="2" t="str">
        <f>$G$6</f>
        <v xml:space="preserve">Out of School Time Enrichment </v>
      </c>
      <c r="D75" s="2" t="s">
        <v>56</v>
      </c>
      <c r="E75" s="127" t="s">
        <v>95</v>
      </c>
      <c r="F75" s="213" t="s">
        <v>99</v>
      </c>
      <c r="G75" s="209"/>
      <c r="H75" s="209"/>
      <c r="I75" s="209"/>
      <c r="J75" s="209"/>
      <c r="K75" s="209"/>
      <c r="L75" s="209"/>
      <c r="M75" s="210">
        <f>SUM(N75:O75)</f>
        <v>2500</v>
      </c>
      <c r="N75" s="211">
        <v>500</v>
      </c>
      <c r="O75" s="212">
        <v>2000</v>
      </c>
      <c r="P75" s="91"/>
      <c r="Q75" s="91"/>
      <c r="R75" s="90"/>
      <c r="S75" s="89"/>
      <c r="T75" s="88"/>
      <c r="U75" s="129"/>
    </row>
    <row r="76" spans="1:21" x14ac:dyDescent="0.2">
      <c r="A76" s="2" t="str">
        <f>$G$5</f>
        <v>Boys and Girls Clubs of Santa Monica</v>
      </c>
      <c r="B76" s="2" t="str">
        <f>$G$6</f>
        <v xml:space="preserve">Out of School Time Enrichment </v>
      </c>
      <c r="D76" s="2" t="s">
        <v>56</v>
      </c>
      <c r="E76" s="127" t="s">
        <v>95</v>
      </c>
      <c r="F76" s="205"/>
      <c r="G76" s="205"/>
      <c r="H76" s="81"/>
      <c r="I76" s="205"/>
      <c r="J76" s="205"/>
      <c r="K76" s="205"/>
      <c r="L76" s="205"/>
      <c r="M76" s="90"/>
      <c r="N76" s="90"/>
      <c r="O76" s="90"/>
      <c r="P76" s="91"/>
      <c r="Q76" s="91"/>
      <c r="R76" s="90"/>
      <c r="S76" s="89"/>
      <c r="T76" s="88"/>
      <c r="U76" s="129"/>
    </row>
    <row r="77" spans="1:21" ht="13.5" thickBot="1" x14ac:dyDescent="0.25">
      <c r="A77" s="2" t="str">
        <f>$G$5</f>
        <v>Boys and Girls Clubs of Santa Monica</v>
      </c>
      <c r="B77" s="2" t="str">
        <f>$G$6</f>
        <v xml:space="preserve">Out of School Time Enrichment </v>
      </c>
      <c r="D77" s="2" t="s">
        <v>56</v>
      </c>
      <c r="E77" s="127" t="s">
        <v>95</v>
      </c>
      <c r="F77" s="205"/>
      <c r="G77" s="205"/>
      <c r="H77" s="81"/>
      <c r="I77" s="205"/>
      <c r="J77" s="205"/>
      <c r="K77" s="205"/>
      <c r="L77" s="205"/>
      <c r="M77" s="90"/>
      <c r="N77" s="90"/>
      <c r="O77" s="90"/>
      <c r="P77" s="91"/>
      <c r="Q77" s="91"/>
      <c r="R77" s="90"/>
      <c r="S77" s="89"/>
      <c r="T77" s="88"/>
      <c r="U77" s="129"/>
    </row>
    <row r="78" spans="1:21" ht="13.5" thickBot="1" x14ac:dyDescent="0.25">
      <c r="E78" s="127"/>
      <c r="F78" s="200" t="s">
        <v>100</v>
      </c>
      <c r="G78" s="201"/>
      <c r="H78" s="202" t="s">
        <v>101</v>
      </c>
      <c r="I78" s="201"/>
      <c r="J78" s="201"/>
      <c r="K78" s="203"/>
      <c r="L78" s="203"/>
      <c r="M78" s="12">
        <f t="shared" ref="M78:R78" si="14">SUM(M74:M77)</f>
        <v>6447</v>
      </c>
      <c r="N78" s="12">
        <f t="shared" si="14"/>
        <v>2447</v>
      </c>
      <c r="O78" s="12">
        <f t="shared" si="14"/>
        <v>4000</v>
      </c>
      <c r="P78" s="12">
        <f t="shared" si="14"/>
        <v>0</v>
      </c>
      <c r="Q78" s="12">
        <f t="shared" si="14"/>
        <v>0</v>
      </c>
      <c r="R78" s="12">
        <f t="shared" si="14"/>
        <v>0</v>
      </c>
      <c r="S78" s="11">
        <f>IFERROR(R78/N78,"N/A")</f>
        <v>0</v>
      </c>
      <c r="T78" s="10">
        <f>SUM(T74:T77)</f>
        <v>0</v>
      </c>
    </row>
    <row r="79" spans="1:21" ht="13.5" thickBot="1" x14ac:dyDescent="0.25"/>
    <row r="80" spans="1:21" x14ac:dyDescent="0.2">
      <c r="F80" s="204" t="s">
        <v>102</v>
      </c>
      <c r="G80" s="178"/>
      <c r="H80" s="178"/>
      <c r="I80" s="178"/>
      <c r="J80" s="178"/>
      <c r="K80" s="179"/>
      <c r="L80" s="179"/>
      <c r="M80" s="180"/>
      <c r="N80" s="180"/>
      <c r="O80" s="180"/>
      <c r="P80" s="180"/>
      <c r="Q80" s="180"/>
      <c r="R80" s="180"/>
      <c r="S80" s="34"/>
      <c r="T80" s="33"/>
    </row>
    <row r="81" spans="1:21" x14ac:dyDescent="0.2">
      <c r="F81" s="181" t="s">
        <v>103</v>
      </c>
      <c r="G81" s="183"/>
      <c r="H81" s="182"/>
      <c r="I81" s="182"/>
      <c r="J81" s="182"/>
      <c r="K81" s="183"/>
      <c r="L81" s="183"/>
      <c r="M81" s="184"/>
      <c r="N81" s="184"/>
      <c r="O81" s="184"/>
      <c r="P81" s="184"/>
      <c r="Q81" s="184"/>
      <c r="R81" s="184"/>
      <c r="S81" s="46"/>
      <c r="T81" s="45"/>
    </row>
    <row r="82" spans="1:21" x14ac:dyDescent="0.2">
      <c r="F82" s="181" t="s">
        <v>104</v>
      </c>
      <c r="G82" s="183"/>
      <c r="H82" s="182"/>
      <c r="I82" s="182"/>
      <c r="J82" s="182"/>
      <c r="K82" s="183"/>
      <c r="L82" s="183"/>
      <c r="M82" s="184"/>
      <c r="N82" s="184"/>
      <c r="O82" s="184"/>
      <c r="P82" s="184"/>
      <c r="Q82" s="184"/>
      <c r="R82" s="184"/>
      <c r="S82" s="46"/>
      <c r="T82" s="45"/>
    </row>
    <row r="83" spans="1:21" x14ac:dyDescent="0.2">
      <c r="F83" s="181" t="s">
        <v>105</v>
      </c>
      <c r="G83" s="183"/>
      <c r="H83" s="182"/>
      <c r="I83" s="182"/>
      <c r="J83" s="182"/>
      <c r="K83" s="183"/>
      <c r="L83" s="183"/>
      <c r="M83" s="184"/>
      <c r="N83" s="184"/>
      <c r="O83" s="184"/>
      <c r="P83" s="184"/>
      <c r="Q83" s="184"/>
      <c r="R83" s="184"/>
      <c r="S83" s="46"/>
      <c r="T83" s="45"/>
    </row>
    <row r="84" spans="1:21" x14ac:dyDescent="0.2">
      <c r="F84" s="181" t="s">
        <v>106</v>
      </c>
      <c r="G84" s="183"/>
      <c r="H84" s="182"/>
      <c r="I84" s="182"/>
      <c r="J84" s="182"/>
      <c r="K84" s="183"/>
      <c r="L84" s="183"/>
      <c r="M84" s="184"/>
      <c r="N84" s="184"/>
      <c r="O84" s="184"/>
      <c r="P84" s="184"/>
      <c r="Q84" s="184"/>
      <c r="R84" s="184"/>
      <c r="S84" s="46"/>
      <c r="T84" s="45"/>
    </row>
    <row r="85" spans="1:21" ht="13.5" thickBot="1" x14ac:dyDescent="0.25">
      <c r="F85" s="208" t="s">
        <v>107</v>
      </c>
      <c r="G85" s="187"/>
      <c r="H85" s="186"/>
      <c r="I85" s="186"/>
      <c r="J85" s="186"/>
      <c r="K85" s="187"/>
      <c r="L85" s="187"/>
      <c r="M85" s="188"/>
      <c r="N85" s="188"/>
      <c r="O85" s="188"/>
      <c r="P85" s="188"/>
      <c r="Q85" s="188"/>
      <c r="R85" s="188"/>
      <c r="S85" s="40"/>
      <c r="T85" s="39"/>
    </row>
    <row r="86" spans="1:21" x14ac:dyDescent="0.2">
      <c r="A86" s="2" t="str">
        <f>$G$5</f>
        <v>Boys and Girls Clubs of Santa Monica</v>
      </c>
      <c r="B86" s="2" t="str">
        <f>$G$6</f>
        <v xml:space="preserve">Out of School Time Enrichment </v>
      </c>
      <c r="D86" s="2" t="s">
        <v>56</v>
      </c>
      <c r="E86" s="127" t="s">
        <v>102</v>
      </c>
      <c r="F86" s="205"/>
      <c r="G86" s="205"/>
      <c r="H86" s="205"/>
      <c r="I86" s="205"/>
      <c r="J86" s="205"/>
      <c r="K86" s="205"/>
      <c r="L86" s="205"/>
      <c r="M86" s="77"/>
      <c r="N86" s="77"/>
      <c r="O86" s="77"/>
      <c r="P86" s="78"/>
      <c r="Q86" s="78"/>
      <c r="R86" s="77"/>
      <c r="S86" s="76"/>
      <c r="T86" s="75"/>
      <c r="U86" s="129"/>
    </row>
    <row r="87" spans="1:21" x14ac:dyDescent="0.2">
      <c r="A87" s="2" t="str">
        <f>$G$5</f>
        <v>Boys and Girls Clubs of Santa Monica</v>
      </c>
      <c r="B87" s="2" t="str">
        <f>$G$6</f>
        <v xml:space="preserve">Out of School Time Enrichment </v>
      </c>
      <c r="D87" s="2" t="s">
        <v>56</v>
      </c>
      <c r="E87" s="127" t="s">
        <v>102</v>
      </c>
      <c r="F87" s="205"/>
      <c r="G87" s="205"/>
      <c r="H87" s="205"/>
      <c r="I87" s="205"/>
      <c r="J87" s="205"/>
      <c r="K87" s="205"/>
      <c r="L87" s="205"/>
      <c r="M87" s="90"/>
      <c r="N87" s="90"/>
      <c r="O87" s="90"/>
      <c r="P87" s="91"/>
      <c r="Q87" s="91"/>
      <c r="R87" s="90"/>
      <c r="S87" s="89"/>
      <c r="T87" s="88"/>
      <c r="U87" s="129"/>
    </row>
    <row r="88" spans="1:21" x14ac:dyDescent="0.2">
      <c r="A88" s="2" t="str">
        <f>$G$5</f>
        <v>Boys and Girls Clubs of Santa Monica</v>
      </c>
      <c r="B88" s="2" t="str">
        <f>$G$6</f>
        <v xml:space="preserve">Out of School Time Enrichment </v>
      </c>
      <c r="D88" s="2" t="s">
        <v>56</v>
      </c>
      <c r="E88" s="127" t="s">
        <v>102</v>
      </c>
      <c r="F88" s="205"/>
      <c r="G88" s="205"/>
      <c r="H88" s="205"/>
      <c r="I88" s="205"/>
      <c r="J88" s="205"/>
      <c r="K88" s="205"/>
      <c r="L88" s="205"/>
      <c r="M88" s="90"/>
      <c r="N88" s="90"/>
      <c r="O88" s="90"/>
      <c r="P88" s="91"/>
      <c r="Q88" s="91"/>
      <c r="R88" s="90"/>
      <c r="S88" s="89"/>
      <c r="T88" s="88"/>
      <c r="U88" s="129"/>
    </row>
    <row r="89" spans="1:21" ht="15" thickBot="1" x14ac:dyDescent="0.25">
      <c r="A89" s="2" t="str">
        <f>$G$5</f>
        <v>Boys and Girls Clubs of Santa Monica</v>
      </c>
      <c r="B89" s="2" t="str">
        <f>$G$6</f>
        <v xml:space="preserve">Out of School Time Enrichment </v>
      </c>
      <c r="D89" s="2" t="s">
        <v>56</v>
      </c>
      <c r="E89" s="127" t="s">
        <v>102</v>
      </c>
      <c r="F89" s="205"/>
      <c r="G89" s="205"/>
      <c r="H89" s="205"/>
      <c r="I89" s="205"/>
      <c r="J89" s="205"/>
      <c r="K89" s="205"/>
      <c r="L89" s="205"/>
      <c r="M89" s="210">
        <f>SUM(N89,O89)</f>
        <v>20000</v>
      </c>
      <c r="N89" s="211">
        <v>5000</v>
      </c>
      <c r="O89" s="212">
        <v>15000</v>
      </c>
      <c r="P89" s="91"/>
      <c r="Q89" s="91"/>
      <c r="R89" s="90"/>
      <c r="S89" s="89"/>
      <c r="T89" s="88"/>
      <c r="U89" s="129"/>
    </row>
    <row r="90" spans="1:21" ht="13.5" thickBot="1" x14ac:dyDescent="0.25">
      <c r="E90" s="127"/>
      <c r="F90" s="200"/>
      <c r="G90" s="201"/>
      <c r="H90" s="202" t="s">
        <v>108</v>
      </c>
      <c r="I90" s="201"/>
      <c r="J90" s="201"/>
      <c r="K90" s="203"/>
      <c r="L90" s="203"/>
      <c r="M90" s="12">
        <f t="shared" ref="M90:R90" si="15">SUM(M86:M89)</f>
        <v>20000</v>
      </c>
      <c r="N90" s="12">
        <f t="shared" si="15"/>
        <v>5000</v>
      </c>
      <c r="O90" s="12">
        <f t="shared" si="15"/>
        <v>15000</v>
      </c>
      <c r="P90" s="12">
        <f t="shared" si="15"/>
        <v>0</v>
      </c>
      <c r="Q90" s="12">
        <f t="shared" si="15"/>
        <v>0</v>
      </c>
      <c r="R90" s="12">
        <f t="shared" si="15"/>
        <v>0</v>
      </c>
      <c r="S90" s="11">
        <f>IFERROR(R90/N90,"N/A")</f>
        <v>0</v>
      </c>
      <c r="T90" s="10">
        <f>SUM(P90:Q90)</f>
        <v>0</v>
      </c>
    </row>
    <row r="91" spans="1:21" ht="13.5" thickBot="1" x14ac:dyDescent="0.25"/>
    <row r="92" spans="1:21" x14ac:dyDescent="0.2">
      <c r="E92" s="127"/>
      <c r="F92" s="177" t="s">
        <v>109</v>
      </c>
      <c r="G92" s="178"/>
      <c r="H92" s="178"/>
      <c r="I92" s="178"/>
      <c r="J92" s="178"/>
      <c r="K92" s="179"/>
      <c r="L92" s="179"/>
      <c r="M92" s="180"/>
      <c r="N92" s="180"/>
      <c r="O92" s="180"/>
      <c r="P92" s="180"/>
      <c r="Q92" s="180"/>
      <c r="R92" s="180"/>
      <c r="S92" s="34"/>
      <c r="T92" s="33"/>
    </row>
    <row r="93" spans="1:21" ht="13.5" thickBot="1" x14ac:dyDescent="0.25">
      <c r="E93" s="127"/>
      <c r="F93" s="208" t="s">
        <v>110</v>
      </c>
      <c r="G93" s="186"/>
      <c r="H93" s="186"/>
      <c r="I93" s="186"/>
      <c r="J93" s="186"/>
      <c r="K93" s="187"/>
      <c r="L93" s="187"/>
      <c r="M93" s="188"/>
      <c r="N93" s="188"/>
      <c r="O93" s="188"/>
      <c r="P93" s="188"/>
      <c r="Q93" s="188"/>
      <c r="R93" s="188"/>
      <c r="S93" s="40"/>
      <c r="T93" s="39"/>
    </row>
    <row r="94" spans="1:21" ht="14.25" x14ac:dyDescent="0.2">
      <c r="A94" s="2" t="str">
        <f>$G$5</f>
        <v>Boys and Girls Clubs of Santa Monica</v>
      </c>
      <c r="B94" s="2" t="str">
        <f>$G$6</f>
        <v xml:space="preserve">Out of School Time Enrichment </v>
      </c>
      <c r="D94" s="2" t="s">
        <v>56</v>
      </c>
      <c r="E94" s="127" t="s">
        <v>109</v>
      </c>
      <c r="F94" s="245" t="s">
        <v>111</v>
      </c>
      <c r="G94" s="245"/>
      <c r="H94" s="245"/>
      <c r="I94" s="245"/>
      <c r="J94" s="245"/>
      <c r="K94" s="245"/>
      <c r="L94" s="245"/>
      <c r="M94" s="210">
        <f>SUM(N94:O94)</f>
        <v>2500</v>
      </c>
      <c r="N94" s="211">
        <v>1500</v>
      </c>
      <c r="O94" s="212">
        <v>1000</v>
      </c>
      <c r="P94" s="78"/>
      <c r="Q94" s="78"/>
      <c r="R94" s="77"/>
      <c r="S94" s="76"/>
      <c r="T94" s="75"/>
      <c r="U94" s="129"/>
    </row>
    <row r="95" spans="1:21" ht="14.25" x14ac:dyDescent="0.2">
      <c r="A95" s="2" t="str">
        <f>$G$5</f>
        <v>Boys and Girls Clubs of Santa Monica</v>
      </c>
      <c r="B95" s="2" t="str">
        <f>$G$6</f>
        <v xml:space="preserve">Out of School Time Enrichment </v>
      </c>
      <c r="D95" s="2" t="s">
        <v>56</v>
      </c>
      <c r="E95" s="127" t="s">
        <v>109</v>
      </c>
      <c r="F95" s="245" t="s">
        <v>112</v>
      </c>
      <c r="G95" s="245"/>
      <c r="H95" s="245"/>
      <c r="I95" s="245"/>
      <c r="J95" s="245"/>
      <c r="K95" s="245"/>
      <c r="L95" s="245"/>
      <c r="M95" s="210">
        <f>SUM(N95:O95)</f>
        <v>3600</v>
      </c>
      <c r="N95" s="211">
        <v>3200</v>
      </c>
      <c r="O95" s="212">
        <v>400</v>
      </c>
      <c r="P95" s="91"/>
      <c r="Q95" s="91"/>
      <c r="R95" s="90"/>
      <c r="S95" s="89"/>
      <c r="T95" s="88"/>
      <c r="U95" s="129"/>
    </row>
    <row r="96" spans="1:21" ht="14.25" x14ac:dyDescent="0.2">
      <c r="A96" s="2" t="str">
        <f>$G$5</f>
        <v>Boys and Girls Clubs of Santa Monica</v>
      </c>
      <c r="B96" s="2" t="str">
        <f>$G$6</f>
        <v xml:space="preserve">Out of School Time Enrichment </v>
      </c>
      <c r="D96" s="2" t="s">
        <v>56</v>
      </c>
      <c r="E96" s="127" t="s">
        <v>109</v>
      </c>
      <c r="F96" s="245" t="s">
        <v>113</v>
      </c>
      <c r="G96" s="217"/>
      <c r="H96" s="217"/>
      <c r="I96" s="217"/>
      <c r="J96" s="245"/>
      <c r="K96" s="245"/>
      <c r="L96" s="245"/>
      <c r="M96" s="210">
        <f>SUM(N96:O96)</f>
        <v>3300</v>
      </c>
      <c r="N96" s="211">
        <v>1800</v>
      </c>
      <c r="O96" s="212">
        <v>1500</v>
      </c>
      <c r="P96" s="91"/>
      <c r="Q96" s="91"/>
      <c r="R96" s="90"/>
      <c r="S96" s="89"/>
      <c r="T96" s="88"/>
      <c r="U96" s="129"/>
    </row>
    <row r="97" spans="1:21" ht="13.5" thickBot="1" x14ac:dyDescent="0.25">
      <c r="A97" s="2" t="str">
        <f>$G$5</f>
        <v>Boys and Girls Clubs of Santa Monica</v>
      </c>
      <c r="B97" s="2" t="str">
        <f>$G$6</f>
        <v xml:space="preserve">Out of School Time Enrichment </v>
      </c>
      <c r="D97" s="2" t="s">
        <v>56</v>
      </c>
      <c r="E97" s="127" t="s">
        <v>109</v>
      </c>
      <c r="F97" s="205"/>
      <c r="G97" s="205"/>
      <c r="H97" s="81"/>
      <c r="I97" s="205"/>
      <c r="J97" s="205"/>
      <c r="K97" s="205"/>
      <c r="L97" s="205"/>
      <c r="M97" s="90"/>
      <c r="N97" s="90"/>
      <c r="O97" s="90"/>
      <c r="P97" s="91"/>
      <c r="Q97" s="91"/>
      <c r="R97" s="90"/>
      <c r="S97" s="89"/>
      <c r="T97" s="88"/>
      <c r="U97" s="129"/>
    </row>
    <row r="98" spans="1:21" ht="13.5" thickBot="1" x14ac:dyDescent="0.25">
      <c r="E98" s="127"/>
      <c r="F98" s="200"/>
      <c r="G98" s="201"/>
      <c r="H98" s="202" t="s">
        <v>114</v>
      </c>
      <c r="I98" s="201"/>
      <c r="J98" s="201"/>
      <c r="K98" s="203"/>
      <c r="L98" s="203"/>
      <c r="M98" s="12">
        <f t="shared" ref="M98:R98" si="16">SUM(M94:M97)</f>
        <v>9400</v>
      </c>
      <c r="N98" s="12">
        <f t="shared" si="16"/>
        <v>6500</v>
      </c>
      <c r="O98" s="12">
        <f t="shared" si="16"/>
        <v>2900</v>
      </c>
      <c r="P98" s="12">
        <f t="shared" si="16"/>
        <v>0</v>
      </c>
      <c r="Q98" s="12">
        <f t="shared" si="16"/>
        <v>0</v>
      </c>
      <c r="R98" s="12">
        <f t="shared" si="16"/>
        <v>0</v>
      </c>
      <c r="S98" s="11">
        <f>IFERROR(R98/N98,"N/A")</f>
        <v>0</v>
      </c>
      <c r="T98" s="10">
        <f>SUM(T94:T97)</f>
        <v>0</v>
      </c>
    </row>
    <row r="99" spans="1:21" ht="13.5" thickBot="1" x14ac:dyDescent="0.25"/>
    <row r="100" spans="1:21" x14ac:dyDescent="0.2">
      <c r="F100" s="204" t="s">
        <v>115</v>
      </c>
      <c r="G100" s="178"/>
      <c r="H100" s="178"/>
      <c r="I100" s="178"/>
      <c r="J100" s="178"/>
      <c r="K100" s="179"/>
      <c r="L100" s="179"/>
      <c r="M100" s="180"/>
      <c r="N100" s="180"/>
      <c r="O100" s="180"/>
      <c r="P100" s="180"/>
      <c r="Q100" s="180"/>
      <c r="R100" s="180"/>
      <c r="S100" s="34"/>
      <c r="T100" s="33"/>
    </row>
    <row r="101" spans="1:21" x14ac:dyDescent="0.2">
      <c r="F101" s="181" t="s">
        <v>116</v>
      </c>
      <c r="G101" s="182"/>
      <c r="H101" s="182"/>
      <c r="I101" s="182"/>
      <c r="J101" s="182"/>
      <c r="K101" s="183"/>
      <c r="L101" s="183"/>
      <c r="M101" s="184"/>
      <c r="N101" s="184"/>
      <c r="O101" s="184"/>
      <c r="P101" s="184"/>
      <c r="Q101" s="184"/>
      <c r="R101" s="184"/>
      <c r="S101" s="46"/>
      <c r="T101" s="45"/>
    </row>
    <row r="102" spans="1:21" x14ac:dyDescent="0.2">
      <c r="F102" s="181" t="s">
        <v>117</v>
      </c>
      <c r="G102" s="182"/>
      <c r="H102" s="182"/>
      <c r="I102" s="182"/>
      <c r="J102" s="182"/>
      <c r="K102" s="183"/>
      <c r="L102" s="183"/>
      <c r="M102" s="184"/>
      <c r="N102" s="184"/>
      <c r="O102" s="184"/>
      <c r="P102" s="184"/>
      <c r="Q102" s="184"/>
      <c r="R102" s="184"/>
      <c r="S102" s="46"/>
      <c r="T102" s="45"/>
    </row>
    <row r="103" spans="1:21" x14ac:dyDescent="0.2">
      <c r="F103" s="181" t="s">
        <v>118</v>
      </c>
      <c r="G103" s="182"/>
      <c r="H103" s="182"/>
      <c r="I103" s="182"/>
      <c r="J103" s="182"/>
      <c r="K103" s="183"/>
      <c r="L103" s="183"/>
      <c r="M103" s="184"/>
      <c r="N103" s="184"/>
      <c r="O103" s="184"/>
      <c r="P103" s="184"/>
      <c r="Q103" s="184"/>
      <c r="R103" s="184"/>
      <c r="S103" s="46"/>
      <c r="T103" s="45"/>
    </row>
    <row r="104" spans="1:21" ht="13.5" thickBot="1" x14ac:dyDescent="0.25">
      <c r="F104" s="208" t="s">
        <v>119</v>
      </c>
      <c r="G104" s="186"/>
      <c r="H104" s="186"/>
      <c r="I104" s="186"/>
      <c r="J104" s="186"/>
      <c r="K104" s="187"/>
      <c r="L104" s="187"/>
      <c r="M104" s="188"/>
      <c r="N104" s="188"/>
      <c r="O104" s="188"/>
      <c r="P104" s="188"/>
      <c r="Q104" s="188"/>
      <c r="R104" s="188"/>
      <c r="S104" s="40"/>
      <c r="T104" s="39"/>
    </row>
    <row r="105" spans="1:21" x14ac:dyDescent="0.2">
      <c r="A105" s="2" t="str">
        <f>$G$5</f>
        <v>Boys and Girls Clubs of Santa Monica</v>
      </c>
      <c r="B105" s="2" t="str">
        <f>$G$6</f>
        <v xml:space="preserve">Out of School Time Enrichment </v>
      </c>
      <c r="D105" s="2" t="s">
        <v>56</v>
      </c>
      <c r="E105" s="127" t="s">
        <v>115</v>
      </c>
      <c r="F105" s="205"/>
      <c r="G105" s="205"/>
      <c r="H105" s="81"/>
      <c r="I105" s="205"/>
      <c r="J105" s="205"/>
      <c r="K105" s="205"/>
      <c r="L105" s="205"/>
      <c r="M105" s="77">
        <v>0</v>
      </c>
      <c r="N105" s="77">
        <v>0</v>
      </c>
      <c r="O105" s="77">
        <v>0</v>
      </c>
      <c r="P105" s="78">
        <v>0</v>
      </c>
      <c r="Q105" s="78">
        <v>0</v>
      </c>
      <c r="R105" s="77">
        <f>SUM(P105:Q105)</f>
        <v>0</v>
      </c>
      <c r="S105" s="76" t="str">
        <f>IFERROR(R105/N105,"N/A")</f>
        <v>N/A</v>
      </c>
      <c r="T105" s="75">
        <v>0</v>
      </c>
      <c r="U105" s="129"/>
    </row>
    <row r="106" spans="1:21" ht="13.5" thickBot="1" x14ac:dyDescent="0.25">
      <c r="A106" s="2" t="str">
        <f>$G$5</f>
        <v>Boys and Girls Clubs of Santa Monica</v>
      </c>
      <c r="B106" s="2" t="str">
        <f>$G$6</f>
        <v xml:space="preserve">Out of School Time Enrichment </v>
      </c>
      <c r="D106" s="2" t="s">
        <v>56</v>
      </c>
      <c r="E106" s="127" t="s">
        <v>115</v>
      </c>
      <c r="F106" s="205"/>
      <c r="G106" s="205"/>
      <c r="H106" s="81"/>
      <c r="I106" s="205"/>
      <c r="J106" s="205"/>
      <c r="K106" s="205"/>
      <c r="L106" s="205"/>
      <c r="M106" s="90">
        <v>0</v>
      </c>
      <c r="N106" s="90">
        <v>0</v>
      </c>
      <c r="O106" s="90">
        <v>0</v>
      </c>
      <c r="P106" s="91">
        <v>0</v>
      </c>
      <c r="Q106" s="91">
        <v>0</v>
      </c>
      <c r="R106" s="90">
        <f>SUM(P106:Q106)</f>
        <v>0</v>
      </c>
      <c r="S106" s="89" t="str">
        <f>IFERROR(R106/N106,"N/A")</f>
        <v>N/A</v>
      </c>
      <c r="T106" s="88">
        <v>0</v>
      </c>
      <c r="U106" s="129"/>
    </row>
    <row r="107" spans="1:21" ht="13.5" thickBot="1" x14ac:dyDescent="0.25">
      <c r="E107" s="127"/>
      <c r="F107" s="200"/>
      <c r="G107" s="201"/>
      <c r="H107" s="202" t="s">
        <v>120</v>
      </c>
      <c r="I107" s="201"/>
      <c r="J107" s="201"/>
      <c r="K107" s="203"/>
      <c r="L107" s="203"/>
      <c r="M107" s="12">
        <f t="shared" ref="M107:R107" si="17">SUM(M105:M106)</f>
        <v>0</v>
      </c>
      <c r="N107" s="12">
        <f t="shared" si="17"/>
        <v>0</v>
      </c>
      <c r="O107" s="12">
        <f t="shared" si="17"/>
        <v>0</v>
      </c>
      <c r="P107" s="12">
        <f t="shared" si="17"/>
        <v>0</v>
      </c>
      <c r="Q107" s="12">
        <f t="shared" si="17"/>
        <v>0</v>
      </c>
      <c r="R107" s="12">
        <f t="shared" si="17"/>
        <v>0</v>
      </c>
      <c r="S107" s="11" t="str">
        <f>IFERROR(R107/N107,"N/A")</f>
        <v>N/A</v>
      </c>
      <c r="T107" s="10">
        <f>SUM(P107:Q107)</f>
        <v>0</v>
      </c>
    </row>
    <row r="108" spans="1:21" ht="13.5" thickBot="1" x14ac:dyDescent="0.25">
      <c r="E108" s="127"/>
    </row>
    <row r="109" spans="1:21" x14ac:dyDescent="0.2">
      <c r="F109" s="204" t="s">
        <v>121</v>
      </c>
      <c r="G109" s="178"/>
      <c r="H109" s="178"/>
      <c r="I109" s="178"/>
      <c r="J109" s="178"/>
      <c r="K109" s="179"/>
      <c r="L109" s="179"/>
      <c r="M109" s="180"/>
      <c r="N109" s="180"/>
      <c r="O109" s="180"/>
      <c r="P109" s="180"/>
      <c r="Q109" s="180"/>
      <c r="R109" s="180"/>
      <c r="S109" s="34"/>
      <c r="T109" s="33"/>
    </row>
    <row r="110" spans="1:21" ht="13.5" thickBot="1" x14ac:dyDescent="0.25">
      <c r="F110" s="208" t="s">
        <v>122</v>
      </c>
      <c r="G110" s="186"/>
      <c r="H110" s="186"/>
      <c r="I110" s="186"/>
      <c r="J110" s="186"/>
      <c r="K110" s="187"/>
      <c r="L110" s="187"/>
      <c r="M110" s="188"/>
      <c r="N110" s="188"/>
      <c r="O110" s="188"/>
      <c r="P110" s="188"/>
      <c r="Q110" s="188"/>
      <c r="R110" s="188"/>
      <c r="S110" s="40"/>
      <c r="T110" s="39"/>
    </row>
    <row r="111" spans="1:21" x14ac:dyDescent="0.2">
      <c r="A111" s="2" t="str">
        <f>$G$5</f>
        <v>Boys and Girls Clubs of Santa Monica</v>
      </c>
      <c r="B111" s="2" t="str">
        <f>$G$6</f>
        <v xml:space="preserve">Out of School Time Enrichment </v>
      </c>
      <c r="D111" s="2" t="s">
        <v>56</v>
      </c>
      <c r="E111" s="127" t="s">
        <v>121</v>
      </c>
      <c r="F111" s="205"/>
      <c r="G111" s="205"/>
      <c r="H111" s="81"/>
      <c r="I111" s="205"/>
      <c r="J111" s="205"/>
      <c r="K111" s="205"/>
      <c r="L111" s="205"/>
      <c r="M111" s="77">
        <v>0</v>
      </c>
      <c r="N111" s="77">
        <v>0</v>
      </c>
      <c r="O111" s="77">
        <v>0</v>
      </c>
      <c r="P111" s="78">
        <v>0</v>
      </c>
      <c r="Q111" s="78">
        <v>0</v>
      </c>
      <c r="R111" s="77">
        <f>SUM(P111:Q111)</f>
        <v>0</v>
      </c>
      <c r="S111" s="76" t="str">
        <f>IFERROR(R111/N111,"N/A")</f>
        <v>N/A</v>
      </c>
      <c r="T111" s="75">
        <v>0</v>
      </c>
      <c r="U111" s="129"/>
    </row>
    <row r="112" spans="1:21" ht="14.25" customHeight="1" x14ac:dyDescent="0.2">
      <c r="A112" s="2" t="str">
        <f>$G$5</f>
        <v>Boys and Girls Clubs of Santa Monica</v>
      </c>
      <c r="B112" s="2" t="str">
        <f>$G$6</f>
        <v xml:space="preserve">Out of School Time Enrichment </v>
      </c>
      <c r="D112" s="2" t="s">
        <v>56</v>
      </c>
      <c r="E112" s="127" t="s">
        <v>121</v>
      </c>
      <c r="F112" s="245" t="s">
        <v>123</v>
      </c>
      <c r="G112" s="245"/>
      <c r="H112" s="245"/>
      <c r="I112" s="245"/>
      <c r="J112" s="245"/>
      <c r="K112" s="245"/>
      <c r="L112" s="245"/>
      <c r="M112" s="210">
        <f>SUM(N112:O112)</f>
        <v>4500</v>
      </c>
      <c r="N112" s="211">
        <v>2500</v>
      </c>
      <c r="O112" s="212">
        <v>2000</v>
      </c>
      <c r="P112" s="78"/>
      <c r="Q112" s="78"/>
      <c r="R112" s="77"/>
      <c r="S112" s="76"/>
      <c r="T112" s="75"/>
      <c r="U112" s="129"/>
    </row>
    <row r="113" spans="1:21" ht="14.25" x14ac:dyDescent="0.2">
      <c r="A113" s="2" t="str">
        <f>$G$5</f>
        <v>Boys and Girls Clubs of Santa Monica</v>
      </c>
      <c r="B113" s="2" t="str">
        <f>$G$6</f>
        <v xml:space="preserve">Out of School Time Enrichment </v>
      </c>
      <c r="D113" s="2" t="s">
        <v>56</v>
      </c>
      <c r="E113" s="127" t="s">
        <v>121</v>
      </c>
      <c r="F113" s="245" t="s">
        <v>124</v>
      </c>
      <c r="G113" s="245"/>
      <c r="H113" s="245"/>
      <c r="I113" s="245"/>
      <c r="J113" s="245"/>
      <c r="K113" s="245"/>
      <c r="L113" s="245"/>
      <c r="M113" s="210">
        <f>SUM(N113:O113)</f>
        <v>3000</v>
      </c>
      <c r="N113" s="211">
        <v>1000</v>
      </c>
      <c r="O113" s="212">
        <v>2000</v>
      </c>
      <c r="P113" s="78"/>
      <c r="Q113" s="78"/>
      <c r="R113" s="77"/>
      <c r="S113" s="76"/>
      <c r="T113" s="75"/>
      <c r="U113" s="129"/>
    </row>
    <row r="114" spans="1:21" ht="57" x14ac:dyDescent="0.2">
      <c r="A114" s="2" t="str">
        <f>$G$5</f>
        <v>Boys and Girls Clubs of Santa Monica</v>
      </c>
      <c r="B114" s="2" t="str">
        <f>$G$6</f>
        <v xml:space="preserve">Out of School Time Enrichment </v>
      </c>
      <c r="D114" s="2" t="s">
        <v>56</v>
      </c>
      <c r="E114" s="127" t="s">
        <v>121</v>
      </c>
      <c r="F114" s="245" t="s">
        <v>125</v>
      </c>
      <c r="G114" s="245"/>
      <c r="H114" s="245"/>
      <c r="I114" s="245"/>
      <c r="J114" s="245"/>
      <c r="K114" s="245"/>
      <c r="L114" s="245"/>
      <c r="M114" s="210">
        <f>SUM(N114:O114)</f>
        <v>6000</v>
      </c>
      <c r="N114" s="211">
        <v>3000</v>
      </c>
      <c r="O114" s="212">
        <v>3000</v>
      </c>
      <c r="P114" s="78"/>
      <c r="Q114" s="78"/>
      <c r="R114" s="77"/>
      <c r="S114" s="76"/>
      <c r="T114" s="75"/>
      <c r="U114" s="129"/>
    </row>
    <row r="115" spans="1:21" ht="13.5" thickBot="1" x14ac:dyDescent="0.25">
      <c r="A115" s="2" t="str">
        <f>$G$5</f>
        <v>Boys and Girls Clubs of Santa Monica</v>
      </c>
      <c r="B115" s="2" t="str">
        <f>$G$6</f>
        <v xml:space="preserve">Out of School Time Enrichment </v>
      </c>
      <c r="D115" s="2" t="s">
        <v>56</v>
      </c>
      <c r="E115" s="127" t="s">
        <v>121</v>
      </c>
      <c r="F115" s="205"/>
      <c r="G115" s="205"/>
      <c r="H115" s="81"/>
      <c r="I115" s="205"/>
      <c r="J115" s="205"/>
      <c r="K115" s="205"/>
      <c r="L115" s="205"/>
      <c r="M115" s="90">
        <v>0</v>
      </c>
      <c r="N115" s="90">
        <v>0</v>
      </c>
      <c r="O115" s="90">
        <v>0</v>
      </c>
      <c r="P115" s="91">
        <v>0</v>
      </c>
      <c r="Q115" s="91">
        <v>0</v>
      </c>
      <c r="R115" s="90">
        <f>SUM(P115:Q115)</f>
        <v>0</v>
      </c>
      <c r="S115" s="89" t="str">
        <f>IFERROR(R115/N115,"N/A")</f>
        <v>N/A</v>
      </c>
      <c r="T115" s="88">
        <v>0</v>
      </c>
      <c r="U115" s="129"/>
    </row>
    <row r="116" spans="1:21" ht="13.5" thickBot="1" x14ac:dyDescent="0.25">
      <c r="E116" s="127"/>
      <c r="F116" s="200"/>
      <c r="G116" s="201"/>
      <c r="H116" s="202" t="s">
        <v>126</v>
      </c>
      <c r="I116" s="201"/>
      <c r="J116" s="201"/>
      <c r="K116" s="203"/>
      <c r="L116" s="203"/>
      <c r="M116" s="12">
        <f t="shared" ref="M116:R116" si="18">SUM(M111:M115)</f>
        <v>13500</v>
      </c>
      <c r="N116" s="12">
        <f t="shared" si="18"/>
        <v>6500</v>
      </c>
      <c r="O116" s="12">
        <f t="shared" si="18"/>
        <v>7000</v>
      </c>
      <c r="P116" s="12">
        <f t="shared" si="18"/>
        <v>0</v>
      </c>
      <c r="Q116" s="12">
        <f t="shared" si="18"/>
        <v>0</v>
      </c>
      <c r="R116" s="12">
        <f t="shared" si="18"/>
        <v>0</v>
      </c>
      <c r="S116" s="11">
        <f>IFERROR(R116/N116,"N/A")</f>
        <v>0</v>
      </c>
      <c r="T116" s="10">
        <f>SUM(T111:T115)</f>
        <v>0</v>
      </c>
    </row>
    <row r="117" spans="1:21" ht="13.5" thickBot="1" x14ac:dyDescent="0.25"/>
    <row r="118" spans="1:21" x14ac:dyDescent="0.2">
      <c r="F118" s="204" t="s">
        <v>127</v>
      </c>
      <c r="G118" s="178"/>
      <c r="H118" s="178"/>
      <c r="I118" s="178"/>
      <c r="J118" s="178"/>
      <c r="K118" s="179"/>
      <c r="L118" s="179"/>
      <c r="M118" s="180"/>
      <c r="N118" s="180"/>
      <c r="O118" s="180"/>
      <c r="P118" s="180"/>
      <c r="Q118" s="180"/>
      <c r="R118" s="180"/>
      <c r="S118" s="34"/>
      <c r="T118" s="33"/>
    </row>
    <row r="119" spans="1:21" x14ac:dyDescent="0.2">
      <c r="E119" s="127"/>
      <c r="F119" s="181" t="s">
        <v>128</v>
      </c>
      <c r="G119" s="218"/>
      <c r="H119" s="218"/>
      <c r="I119" s="218"/>
      <c r="J119" s="218"/>
      <c r="K119" s="183"/>
      <c r="L119" s="183"/>
      <c r="M119" s="183"/>
      <c r="N119" s="183"/>
      <c r="O119" s="183"/>
      <c r="P119" s="183"/>
      <c r="Q119" s="183"/>
      <c r="R119" s="183"/>
      <c r="S119" s="183"/>
      <c r="T119" s="219"/>
    </row>
    <row r="120" spans="1:21" x14ac:dyDescent="0.2">
      <c r="E120" s="127"/>
      <c r="F120" s="220" t="s">
        <v>129</v>
      </c>
      <c r="G120" s="218"/>
      <c r="H120" s="218"/>
      <c r="I120" s="218"/>
      <c r="J120" s="218"/>
      <c r="K120" s="218"/>
      <c r="L120" s="221"/>
      <c r="M120" s="24"/>
      <c r="N120" s="24"/>
      <c r="O120" s="24"/>
      <c r="P120" s="24"/>
      <c r="Q120" s="24"/>
      <c r="R120" s="24"/>
      <c r="S120" s="23"/>
      <c r="T120" s="22"/>
    </row>
    <row r="121" spans="1:21" x14ac:dyDescent="0.2">
      <c r="E121" s="127"/>
      <c r="F121" s="222" t="s">
        <v>130</v>
      </c>
      <c r="G121" s="218"/>
      <c r="H121" s="218"/>
      <c r="I121" s="218"/>
      <c r="J121" s="218"/>
      <c r="K121" s="218"/>
      <c r="L121" s="221"/>
      <c r="M121" s="24"/>
      <c r="N121" s="24"/>
      <c r="O121" s="24"/>
      <c r="P121" s="24"/>
      <c r="Q121" s="24"/>
      <c r="R121" s="24"/>
      <c r="S121" s="23"/>
      <c r="T121" s="22"/>
    </row>
    <row r="122" spans="1:21" x14ac:dyDescent="0.2">
      <c r="E122" s="127"/>
      <c r="F122" s="222" t="s">
        <v>131</v>
      </c>
      <c r="G122" s="218"/>
      <c r="H122" s="218"/>
      <c r="I122" s="218"/>
      <c r="J122" s="218"/>
      <c r="K122" s="218"/>
      <c r="L122" s="221"/>
      <c r="M122" s="24"/>
      <c r="N122" s="24"/>
      <c r="O122" s="24"/>
      <c r="P122" s="24"/>
      <c r="Q122" s="24"/>
      <c r="R122" s="24"/>
      <c r="S122" s="23"/>
      <c r="T122" s="22"/>
    </row>
    <row r="123" spans="1:21" x14ac:dyDescent="0.2">
      <c r="E123" s="127"/>
      <c r="F123" s="223" t="s">
        <v>132</v>
      </c>
      <c r="G123" s="218"/>
      <c r="H123" s="218"/>
      <c r="I123" s="218"/>
      <c r="J123" s="218"/>
      <c r="K123" s="218"/>
      <c r="L123" s="221"/>
      <c r="M123" s="24"/>
      <c r="N123" s="24"/>
      <c r="O123" s="24"/>
      <c r="P123" s="24"/>
      <c r="Q123" s="24"/>
      <c r="R123" s="24"/>
      <c r="S123" s="23"/>
      <c r="T123" s="22"/>
    </row>
    <row r="124" spans="1:21" x14ac:dyDescent="0.2">
      <c r="E124" s="127"/>
      <c r="F124" s="224" t="s">
        <v>133</v>
      </c>
      <c r="G124" s="218"/>
      <c r="H124" s="218"/>
      <c r="I124" s="218"/>
      <c r="J124" s="218"/>
      <c r="K124" s="218"/>
      <c r="L124" s="221"/>
      <c r="M124" s="24"/>
      <c r="N124" s="24"/>
      <c r="O124" s="24"/>
      <c r="P124" s="24"/>
      <c r="Q124" s="24"/>
      <c r="R124" s="24"/>
      <c r="S124" s="23"/>
      <c r="T124" s="22"/>
    </row>
    <row r="125" spans="1:21" ht="13.5" thickBot="1" x14ac:dyDescent="0.25">
      <c r="E125" s="127"/>
      <c r="F125" s="225" t="s">
        <v>134</v>
      </c>
      <c r="G125" s="226"/>
      <c r="H125" s="226"/>
      <c r="I125" s="226"/>
      <c r="J125" s="226"/>
      <c r="K125" s="226"/>
      <c r="L125" s="227"/>
      <c r="M125" s="19"/>
      <c r="N125" s="19"/>
      <c r="O125" s="19"/>
      <c r="P125" s="19"/>
      <c r="Q125" s="19"/>
      <c r="R125" s="19"/>
      <c r="S125" s="18"/>
      <c r="T125" s="17"/>
    </row>
    <row r="126" spans="1:21" x14ac:dyDescent="0.2">
      <c r="A126" s="2" t="str">
        <f>$G$5</f>
        <v>Boys and Girls Clubs of Santa Monica</v>
      </c>
      <c r="B126" s="2" t="str">
        <f>$G$6</f>
        <v xml:space="preserve">Out of School Time Enrichment </v>
      </c>
      <c r="D126" s="2" t="s">
        <v>56</v>
      </c>
      <c r="E126" s="127" t="s">
        <v>127</v>
      </c>
      <c r="F126" s="205"/>
      <c r="G126" s="205"/>
      <c r="H126" s="81"/>
      <c r="I126" s="205"/>
      <c r="J126" s="205"/>
      <c r="K126" s="79"/>
      <c r="L126" s="228"/>
      <c r="M126" s="77"/>
      <c r="N126" s="77"/>
      <c r="O126" s="77"/>
      <c r="P126" s="78"/>
      <c r="Q126" s="78"/>
      <c r="R126" s="77"/>
      <c r="S126" s="76"/>
      <c r="T126" s="75"/>
      <c r="U126" s="129"/>
    </row>
    <row r="127" spans="1:21" ht="15" thickBot="1" x14ac:dyDescent="0.25">
      <c r="A127" s="2" t="str">
        <f>$G$5</f>
        <v>Boys and Girls Clubs of Santa Monica</v>
      </c>
      <c r="B127" s="2" t="str">
        <f>$G$6</f>
        <v xml:space="preserve">Out of School Time Enrichment </v>
      </c>
      <c r="D127" s="2" t="s">
        <v>56</v>
      </c>
      <c r="E127" s="127" t="s">
        <v>127</v>
      </c>
      <c r="F127" s="205"/>
      <c r="G127" s="205"/>
      <c r="H127" s="81"/>
      <c r="I127" s="205"/>
      <c r="J127" s="205"/>
      <c r="K127" s="79"/>
      <c r="L127" s="228"/>
      <c r="M127" s="229">
        <v>8000</v>
      </c>
      <c r="N127" s="229">
        <v>8000</v>
      </c>
      <c r="O127" s="229">
        <f>SUM(O126:O126)</f>
        <v>0</v>
      </c>
      <c r="P127" s="78"/>
      <c r="Q127" s="78"/>
      <c r="R127" s="77"/>
      <c r="S127" s="76"/>
      <c r="T127" s="75"/>
      <c r="U127" s="129"/>
    </row>
    <row r="128" spans="1:21" ht="13.5" thickBot="1" x14ac:dyDescent="0.25">
      <c r="E128" s="127"/>
      <c r="F128" s="200"/>
      <c r="G128" s="201"/>
      <c r="H128" s="202" t="s">
        <v>135</v>
      </c>
      <c r="I128" s="201"/>
      <c r="J128" s="201"/>
      <c r="K128" s="203"/>
      <c r="L128" s="203"/>
      <c r="M128" s="12">
        <f t="shared" ref="M128:R128" si="19">SUM(M126:M127)</f>
        <v>8000</v>
      </c>
      <c r="N128" s="12">
        <f t="shared" si="19"/>
        <v>8000</v>
      </c>
      <c r="O128" s="12">
        <f t="shared" si="19"/>
        <v>0</v>
      </c>
      <c r="P128" s="12">
        <f t="shared" si="19"/>
        <v>0</v>
      </c>
      <c r="Q128" s="12">
        <f t="shared" si="19"/>
        <v>0</v>
      </c>
      <c r="R128" s="12">
        <f t="shared" si="19"/>
        <v>0</v>
      </c>
      <c r="S128" s="11">
        <f>IFERROR(R128/N128,"N/A")</f>
        <v>0</v>
      </c>
      <c r="T128" s="10">
        <f>SUM(T126:T127)</f>
        <v>0</v>
      </c>
    </row>
    <row r="129" spans="5:20" ht="13.5" thickBot="1" x14ac:dyDescent="0.25"/>
    <row r="130" spans="5:20" ht="15.75" thickBot="1" x14ac:dyDescent="0.3">
      <c r="E130" s="127"/>
      <c r="F130" s="230"/>
      <c r="G130" s="231"/>
      <c r="H130" s="232" t="s">
        <v>50</v>
      </c>
      <c r="I130" s="231"/>
      <c r="J130" s="231"/>
      <c r="K130" s="233"/>
      <c r="L130" s="233"/>
      <c r="M130" s="5">
        <f t="shared" ref="M130:R130" si="20">SUM(M128,M116,M107,M98,M90,M78,M69,M62,M55,M45,M37)</f>
        <v>284515.04799999995</v>
      </c>
      <c r="N130" s="5">
        <f t="shared" si="20"/>
        <v>200562.24799999996</v>
      </c>
      <c r="O130" s="5">
        <f t="shared" si="20"/>
        <v>83952.8</v>
      </c>
      <c r="P130" s="5">
        <f t="shared" si="20"/>
        <v>0</v>
      </c>
      <c r="Q130" s="5">
        <f t="shared" si="20"/>
        <v>0</v>
      </c>
      <c r="R130" s="5">
        <f t="shared" si="20"/>
        <v>0</v>
      </c>
      <c r="S130" s="4">
        <f>IFERROR(R130/N130,"N/A")</f>
        <v>0</v>
      </c>
      <c r="T130" s="3">
        <f>SUM(T128,T116,T107,T98,T90,T78,T69,T62,T55,T45,T37)</f>
        <v>0</v>
      </c>
    </row>
    <row r="131" spans="5:20" ht="13.5" thickBot="1" x14ac:dyDescent="0.25"/>
    <row r="132" spans="5:20" x14ac:dyDescent="0.2">
      <c r="F132" s="234" t="s">
        <v>136</v>
      </c>
      <c r="G132" s="235"/>
      <c r="H132" s="235"/>
      <c r="I132" s="235"/>
      <c r="J132" s="235"/>
      <c r="K132" s="236"/>
      <c r="L132" s="236"/>
      <c r="M132" s="236"/>
      <c r="N132" s="236"/>
      <c r="O132" s="236"/>
      <c r="P132" s="236"/>
      <c r="Q132" s="236"/>
      <c r="R132" s="236"/>
      <c r="S132" s="70"/>
      <c r="T132" s="69"/>
    </row>
    <row r="133" spans="5:20" x14ac:dyDescent="0.2">
      <c r="F133" s="237" t="s">
        <v>137</v>
      </c>
      <c r="G133" s="127"/>
      <c r="H133" s="127"/>
      <c r="I133" s="127"/>
      <c r="J133" s="127"/>
      <c r="K133" s="127"/>
      <c r="L133" s="127"/>
      <c r="M133" s="127"/>
      <c r="N133" s="127"/>
      <c r="O133" s="127"/>
      <c r="P133" s="127"/>
      <c r="Q133" s="127"/>
      <c r="R133" s="127"/>
      <c r="S133" s="66"/>
      <c r="T133" s="65"/>
    </row>
    <row r="134" spans="5:20" ht="13.5" thickBot="1" x14ac:dyDescent="0.25">
      <c r="F134" s="238" t="s">
        <v>138</v>
      </c>
      <c r="G134" s="239"/>
      <c r="H134" s="239"/>
      <c r="I134" s="239"/>
      <c r="J134" s="239"/>
      <c r="K134" s="240"/>
      <c r="L134" s="240"/>
      <c r="M134" s="240"/>
      <c r="N134" s="240"/>
      <c r="O134" s="240"/>
      <c r="P134" s="240"/>
      <c r="Q134" s="240"/>
      <c r="R134" s="240"/>
      <c r="S134" s="61"/>
      <c r="T134" s="60"/>
    </row>
    <row r="136" spans="5:20" x14ac:dyDescent="0.2">
      <c r="F136" s="241"/>
      <c r="G136" s="241"/>
      <c r="H136" s="241"/>
      <c r="I136" s="241"/>
      <c r="J136" s="241"/>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6" tint="0.39997558519241921"/>
    <pageSetUpPr fitToPage="1"/>
  </sheetPr>
  <dimension ref="A1:U187"/>
  <sheetViews>
    <sheetView topLeftCell="F2" zoomScale="90" zoomScaleNormal="90" zoomScaleSheetLayoutView="90" workbookViewId="0">
      <selection activeCell="T137" sqref="T137"/>
    </sheetView>
  </sheetViews>
  <sheetFormatPr defaultColWidth="8.85546875" defaultRowHeight="12.75" outlineLevelRow="1" outlineLevelCol="1" x14ac:dyDescent="0.2"/>
  <cols>
    <col min="1" max="1" width="13.42578125" style="135" hidden="1" customWidth="1" outlineLevel="1"/>
    <col min="2" max="3" width="14.710937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row>
    <row r="3" spans="1:21" ht="15.75" x14ac:dyDescent="0.25">
      <c r="A3" s="131"/>
      <c r="B3" s="131"/>
      <c r="C3" s="131"/>
      <c r="D3" s="131"/>
      <c r="F3" s="118" t="s">
        <v>21</v>
      </c>
      <c r="G3" s="74"/>
      <c r="H3" s="74"/>
      <c r="I3" s="74"/>
      <c r="J3" s="74"/>
      <c r="K3" s="74"/>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54" t="s">
        <v>31</v>
      </c>
    </row>
    <row r="5" spans="1:21" x14ac:dyDescent="0.2">
      <c r="A5" s="131" t="str">
        <f t="shared" ref="A5:A33" si="0">$G$5</f>
        <v>The People Concern</v>
      </c>
      <c r="B5" s="131" t="str">
        <f t="shared" ref="B5:B33" si="1">$G$6</f>
        <v>Annenberg Access Center</v>
      </c>
      <c r="C5" s="131"/>
      <c r="D5" s="131" t="s">
        <v>20</v>
      </c>
      <c r="E5" s="114" t="s">
        <v>32</v>
      </c>
      <c r="F5" s="117" t="s">
        <v>33</v>
      </c>
      <c r="G5" s="116" t="s">
        <v>139</v>
      </c>
      <c r="H5" s="74"/>
      <c r="I5" s="74" t="s">
        <v>32</v>
      </c>
      <c r="J5" s="74"/>
      <c r="K5" s="74"/>
      <c r="L5" s="90">
        <f t="shared" ref="L5:Q5" si="2">L66</f>
        <v>1279505.1799999997</v>
      </c>
      <c r="M5" s="90">
        <f t="shared" si="2"/>
        <v>149470.5</v>
      </c>
      <c r="N5" s="90">
        <f t="shared" si="2"/>
        <v>1130034.6799999997</v>
      </c>
      <c r="O5" s="90">
        <f t="shared" si="2"/>
        <v>0</v>
      </c>
      <c r="P5" s="90">
        <f t="shared" si="2"/>
        <v>0</v>
      </c>
      <c r="Q5" s="90">
        <f t="shared" si="2"/>
        <v>0</v>
      </c>
      <c r="R5" s="89">
        <f t="shared" ref="R5:R16" si="3">IFERROR(Q5/M5,"N/A")</f>
        <v>0</v>
      </c>
      <c r="S5" s="90">
        <f>S66</f>
        <v>0</v>
      </c>
      <c r="T5" s="129"/>
    </row>
    <row r="6" spans="1:21" x14ac:dyDescent="0.2">
      <c r="A6" s="131" t="str">
        <f t="shared" si="0"/>
        <v>The People Concern</v>
      </c>
      <c r="B6" s="131" t="str">
        <f t="shared" si="1"/>
        <v>Annenberg Access Center</v>
      </c>
      <c r="C6" s="131"/>
      <c r="D6" s="131" t="s">
        <v>20</v>
      </c>
      <c r="E6" s="114" t="s">
        <v>35</v>
      </c>
      <c r="F6" s="117" t="s">
        <v>36</v>
      </c>
      <c r="G6" s="116" t="s">
        <v>140</v>
      </c>
      <c r="H6" s="74"/>
      <c r="I6" s="74" t="s">
        <v>35</v>
      </c>
      <c r="J6" s="74"/>
      <c r="K6" s="74"/>
      <c r="L6" s="90">
        <f>L75</f>
        <v>348145.9160196</v>
      </c>
      <c r="M6" s="90">
        <f>M75</f>
        <v>41990.306666666671</v>
      </c>
      <c r="N6" s="90">
        <f>N75</f>
        <v>306155.6093529333</v>
      </c>
      <c r="O6" s="90">
        <f>O75</f>
        <v>0</v>
      </c>
      <c r="P6" s="90">
        <f>P75</f>
        <v>0</v>
      </c>
      <c r="Q6" s="90">
        <f t="shared" ref="Q6:Q15" si="4">SUM(O6:P6)</f>
        <v>0</v>
      </c>
      <c r="R6" s="89">
        <f t="shared" si="3"/>
        <v>0</v>
      </c>
      <c r="S6" s="90">
        <f t="shared" ref="S6:S15" si="5">SUM(Q6:R6)</f>
        <v>0</v>
      </c>
      <c r="T6" s="129"/>
    </row>
    <row r="7" spans="1:21" x14ac:dyDescent="0.2">
      <c r="A7" s="131" t="str">
        <f t="shared" si="0"/>
        <v>The People Concern</v>
      </c>
      <c r="B7" s="131" t="str">
        <f t="shared" si="1"/>
        <v>Annenberg Access Center</v>
      </c>
      <c r="C7" s="131"/>
      <c r="D7" s="131" t="s">
        <v>20</v>
      </c>
      <c r="E7" s="114" t="s">
        <v>38</v>
      </c>
      <c r="F7" s="67" t="s">
        <v>39</v>
      </c>
      <c r="G7" s="67"/>
      <c r="H7" s="74"/>
      <c r="I7" s="74" t="s">
        <v>38</v>
      </c>
      <c r="J7" s="74"/>
      <c r="K7" s="74"/>
      <c r="L7" s="90">
        <f>L85</f>
        <v>0</v>
      </c>
      <c r="M7" s="90">
        <f>M85</f>
        <v>0</v>
      </c>
      <c r="N7" s="90">
        <f>N85</f>
        <v>0</v>
      </c>
      <c r="O7" s="90">
        <f>O85</f>
        <v>0</v>
      </c>
      <c r="P7" s="90">
        <f>P85</f>
        <v>0</v>
      </c>
      <c r="Q7" s="90">
        <f t="shared" si="4"/>
        <v>0</v>
      </c>
      <c r="R7" s="89" t="str">
        <f t="shared" si="3"/>
        <v>N/A</v>
      </c>
      <c r="S7" s="90">
        <f t="shared" si="5"/>
        <v>0</v>
      </c>
      <c r="T7" s="129"/>
    </row>
    <row r="8" spans="1:21" x14ac:dyDescent="0.2">
      <c r="A8" s="131" t="str">
        <f t="shared" si="0"/>
        <v>The People Concern</v>
      </c>
      <c r="B8" s="131" t="str">
        <f t="shared" si="1"/>
        <v>Annenberg Access Center</v>
      </c>
      <c r="C8" s="131"/>
      <c r="D8" s="131" t="s">
        <v>20</v>
      </c>
      <c r="E8" s="114" t="s">
        <v>40</v>
      </c>
      <c r="F8" s="155" t="s">
        <v>41</v>
      </c>
      <c r="G8" s="155"/>
      <c r="H8" s="74"/>
      <c r="I8" s="74" t="s">
        <v>40</v>
      </c>
      <c r="J8" s="74"/>
      <c r="K8" s="74"/>
      <c r="L8" s="90">
        <f>L93</f>
        <v>146940.51</v>
      </c>
      <c r="M8" s="90">
        <f>M93</f>
        <v>14000</v>
      </c>
      <c r="N8" s="90">
        <f>N93</f>
        <v>132940.51</v>
      </c>
      <c r="O8" s="90">
        <f>O93</f>
        <v>0</v>
      </c>
      <c r="P8" s="90">
        <f>P93</f>
        <v>0</v>
      </c>
      <c r="Q8" s="90">
        <f t="shared" si="4"/>
        <v>0</v>
      </c>
      <c r="R8" s="89">
        <f t="shared" si="3"/>
        <v>0</v>
      </c>
      <c r="S8" s="90">
        <f t="shared" si="5"/>
        <v>0</v>
      </c>
      <c r="T8" s="129"/>
    </row>
    <row r="9" spans="1:21" x14ac:dyDescent="0.2">
      <c r="A9" s="131" t="str">
        <f t="shared" si="0"/>
        <v>The People Concern</v>
      </c>
      <c r="B9" s="131" t="str">
        <f t="shared" si="1"/>
        <v>Annenberg Access Center</v>
      </c>
      <c r="C9" s="131"/>
      <c r="D9" s="131" t="s">
        <v>20</v>
      </c>
      <c r="E9" s="114" t="s">
        <v>42</v>
      </c>
      <c r="F9" s="155" t="s">
        <v>43</v>
      </c>
      <c r="G9" s="155"/>
      <c r="H9" s="74"/>
      <c r="I9" s="74" t="s">
        <v>42</v>
      </c>
      <c r="J9" s="74"/>
      <c r="K9" s="74"/>
      <c r="L9" s="90">
        <f>L100</f>
        <v>0</v>
      </c>
      <c r="M9" s="90">
        <f>M100</f>
        <v>0</v>
      </c>
      <c r="N9" s="90">
        <f>N100</f>
        <v>0</v>
      </c>
      <c r="O9" s="90">
        <f>O100</f>
        <v>0</v>
      </c>
      <c r="P9" s="90">
        <f>P100</f>
        <v>0</v>
      </c>
      <c r="Q9" s="90">
        <f t="shared" si="4"/>
        <v>0</v>
      </c>
      <c r="R9" s="89" t="str">
        <f t="shared" si="3"/>
        <v>N/A</v>
      </c>
      <c r="S9" s="90">
        <f t="shared" si="5"/>
        <v>0</v>
      </c>
      <c r="T9" s="129"/>
    </row>
    <row r="10" spans="1:21" x14ac:dyDescent="0.2">
      <c r="A10" s="131" t="str">
        <f t="shared" si="0"/>
        <v>The People Concern</v>
      </c>
      <c r="B10" s="131" t="str">
        <f t="shared" si="1"/>
        <v>Annenberg Access Center</v>
      </c>
      <c r="C10" s="131"/>
      <c r="D10" s="131" t="s">
        <v>20</v>
      </c>
      <c r="E10" s="114" t="s">
        <v>44</v>
      </c>
      <c r="F10" s="114"/>
      <c r="G10" s="114"/>
      <c r="H10" s="74"/>
      <c r="I10" s="74" t="s">
        <v>44</v>
      </c>
      <c r="J10" s="74"/>
      <c r="K10" s="74"/>
      <c r="L10" s="90">
        <f>L107</f>
        <v>4642.3799999999992</v>
      </c>
      <c r="M10" s="90">
        <f>M107</f>
        <v>0</v>
      </c>
      <c r="N10" s="90">
        <f>N107</f>
        <v>4642.3799999999992</v>
      </c>
      <c r="O10" s="90">
        <f>O107</f>
        <v>0</v>
      </c>
      <c r="P10" s="90">
        <f>P107</f>
        <v>0</v>
      </c>
      <c r="Q10" s="90">
        <f t="shared" si="4"/>
        <v>0</v>
      </c>
      <c r="R10" s="89" t="str">
        <f t="shared" si="3"/>
        <v>N/A</v>
      </c>
      <c r="S10" s="90">
        <f t="shared" si="5"/>
        <v>0</v>
      </c>
      <c r="T10" s="129"/>
    </row>
    <row r="11" spans="1:21" x14ac:dyDescent="0.2">
      <c r="A11" s="131" t="str">
        <f t="shared" si="0"/>
        <v>The People Concern</v>
      </c>
      <c r="B11" s="131" t="str">
        <f t="shared" si="1"/>
        <v>Annenberg Access Center</v>
      </c>
      <c r="C11" s="131"/>
      <c r="D11" s="131" t="s">
        <v>20</v>
      </c>
      <c r="E11" s="114" t="s">
        <v>45</v>
      </c>
      <c r="F11" s="74"/>
      <c r="G11" s="74"/>
      <c r="H11" s="74"/>
      <c r="I11" s="74" t="s">
        <v>45</v>
      </c>
      <c r="J11" s="74"/>
      <c r="K11" s="74"/>
      <c r="L11" s="90">
        <f>L117</f>
        <v>0</v>
      </c>
      <c r="M11" s="90">
        <f>M117</f>
        <v>0</v>
      </c>
      <c r="N11" s="90">
        <f>N117</f>
        <v>0</v>
      </c>
      <c r="O11" s="90">
        <f>O117</f>
        <v>0</v>
      </c>
      <c r="P11" s="90">
        <f>P117</f>
        <v>0</v>
      </c>
      <c r="Q11" s="90">
        <f t="shared" si="4"/>
        <v>0</v>
      </c>
      <c r="R11" s="89" t="str">
        <f t="shared" si="3"/>
        <v>N/A</v>
      </c>
      <c r="S11" s="90">
        <f t="shared" si="5"/>
        <v>0</v>
      </c>
      <c r="T11" s="129"/>
    </row>
    <row r="12" spans="1:21" x14ac:dyDescent="0.2">
      <c r="A12" s="131" t="str">
        <f t="shared" si="0"/>
        <v>The People Concern</v>
      </c>
      <c r="B12" s="131" t="str">
        <f t="shared" si="1"/>
        <v>Annenberg Access Center</v>
      </c>
      <c r="C12" s="131"/>
      <c r="D12" s="131" t="s">
        <v>20</v>
      </c>
      <c r="E12" s="114" t="s">
        <v>46</v>
      </c>
      <c r="F12" s="74"/>
      <c r="G12" s="74"/>
      <c r="H12" s="74"/>
      <c r="I12" s="74" t="s">
        <v>46</v>
      </c>
      <c r="J12" s="74"/>
      <c r="K12" s="74"/>
      <c r="L12" s="90">
        <f>L152</f>
        <v>381500.54</v>
      </c>
      <c r="M12" s="90">
        <f>M152</f>
        <v>12127</v>
      </c>
      <c r="N12" s="90">
        <f>N152</f>
        <v>369373.54</v>
      </c>
      <c r="O12" s="90">
        <f>O152</f>
        <v>0</v>
      </c>
      <c r="P12" s="90">
        <f>P152</f>
        <v>0</v>
      </c>
      <c r="Q12" s="90">
        <f t="shared" si="4"/>
        <v>0</v>
      </c>
      <c r="R12" s="89">
        <f t="shared" si="3"/>
        <v>0</v>
      </c>
      <c r="S12" s="90">
        <f t="shared" si="5"/>
        <v>0</v>
      </c>
      <c r="T12" s="129"/>
    </row>
    <row r="13" spans="1:21" x14ac:dyDescent="0.2">
      <c r="A13" s="131" t="str">
        <f t="shared" si="0"/>
        <v>The People Concern</v>
      </c>
      <c r="B13" s="131" t="str">
        <f t="shared" si="1"/>
        <v>Annenberg Access Center</v>
      </c>
      <c r="C13" s="131"/>
      <c r="D13" s="131" t="s">
        <v>20</v>
      </c>
      <c r="E13" s="114" t="s">
        <v>47</v>
      </c>
      <c r="F13" s="74"/>
      <c r="G13" s="74"/>
      <c r="H13" s="74"/>
      <c r="I13" s="74" t="s">
        <v>47</v>
      </c>
      <c r="J13" s="74"/>
      <c r="K13" s="74"/>
      <c r="L13" s="90">
        <f>L161</f>
        <v>0</v>
      </c>
      <c r="M13" s="90">
        <f>M161</f>
        <v>0</v>
      </c>
      <c r="N13" s="90">
        <f>N161</f>
        <v>0</v>
      </c>
      <c r="O13" s="90">
        <f>O161</f>
        <v>0</v>
      </c>
      <c r="P13" s="90">
        <f>P161</f>
        <v>0</v>
      </c>
      <c r="Q13" s="90">
        <f t="shared" si="4"/>
        <v>0</v>
      </c>
      <c r="R13" s="89" t="str">
        <f t="shared" si="3"/>
        <v>N/A</v>
      </c>
      <c r="S13" s="90">
        <f t="shared" si="5"/>
        <v>0</v>
      </c>
      <c r="T13" s="129"/>
    </row>
    <row r="14" spans="1:21" x14ac:dyDescent="0.2">
      <c r="A14" s="131" t="str">
        <f t="shared" si="0"/>
        <v>The People Concern</v>
      </c>
      <c r="B14" s="131" t="str">
        <f t="shared" si="1"/>
        <v>Annenberg Access Center</v>
      </c>
      <c r="C14" s="131"/>
      <c r="D14" s="131" t="s">
        <v>20</v>
      </c>
      <c r="E14" s="114" t="s">
        <v>48</v>
      </c>
      <c r="F14" s="74"/>
      <c r="G14" s="74"/>
      <c r="H14" s="74"/>
      <c r="I14" s="74" t="s">
        <v>48</v>
      </c>
      <c r="J14" s="74"/>
      <c r="K14" s="74"/>
      <c r="L14" s="90">
        <f>L167</f>
        <v>0</v>
      </c>
      <c r="M14" s="90">
        <f>M167</f>
        <v>0</v>
      </c>
      <c r="N14" s="90">
        <f>N167</f>
        <v>0</v>
      </c>
      <c r="O14" s="90">
        <f>O167</f>
        <v>0</v>
      </c>
      <c r="P14" s="90">
        <f>P167</f>
        <v>0</v>
      </c>
      <c r="Q14" s="90">
        <f t="shared" si="4"/>
        <v>0</v>
      </c>
      <c r="R14" s="89" t="str">
        <f t="shared" si="3"/>
        <v>N/A</v>
      </c>
      <c r="S14" s="90">
        <f t="shared" si="5"/>
        <v>0</v>
      </c>
      <c r="T14" s="129"/>
    </row>
    <row r="15" spans="1:21" x14ac:dyDescent="0.2">
      <c r="A15" s="131" t="str">
        <f t="shared" si="0"/>
        <v>The People Concern</v>
      </c>
      <c r="B15" s="131" t="str">
        <f t="shared" si="1"/>
        <v>Annenberg Access Center</v>
      </c>
      <c r="C15" s="131"/>
      <c r="D15" s="131" t="s">
        <v>20</v>
      </c>
      <c r="E15" s="114" t="s">
        <v>49</v>
      </c>
      <c r="F15" s="74"/>
      <c r="G15" s="74"/>
      <c r="H15" s="74"/>
      <c r="I15" s="74" t="s">
        <v>49</v>
      </c>
      <c r="J15" s="74"/>
      <c r="K15" s="74"/>
      <c r="L15" s="90">
        <f>L179</f>
        <v>40042.770592991998</v>
      </c>
      <c r="M15" s="90">
        <f>M179</f>
        <v>21758.780666666669</v>
      </c>
      <c r="N15" s="90">
        <f>N179</f>
        <v>18283.989926325328</v>
      </c>
      <c r="O15" s="90">
        <f>O179</f>
        <v>0</v>
      </c>
      <c r="P15" s="90">
        <f>P179</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2200777.2966125915</v>
      </c>
      <c r="M16" s="112">
        <f t="shared" si="6"/>
        <v>239346.58733333333</v>
      </c>
      <c r="N16" s="112">
        <f t="shared" si="6"/>
        <v>1961430.7092792583</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row>
    <row r="19" spans="1:20" x14ac:dyDescent="0.2">
      <c r="A19" s="131"/>
      <c r="B19" s="131"/>
      <c r="C19" s="131"/>
      <c r="D19" s="131"/>
    </row>
    <row r="20" spans="1:20" x14ac:dyDescent="0.2">
      <c r="A20" s="131" t="str">
        <f t="shared" si="0"/>
        <v>The People Concern</v>
      </c>
      <c r="B20" s="131" t="str">
        <f t="shared" si="1"/>
        <v>Annenberg Access Center</v>
      </c>
      <c r="C20" s="131"/>
      <c r="D20" s="131" t="s">
        <v>20</v>
      </c>
      <c r="E20" s="133" t="s">
        <v>52</v>
      </c>
      <c r="F20" s="58" t="s">
        <v>52</v>
      </c>
      <c r="H20" s="156">
        <v>0</v>
      </c>
      <c r="O20" s="74"/>
    </row>
    <row r="21" spans="1:20" x14ac:dyDescent="0.2">
      <c r="A21" s="131" t="str">
        <f t="shared" si="0"/>
        <v>The People Concern</v>
      </c>
      <c r="B21" s="131" t="str">
        <f t="shared" si="1"/>
        <v>Annenberg Access Center</v>
      </c>
      <c r="C21" s="131"/>
      <c r="D21" s="131" t="s">
        <v>20</v>
      </c>
      <c r="E21" s="133" t="s">
        <v>53</v>
      </c>
      <c r="F21" s="58" t="s">
        <v>53</v>
      </c>
      <c r="H21" s="108">
        <f>Q16</f>
        <v>0</v>
      </c>
      <c r="O21" s="74"/>
    </row>
    <row r="22" spans="1:20" x14ac:dyDescent="0.2">
      <c r="A22" s="131" t="str">
        <f t="shared" si="0"/>
        <v>The People Concern</v>
      </c>
      <c r="B22" s="131" t="str">
        <f t="shared" si="1"/>
        <v>Annenberg Access Center</v>
      </c>
      <c r="C22" s="131"/>
      <c r="D22" s="131" t="s">
        <v>20</v>
      </c>
      <c r="E22" s="133" t="s">
        <v>54</v>
      </c>
      <c r="F22" s="58" t="s">
        <v>54</v>
      </c>
      <c r="H22" s="108">
        <f>ROUND(H20-H21,0)</f>
        <v>0</v>
      </c>
      <c r="O22" s="74"/>
    </row>
    <row r="23" spans="1:20" x14ac:dyDescent="0.2">
      <c r="A23" s="131" t="str">
        <f t="shared" si="0"/>
        <v>The People Concern</v>
      </c>
      <c r="B23" s="131" t="str">
        <f t="shared" si="1"/>
        <v>Annenberg Access Center</v>
      </c>
      <c r="C23" s="131"/>
      <c r="D23" s="131" t="s">
        <v>20</v>
      </c>
      <c r="E23" s="133" t="s">
        <v>55</v>
      </c>
      <c r="F23" s="58" t="s">
        <v>55</v>
      </c>
      <c r="H23" s="156">
        <v>0</v>
      </c>
      <c r="O23" s="74"/>
    </row>
    <row r="24" spans="1:20" ht="13.5" thickBot="1" x14ac:dyDescent="0.25">
      <c r="A24" s="131"/>
      <c r="B24" s="131"/>
      <c r="C24" s="131"/>
      <c r="D24" s="131"/>
      <c r="O24" s="106"/>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c r="B26" s="131"/>
      <c r="C26" s="131"/>
      <c r="D26" s="131"/>
      <c r="F26" s="74"/>
      <c r="G26" s="74"/>
      <c r="H26" s="74"/>
      <c r="I26" s="74"/>
      <c r="J26" s="74"/>
      <c r="K26" s="74"/>
    </row>
    <row r="27" spans="1:20" ht="17.25" customHeight="1" x14ac:dyDescent="0.2">
      <c r="A27" s="131"/>
      <c r="B27" s="131"/>
      <c r="C27" s="131"/>
      <c r="D27" s="131"/>
      <c r="F27" s="51" t="s">
        <v>57</v>
      </c>
      <c r="G27" s="37"/>
      <c r="H27" s="37"/>
      <c r="I27" s="37"/>
      <c r="J27" s="37"/>
      <c r="K27" s="36"/>
      <c r="L27" s="35"/>
      <c r="M27" s="35"/>
      <c r="N27" s="35"/>
      <c r="O27" s="35"/>
      <c r="P27" s="35"/>
      <c r="Q27" s="35"/>
      <c r="R27" s="34"/>
      <c r="S27" s="33"/>
    </row>
    <row r="28" spans="1:20" x14ac:dyDescent="0.2">
      <c r="A28" s="131"/>
      <c r="B28" s="131"/>
      <c r="C28" s="131"/>
      <c r="D28" s="131"/>
      <c r="F28" s="32" t="s">
        <v>58</v>
      </c>
      <c r="G28" s="48"/>
      <c r="H28" s="48"/>
      <c r="I28" s="48"/>
      <c r="J28" s="48"/>
      <c r="K28" s="31"/>
      <c r="L28" s="47"/>
      <c r="M28" s="47"/>
      <c r="N28" s="47"/>
      <c r="O28" s="47"/>
      <c r="P28" s="47"/>
      <c r="Q28" s="47"/>
      <c r="R28" s="46"/>
      <c r="S28" s="45"/>
    </row>
    <row r="29" spans="1:20" ht="13.5" thickBot="1" x14ac:dyDescent="0.25">
      <c r="A29" s="131"/>
      <c r="B29" s="131"/>
      <c r="C29" s="131"/>
      <c r="D29" s="131"/>
      <c r="F29" s="52" t="s">
        <v>59</v>
      </c>
      <c r="G29" s="43"/>
      <c r="H29" s="43"/>
      <c r="I29" s="43"/>
      <c r="J29" s="43"/>
      <c r="K29" s="42"/>
      <c r="L29" s="41"/>
      <c r="M29" s="41"/>
      <c r="N29" s="41"/>
      <c r="O29" s="41"/>
      <c r="P29" s="41"/>
      <c r="Q29" s="41"/>
      <c r="R29" s="40"/>
      <c r="S29" s="39"/>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t="str">
        <f t="shared" si="0"/>
        <v>The People Concern</v>
      </c>
      <c r="B31" s="131" t="str">
        <f t="shared" si="1"/>
        <v>Annenberg Access Center</v>
      </c>
      <c r="C31" s="131"/>
      <c r="D31" s="135" t="s">
        <v>56</v>
      </c>
      <c r="E31" s="124" t="s">
        <v>57</v>
      </c>
      <c r="F31" s="97" t="s">
        <v>141</v>
      </c>
      <c r="G31" s="97" t="s">
        <v>142</v>
      </c>
      <c r="H31" s="97">
        <v>1</v>
      </c>
      <c r="I31" s="98">
        <v>10833.333333333334</v>
      </c>
      <c r="J31" s="97">
        <v>12</v>
      </c>
      <c r="K31" s="96">
        <v>0.1</v>
      </c>
      <c r="L31" s="90">
        <f t="shared" ref="L31:L65" si="7">I31*J31*K31</f>
        <v>13000</v>
      </c>
      <c r="M31" s="90">
        <v>0</v>
      </c>
      <c r="N31" s="90">
        <v>13000</v>
      </c>
      <c r="O31" s="91">
        <v>0</v>
      </c>
      <c r="P31" s="91">
        <v>0</v>
      </c>
      <c r="Q31" s="95">
        <f t="shared" ref="Q31:Q65" si="8">SUM(O31:P31)</f>
        <v>0</v>
      </c>
      <c r="R31" s="89" t="str">
        <f t="shared" ref="R31:R66" si="9">IFERROR(Q31/M31,"N/A")</f>
        <v>N/A</v>
      </c>
      <c r="S31" s="94">
        <v>0</v>
      </c>
      <c r="T31" s="74"/>
    </row>
    <row r="32" spans="1:20" x14ac:dyDescent="0.2">
      <c r="A32" s="131" t="str">
        <f t="shared" si="0"/>
        <v>The People Concern</v>
      </c>
      <c r="B32" s="131" t="str">
        <f t="shared" si="1"/>
        <v>Annenberg Access Center</v>
      </c>
      <c r="C32" s="131"/>
      <c r="D32" s="135" t="s">
        <v>56</v>
      </c>
      <c r="E32" s="124" t="s">
        <v>57</v>
      </c>
      <c r="F32" s="97" t="s">
        <v>143</v>
      </c>
      <c r="G32" s="97" t="s">
        <v>144</v>
      </c>
      <c r="H32" s="97">
        <v>1</v>
      </c>
      <c r="I32" s="98">
        <v>7446.4216666666662</v>
      </c>
      <c r="J32" s="97">
        <v>12</v>
      </c>
      <c r="K32" s="96">
        <v>1</v>
      </c>
      <c r="L32" s="90">
        <f t="shared" si="7"/>
        <v>89357.06</v>
      </c>
      <c r="M32" s="90">
        <v>0</v>
      </c>
      <c r="N32" s="90">
        <v>89357.06</v>
      </c>
      <c r="O32" s="91">
        <v>0</v>
      </c>
      <c r="P32" s="91">
        <v>0</v>
      </c>
      <c r="Q32" s="95">
        <f t="shared" si="8"/>
        <v>0</v>
      </c>
      <c r="R32" s="89" t="str">
        <f t="shared" si="9"/>
        <v>N/A</v>
      </c>
      <c r="S32" s="94">
        <v>0</v>
      </c>
      <c r="T32" s="74"/>
    </row>
    <row r="33" spans="1:20" ht="14.25" customHeight="1" x14ac:dyDescent="0.2">
      <c r="A33" s="131" t="str">
        <f t="shared" si="0"/>
        <v>The People Concern</v>
      </c>
      <c r="B33" s="131" t="str">
        <f t="shared" si="1"/>
        <v>Annenberg Access Center</v>
      </c>
      <c r="C33" s="131"/>
      <c r="D33" s="135" t="s">
        <v>56</v>
      </c>
      <c r="E33" s="124" t="s">
        <v>57</v>
      </c>
      <c r="F33" s="97" t="s">
        <v>145</v>
      </c>
      <c r="G33" s="97" t="s">
        <v>146</v>
      </c>
      <c r="H33" s="97">
        <v>1</v>
      </c>
      <c r="I33" s="98">
        <v>5416.666666666667</v>
      </c>
      <c r="J33" s="97">
        <v>12</v>
      </c>
      <c r="K33" s="96">
        <v>1</v>
      </c>
      <c r="L33" s="90">
        <f t="shared" si="7"/>
        <v>65000</v>
      </c>
      <c r="M33" s="90">
        <v>0</v>
      </c>
      <c r="N33" s="90">
        <v>65000</v>
      </c>
      <c r="O33" s="91">
        <v>0</v>
      </c>
      <c r="P33" s="91">
        <v>0</v>
      </c>
      <c r="Q33" s="95">
        <f t="shared" si="8"/>
        <v>0</v>
      </c>
      <c r="R33" s="89" t="str">
        <f t="shared" si="9"/>
        <v>N/A</v>
      </c>
      <c r="S33" s="94">
        <v>0</v>
      </c>
      <c r="T33" s="74"/>
    </row>
    <row r="34" spans="1:20" x14ac:dyDescent="0.2">
      <c r="A34" s="131" t="str">
        <f t="shared" ref="A34:A65" si="10">$G$5</f>
        <v>The People Concern</v>
      </c>
      <c r="B34" s="131" t="str">
        <f t="shared" ref="B34:B65" si="11">$G$6</f>
        <v>Annenberg Access Center</v>
      </c>
      <c r="C34" s="131"/>
      <c r="D34" s="135" t="s">
        <v>56</v>
      </c>
      <c r="E34" s="124" t="s">
        <v>57</v>
      </c>
      <c r="F34" s="97" t="s">
        <v>147</v>
      </c>
      <c r="G34" s="97" t="s">
        <v>148</v>
      </c>
      <c r="H34" s="97">
        <v>1</v>
      </c>
      <c r="I34" s="98">
        <v>5837.3899999999994</v>
      </c>
      <c r="J34" s="97">
        <v>12</v>
      </c>
      <c r="K34" s="96">
        <v>1</v>
      </c>
      <c r="L34" s="90">
        <f t="shared" si="7"/>
        <v>70048.679999999993</v>
      </c>
      <c r="M34" s="90">
        <v>0</v>
      </c>
      <c r="N34" s="90">
        <v>70048.679999999993</v>
      </c>
      <c r="O34" s="91">
        <v>0</v>
      </c>
      <c r="P34" s="91">
        <v>0</v>
      </c>
      <c r="Q34" s="95">
        <f t="shared" si="8"/>
        <v>0</v>
      </c>
      <c r="R34" s="89" t="str">
        <f t="shared" si="9"/>
        <v>N/A</v>
      </c>
      <c r="S34" s="94">
        <v>0</v>
      </c>
      <c r="T34" s="74"/>
    </row>
    <row r="35" spans="1:20" x14ac:dyDescent="0.2">
      <c r="A35" s="131" t="str">
        <f t="shared" si="10"/>
        <v>The People Concern</v>
      </c>
      <c r="B35" s="131" t="str">
        <f t="shared" si="11"/>
        <v>Annenberg Access Center</v>
      </c>
      <c r="C35" s="131"/>
      <c r="D35" s="135" t="s">
        <v>56</v>
      </c>
      <c r="E35" s="124" t="s">
        <v>57</v>
      </c>
      <c r="F35" s="97" t="s">
        <v>149</v>
      </c>
      <c r="G35" s="97" t="s">
        <v>150</v>
      </c>
      <c r="H35" s="97">
        <v>1</v>
      </c>
      <c r="I35" s="98">
        <v>3333.3333333333335</v>
      </c>
      <c r="J35" s="97">
        <v>12</v>
      </c>
      <c r="K35" s="96">
        <v>1</v>
      </c>
      <c r="L35" s="90">
        <f t="shared" si="7"/>
        <v>40000</v>
      </c>
      <c r="M35" s="90">
        <v>0</v>
      </c>
      <c r="N35" s="90">
        <v>40000</v>
      </c>
      <c r="O35" s="91">
        <v>0</v>
      </c>
      <c r="P35" s="91">
        <v>0</v>
      </c>
      <c r="Q35" s="95">
        <f t="shared" si="8"/>
        <v>0</v>
      </c>
      <c r="R35" s="89" t="str">
        <f t="shared" si="9"/>
        <v>N/A</v>
      </c>
      <c r="S35" s="94">
        <v>0</v>
      </c>
      <c r="T35" s="74"/>
    </row>
    <row r="36" spans="1:20" x14ac:dyDescent="0.2">
      <c r="A36" s="131" t="str">
        <f t="shared" si="10"/>
        <v>The People Concern</v>
      </c>
      <c r="B36" s="131" t="str">
        <f t="shared" si="11"/>
        <v>Annenberg Access Center</v>
      </c>
      <c r="C36" s="131"/>
      <c r="D36" s="135" t="s">
        <v>56</v>
      </c>
      <c r="E36" s="124" t="s">
        <v>57</v>
      </c>
      <c r="F36" s="97" t="s">
        <v>149</v>
      </c>
      <c r="G36" s="97" t="s">
        <v>150</v>
      </c>
      <c r="H36" s="97">
        <v>1</v>
      </c>
      <c r="I36" s="98">
        <v>3333.3333333333335</v>
      </c>
      <c r="J36" s="97">
        <v>12</v>
      </c>
      <c r="K36" s="96">
        <v>1</v>
      </c>
      <c r="L36" s="90">
        <f t="shared" si="7"/>
        <v>40000</v>
      </c>
      <c r="M36" s="90">
        <v>0</v>
      </c>
      <c r="N36" s="90">
        <v>40000</v>
      </c>
      <c r="O36" s="91">
        <v>0</v>
      </c>
      <c r="P36" s="91">
        <v>0</v>
      </c>
      <c r="Q36" s="95">
        <f t="shared" si="8"/>
        <v>0</v>
      </c>
      <c r="R36" s="89" t="str">
        <f t="shared" si="9"/>
        <v>N/A</v>
      </c>
      <c r="S36" s="94">
        <v>0</v>
      </c>
      <c r="T36" s="74"/>
    </row>
    <row r="37" spans="1:20" x14ac:dyDescent="0.2">
      <c r="A37" s="131" t="str">
        <f t="shared" si="10"/>
        <v>The People Concern</v>
      </c>
      <c r="B37" s="131" t="str">
        <f t="shared" si="11"/>
        <v>Annenberg Access Center</v>
      </c>
      <c r="C37" s="131"/>
      <c r="D37" s="135" t="s">
        <v>56</v>
      </c>
      <c r="E37" s="124" t="s">
        <v>57</v>
      </c>
      <c r="F37" s="97" t="s">
        <v>151</v>
      </c>
      <c r="G37" s="97" t="s">
        <v>65</v>
      </c>
      <c r="H37" s="97">
        <v>1</v>
      </c>
      <c r="I37" s="98">
        <v>3334.9333333333329</v>
      </c>
      <c r="J37" s="97">
        <v>12</v>
      </c>
      <c r="K37" s="96">
        <v>1</v>
      </c>
      <c r="L37" s="90">
        <f t="shared" si="7"/>
        <v>40019.199999999997</v>
      </c>
      <c r="M37" s="90">
        <v>0</v>
      </c>
      <c r="N37" s="90">
        <v>40019.199999999997</v>
      </c>
      <c r="O37" s="91">
        <v>0</v>
      </c>
      <c r="P37" s="91">
        <v>0</v>
      </c>
      <c r="Q37" s="95">
        <f t="shared" si="8"/>
        <v>0</v>
      </c>
      <c r="R37" s="89" t="str">
        <f t="shared" si="9"/>
        <v>N/A</v>
      </c>
      <c r="S37" s="94">
        <v>0</v>
      </c>
      <c r="T37" s="74"/>
    </row>
    <row r="38" spans="1:20" ht="25.5" x14ac:dyDescent="0.2">
      <c r="A38" s="131" t="str">
        <f t="shared" si="10"/>
        <v>The People Concern</v>
      </c>
      <c r="B38" s="131" t="str">
        <f t="shared" si="11"/>
        <v>Annenberg Access Center</v>
      </c>
      <c r="C38" s="131"/>
      <c r="D38" s="135" t="s">
        <v>56</v>
      </c>
      <c r="E38" s="124" t="s">
        <v>57</v>
      </c>
      <c r="F38" s="97" t="s">
        <v>152</v>
      </c>
      <c r="G38" s="97" t="s">
        <v>65</v>
      </c>
      <c r="H38" s="97">
        <v>1</v>
      </c>
      <c r="I38" s="98">
        <v>3334.9333333333329</v>
      </c>
      <c r="J38" s="97">
        <v>12</v>
      </c>
      <c r="K38" s="96">
        <v>1</v>
      </c>
      <c r="L38" s="90">
        <f t="shared" si="7"/>
        <v>40019.199999999997</v>
      </c>
      <c r="M38" s="90">
        <v>0</v>
      </c>
      <c r="N38" s="90">
        <v>40019.199999999997</v>
      </c>
      <c r="O38" s="91">
        <v>0</v>
      </c>
      <c r="P38" s="91">
        <v>0</v>
      </c>
      <c r="Q38" s="95">
        <f t="shared" si="8"/>
        <v>0</v>
      </c>
      <c r="R38" s="89" t="str">
        <f t="shared" si="9"/>
        <v>N/A</v>
      </c>
      <c r="S38" s="94">
        <v>0</v>
      </c>
      <c r="T38" s="74"/>
    </row>
    <row r="39" spans="1:20" x14ac:dyDescent="0.2">
      <c r="A39" s="131" t="str">
        <f t="shared" si="10"/>
        <v>The People Concern</v>
      </c>
      <c r="B39" s="131" t="str">
        <f t="shared" si="11"/>
        <v>Annenberg Access Center</v>
      </c>
      <c r="C39" s="131"/>
      <c r="D39" s="135" t="s">
        <v>56</v>
      </c>
      <c r="E39" s="124" t="s">
        <v>57</v>
      </c>
      <c r="F39" s="97" t="s">
        <v>153</v>
      </c>
      <c r="G39" s="97" t="s">
        <v>65</v>
      </c>
      <c r="H39" s="97">
        <v>1</v>
      </c>
      <c r="I39" s="98">
        <v>3334.9333333333329</v>
      </c>
      <c r="J39" s="97">
        <v>12</v>
      </c>
      <c r="K39" s="96">
        <v>1</v>
      </c>
      <c r="L39" s="90">
        <f t="shared" si="7"/>
        <v>40019.199999999997</v>
      </c>
      <c r="M39" s="90">
        <v>40019.199999999997</v>
      </c>
      <c r="N39" s="90">
        <v>0</v>
      </c>
      <c r="O39" s="91">
        <v>0</v>
      </c>
      <c r="P39" s="91">
        <v>0</v>
      </c>
      <c r="Q39" s="95">
        <f t="shared" si="8"/>
        <v>0</v>
      </c>
      <c r="R39" s="89">
        <f t="shared" si="9"/>
        <v>0</v>
      </c>
      <c r="S39" s="94">
        <v>0</v>
      </c>
      <c r="T39" s="74"/>
    </row>
    <row r="40" spans="1:20" x14ac:dyDescent="0.2">
      <c r="A40" s="131" t="str">
        <f t="shared" si="10"/>
        <v>The People Concern</v>
      </c>
      <c r="B40" s="131" t="str">
        <f t="shared" si="11"/>
        <v>Annenberg Access Center</v>
      </c>
      <c r="C40" s="131"/>
      <c r="D40" s="135" t="s">
        <v>56</v>
      </c>
      <c r="E40" s="124" t="s">
        <v>57</v>
      </c>
      <c r="F40" s="97" t="s">
        <v>149</v>
      </c>
      <c r="G40" s="97" t="s">
        <v>65</v>
      </c>
      <c r="H40" s="97">
        <v>1</v>
      </c>
      <c r="I40" s="98">
        <v>3333.3333333333335</v>
      </c>
      <c r="J40" s="97">
        <v>12</v>
      </c>
      <c r="K40" s="96">
        <v>0.7</v>
      </c>
      <c r="L40" s="90">
        <f t="shared" si="7"/>
        <v>28000</v>
      </c>
      <c r="M40" s="90">
        <v>0</v>
      </c>
      <c r="N40" s="90">
        <v>28000</v>
      </c>
      <c r="O40" s="91">
        <v>0</v>
      </c>
      <c r="P40" s="91">
        <v>0</v>
      </c>
      <c r="Q40" s="95">
        <f t="shared" si="8"/>
        <v>0</v>
      </c>
      <c r="R40" s="89" t="str">
        <f t="shared" si="9"/>
        <v>N/A</v>
      </c>
      <c r="S40" s="94">
        <v>0</v>
      </c>
      <c r="T40" s="74"/>
    </row>
    <row r="41" spans="1:20" x14ac:dyDescent="0.2">
      <c r="A41" s="131" t="str">
        <f t="shared" si="10"/>
        <v>The People Concern</v>
      </c>
      <c r="B41" s="131" t="str">
        <f t="shared" si="11"/>
        <v>Annenberg Access Center</v>
      </c>
      <c r="C41" s="131"/>
      <c r="D41" s="135" t="s">
        <v>56</v>
      </c>
      <c r="E41" s="124" t="s">
        <v>57</v>
      </c>
      <c r="F41" s="97" t="s">
        <v>149</v>
      </c>
      <c r="G41" s="97" t="s">
        <v>65</v>
      </c>
      <c r="H41" s="97">
        <v>1</v>
      </c>
      <c r="I41" s="98">
        <v>3333.3333333333335</v>
      </c>
      <c r="J41" s="97">
        <v>12</v>
      </c>
      <c r="K41" s="96">
        <v>0.3</v>
      </c>
      <c r="L41" s="90">
        <f t="shared" si="7"/>
        <v>12000</v>
      </c>
      <c r="M41" s="90">
        <v>0</v>
      </c>
      <c r="N41" s="90">
        <v>12000</v>
      </c>
      <c r="O41" s="91">
        <v>0</v>
      </c>
      <c r="P41" s="91">
        <v>0</v>
      </c>
      <c r="Q41" s="95">
        <f t="shared" si="8"/>
        <v>0</v>
      </c>
      <c r="R41" s="89" t="str">
        <f t="shared" si="9"/>
        <v>N/A</v>
      </c>
      <c r="S41" s="94">
        <v>0</v>
      </c>
      <c r="T41" s="74"/>
    </row>
    <row r="42" spans="1:20" x14ac:dyDescent="0.2">
      <c r="A42" s="131" t="str">
        <f t="shared" si="10"/>
        <v>The People Concern</v>
      </c>
      <c r="B42" s="131" t="str">
        <f t="shared" si="11"/>
        <v>Annenberg Access Center</v>
      </c>
      <c r="C42" s="131"/>
      <c r="D42" s="135" t="s">
        <v>56</v>
      </c>
      <c r="E42" s="124" t="s">
        <v>57</v>
      </c>
      <c r="F42" s="97" t="s">
        <v>154</v>
      </c>
      <c r="G42" s="97" t="s">
        <v>155</v>
      </c>
      <c r="H42" s="97">
        <v>1</v>
      </c>
      <c r="I42" s="98">
        <v>2917.2000000000003</v>
      </c>
      <c r="J42" s="97">
        <v>12</v>
      </c>
      <c r="K42" s="96">
        <v>1</v>
      </c>
      <c r="L42" s="90">
        <f t="shared" si="7"/>
        <v>35006.400000000001</v>
      </c>
      <c r="M42" s="90">
        <v>35006.400000000001</v>
      </c>
      <c r="N42" s="90">
        <v>0</v>
      </c>
      <c r="O42" s="91">
        <v>0</v>
      </c>
      <c r="P42" s="91">
        <v>0</v>
      </c>
      <c r="Q42" s="95">
        <f t="shared" si="8"/>
        <v>0</v>
      </c>
      <c r="R42" s="89">
        <f t="shared" si="9"/>
        <v>0</v>
      </c>
      <c r="S42" s="94">
        <v>0</v>
      </c>
      <c r="T42" s="74"/>
    </row>
    <row r="43" spans="1:20" x14ac:dyDescent="0.2">
      <c r="A43" s="131" t="str">
        <f t="shared" si="10"/>
        <v>The People Concern</v>
      </c>
      <c r="B43" s="131" t="str">
        <f t="shared" si="11"/>
        <v>Annenberg Access Center</v>
      </c>
      <c r="C43" s="131"/>
      <c r="D43" s="135" t="s">
        <v>56</v>
      </c>
      <c r="E43" s="124" t="s">
        <v>57</v>
      </c>
      <c r="F43" s="97" t="s">
        <v>156</v>
      </c>
      <c r="G43" s="97" t="s">
        <v>157</v>
      </c>
      <c r="H43" s="97">
        <v>1</v>
      </c>
      <c r="I43" s="98">
        <v>3333.2000000000003</v>
      </c>
      <c r="J43" s="97">
        <v>12</v>
      </c>
      <c r="K43" s="96">
        <v>1</v>
      </c>
      <c r="L43" s="90">
        <f t="shared" si="7"/>
        <v>39998.400000000001</v>
      </c>
      <c r="M43" s="90">
        <v>0</v>
      </c>
      <c r="N43" s="90">
        <v>39998.400000000001</v>
      </c>
      <c r="O43" s="91">
        <v>0</v>
      </c>
      <c r="P43" s="91">
        <v>0</v>
      </c>
      <c r="Q43" s="90">
        <f t="shared" si="8"/>
        <v>0</v>
      </c>
      <c r="R43" s="89" t="str">
        <f t="shared" si="9"/>
        <v>N/A</v>
      </c>
      <c r="S43" s="94">
        <v>0</v>
      </c>
      <c r="T43" s="74"/>
    </row>
    <row r="44" spans="1:20" x14ac:dyDescent="0.2">
      <c r="A44" s="131" t="str">
        <f t="shared" si="10"/>
        <v>The People Concern</v>
      </c>
      <c r="B44" s="131" t="str">
        <f t="shared" si="11"/>
        <v>Annenberg Access Center</v>
      </c>
      <c r="C44" s="131"/>
      <c r="D44" s="135" t="s">
        <v>56</v>
      </c>
      <c r="E44" s="124" t="s">
        <v>57</v>
      </c>
      <c r="F44" s="97" t="s">
        <v>149</v>
      </c>
      <c r="G44" s="97" t="s">
        <v>157</v>
      </c>
      <c r="H44" s="97">
        <v>0.5</v>
      </c>
      <c r="I44" s="98">
        <v>1235</v>
      </c>
      <c r="J44" s="97">
        <v>12</v>
      </c>
      <c r="K44" s="96">
        <v>1</v>
      </c>
      <c r="L44" s="90">
        <f t="shared" si="7"/>
        <v>14820</v>
      </c>
      <c r="M44" s="90">
        <v>0</v>
      </c>
      <c r="N44" s="90">
        <v>14820</v>
      </c>
      <c r="O44" s="91">
        <v>0</v>
      </c>
      <c r="P44" s="91">
        <v>0</v>
      </c>
      <c r="Q44" s="90">
        <f t="shared" si="8"/>
        <v>0</v>
      </c>
      <c r="R44" s="89" t="str">
        <f t="shared" si="9"/>
        <v>N/A</v>
      </c>
      <c r="S44" s="94">
        <v>0</v>
      </c>
      <c r="T44" s="74"/>
    </row>
    <row r="45" spans="1:20" x14ac:dyDescent="0.2">
      <c r="A45" s="131" t="str">
        <f t="shared" si="10"/>
        <v>The People Concern</v>
      </c>
      <c r="B45" s="131" t="str">
        <f t="shared" si="11"/>
        <v>Annenberg Access Center</v>
      </c>
      <c r="C45" s="131"/>
      <c r="D45" s="135" t="s">
        <v>56</v>
      </c>
      <c r="E45" s="124" t="s">
        <v>57</v>
      </c>
      <c r="F45" s="97" t="s">
        <v>158</v>
      </c>
      <c r="G45" s="97" t="s">
        <v>159</v>
      </c>
      <c r="H45" s="97">
        <v>1</v>
      </c>
      <c r="I45" s="98">
        <v>2513.3333333333335</v>
      </c>
      <c r="J45" s="97">
        <v>12</v>
      </c>
      <c r="K45" s="96">
        <v>1</v>
      </c>
      <c r="L45" s="90">
        <f t="shared" si="7"/>
        <v>30160</v>
      </c>
      <c r="M45" s="90">
        <v>0</v>
      </c>
      <c r="N45" s="90">
        <v>30160</v>
      </c>
      <c r="O45" s="91">
        <v>0</v>
      </c>
      <c r="P45" s="91">
        <v>0</v>
      </c>
      <c r="Q45" s="90">
        <f t="shared" si="8"/>
        <v>0</v>
      </c>
      <c r="R45" s="89" t="str">
        <f t="shared" si="9"/>
        <v>N/A</v>
      </c>
      <c r="S45" s="94">
        <v>0</v>
      </c>
      <c r="T45" s="74"/>
    </row>
    <row r="46" spans="1:20" x14ac:dyDescent="0.2">
      <c r="A46" s="131" t="str">
        <f t="shared" si="10"/>
        <v>The People Concern</v>
      </c>
      <c r="B46" s="131" t="str">
        <f t="shared" si="11"/>
        <v>Annenberg Access Center</v>
      </c>
      <c r="C46" s="131"/>
      <c r="D46" s="135" t="s">
        <v>56</v>
      </c>
      <c r="E46" s="124" t="s">
        <v>57</v>
      </c>
      <c r="F46" s="97" t="s">
        <v>160</v>
      </c>
      <c r="G46" s="97" t="s">
        <v>159</v>
      </c>
      <c r="H46" s="97">
        <v>1</v>
      </c>
      <c r="I46" s="98">
        <v>2946.6666666666665</v>
      </c>
      <c r="J46" s="97">
        <v>12</v>
      </c>
      <c r="K46" s="96">
        <v>0.5</v>
      </c>
      <c r="L46" s="90">
        <f t="shared" si="7"/>
        <v>17680</v>
      </c>
      <c r="M46" s="90">
        <v>0</v>
      </c>
      <c r="N46" s="90">
        <v>17680</v>
      </c>
      <c r="O46" s="91">
        <v>0</v>
      </c>
      <c r="P46" s="91">
        <v>0</v>
      </c>
      <c r="Q46" s="90">
        <f t="shared" si="8"/>
        <v>0</v>
      </c>
      <c r="R46" s="89" t="str">
        <f t="shared" si="9"/>
        <v>N/A</v>
      </c>
      <c r="S46" s="94">
        <v>0</v>
      </c>
      <c r="T46" s="74"/>
    </row>
    <row r="47" spans="1:20" x14ac:dyDescent="0.2">
      <c r="A47" s="131" t="str">
        <f t="shared" si="10"/>
        <v>The People Concern</v>
      </c>
      <c r="B47" s="131" t="str">
        <f t="shared" si="11"/>
        <v>Annenberg Access Center</v>
      </c>
      <c r="C47" s="131"/>
      <c r="D47" s="135" t="s">
        <v>56</v>
      </c>
      <c r="E47" s="124" t="s">
        <v>57</v>
      </c>
      <c r="F47" s="97" t="s">
        <v>161</v>
      </c>
      <c r="G47" s="97" t="s">
        <v>162</v>
      </c>
      <c r="H47" s="97">
        <v>1</v>
      </c>
      <c r="I47" s="98">
        <v>2470</v>
      </c>
      <c r="J47" s="97">
        <v>12</v>
      </c>
      <c r="K47" s="96">
        <v>1</v>
      </c>
      <c r="L47" s="90">
        <f t="shared" si="7"/>
        <v>29640</v>
      </c>
      <c r="M47" s="90">
        <v>0</v>
      </c>
      <c r="N47" s="90">
        <v>29640</v>
      </c>
      <c r="O47" s="91">
        <v>0</v>
      </c>
      <c r="P47" s="91">
        <v>0</v>
      </c>
      <c r="Q47" s="90">
        <f t="shared" si="8"/>
        <v>0</v>
      </c>
      <c r="R47" s="89" t="str">
        <f t="shared" si="9"/>
        <v>N/A</v>
      </c>
      <c r="S47" s="94">
        <v>0</v>
      </c>
      <c r="T47" s="74"/>
    </row>
    <row r="48" spans="1:20" x14ac:dyDescent="0.2">
      <c r="A48" s="131" t="str">
        <f t="shared" si="10"/>
        <v>The People Concern</v>
      </c>
      <c r="B48" s="131" t="str">
        <f t="shared" si="11"/>
        <v>Annenberg Access Center</v>
      </c>
      <c r="C48" s="131"/>
      <c r="D48" s="135" t="s">
        <v>56</v>
      </c>
      <c r="E48" s="124" t="s">
        <v>57</v>
      </c>
      <c r="F48" s="97" t="s">
        <v>163</v>
      </c>
      <c r="G48" s="97" t="s">
        <v>164</v>
      </c>
      <c r="H48" s="97">
        <v>1</v>
      </c>
      <c r="I48" s="98">
        <v>3333.2000000000003</v>
      </c>
      <c r="J48" s="97">
        <v>12</v>
      </c>
      <c r="K48" s="96">
        <v>1</v>
      </c>
      <c r="L48" s="90">
        <f t="shared" si="7"/>
        <v>39998.400000000001</v>
      </c>
      <c r="M48" s="90">
        <v>0</v>
      </c>
      <c r="N48" s="90">
        <v>39998.400000000001</v>
      </c>
      <c r="O48" s="91">
        <v>0</v>
      </c>
      <c r="P48" s="91">
        <v>0</v>
      </c>
      <c r="Q48" s="90">
        <f t="shared" si="8"/>
        <v>0</v>
      </c>
      <c r="R48" s="89" t="str">
        <f t="shared" si="9"/>
        <v>N/A</v>
      </c>
      <c r="S48" s="94">
        <v>0</v>
      </c>
      <c r="T48" s="74"/>
    </row>
    <row r="49" spans="1:20" x14ac:dyDescent="0.2">
      <c r="A49" s="131" t="str">
        <f t="shared" si="10"/>
        <v>The People Concern</v>
      </c>
      <c r="B49" s="131" t="str">
        <f t="shared" si="11"/>
        <v>Annenberg Access Center</v>
      </c>
      <c r="C49" s="131"/>
      <c r="D49" s="135" t="s">
        <v>56</v>
      </c>
      <c r="E49" s="124" t="s">
        <v>57</v>
      </c>
      <c r="F49" s="97" t="s">
        <v>149</v>
      </c>
      <c r="G49" s="97" t="s">
        <v>165</v>
      </c>
      <c r="H49" s="97">
        <v>1</v>
      </c>
      <c r="I49" s="98">
        <v>5833.333333333333</v>
      </c>
      <c r="J49" s="97">
        <v>12</v>
      </c>
      <c r="K49" s="96">
        <v>1</v>
      </c>
      <c r="L49" s="90">
        <f t="shared" si="7"/>
        <v>70000</v>
      </c>
      <c r="M49" s="90">
        <v>0</v>
      </c>
      <c r="N49" s="90">
        <v>70000</v>
      </c>
      <c r="O49" s="91">
        <v>0</v>
      </c>
      <c r="P49" s="91">
        <v>0</v>
      </c>
      <c r="Q49" s="90">
        <f t="shared" si="8"/>
        <v>0</v>
      </c>
      <c r="R49" s="89" t="str">
        <f t="shared" si="9"/>
        <v>N/A</v>
      </c>
      <c r="S49" s="94">
        <v>0</v>
      </c>
      <c r="T49" s="74"/>
    </row>
    <row r="50" spans="1:20" x14ac:dyDescent="0.2">
      <c r="A50" s="131" t="str">
        <f t="shared" si="10"/>
        <v>The People Concern</v>
      </c>
      <c r="B50" s="131" t="str">
        <f t="shared" si="11"/>
        <v>Annenberg Access Center</v>
      </c>
      <c r="C50" s="131"/>
      <c r="D50" s="135" t="s">
        <v>56</v>
      </c>
      <c r="E50" s="124" t="s">
        <v>57</v>
      </c>
      <c r="F50" s="97" t="s">
        <v>166</v>
      </c>
      <c r="G50" s="97" t="s">
        <v>167</v>
      </c>
      <c r="H50" s="97">
        <v>1</v>
      </c>
      <c r="I50" s="98">
        <v>2470</v>
      </c>
      <c r="J50" s="97">
        <v>12</v>
      </c>
      <c r="K50" s="96">
        <v>0.5</v>
      </c>
      <c r="L50" s="90">
        <f t="shared" si="7"/>
        <v>14820</v>
      </c>
      <c r="M50" s="90">
        <v>0</v>
      </c>
      <c r="N50" s="90">
        <v>14820</v>
      </c>
      <c r="O50" s="91">
        <v>0</v>
      </c>
      <c r="P50" s="91">
        <v>0</v>
      </c>
      <c r="Q50" s="90">
        <f t="shared" si="8"/>
        <v>0</v>
      </c>
      <c r="R50" s="89" t="str">
        <f t="shared" si="9"/>
        <v>N/A</v>
      </c>
      <c r="S50" s="94">
        <v>0</v>
      </c>
      <c r="T50" s="74"/>
    </row>
    <row r="51" spans="1:20" x14ac:dyDescent="0.2">
      <c r="A51" s="131" t="str">
        <f t="shared" si="10"/>
        <v>The People Concern</v>
      </c>
      <c r="B51" s="131" t="str">
        <f t="shared" si="11"/>
        <v>Annenberg Access Center</v>
      </c>
      <c r="C51" s="131"/>
      <c r="D51" s="135" t="s">
        <v>56</v>
      </c>
      <c r="E51" s="124" t="s">
        <v>57</v>
      </c>
      <c r="F51" s="97" t="s">
        <v>149</v>
      </c>
      <c r="G51" s="97" t="s">
        <v>168</v>
      </c>
      <c r="H51" s="97">
        <v>1</v>
      </c>
      <c r="I51" s="98">
        <v>3120</v>
      </c>
      <c r="J51" s="97">
        <v>12</v>
      </c>
      <c r="K51" s="96">
        <v>1</v>
      </c>
      <c r="L51" s="90">
        <f t="shared" si="7"/>
        <v>37440</v>
      </c>
      <c r="M51" s="90">
        <v>0</v>
      </c>
      <c r="N51" s="90">
        <v>37440</v>
      </c>
      <c r="O51" s="91">
        <v>0</v>
      </c>
      <c r="P51" s="91">
        <v>0</v>
      </c>
      <c r="Q51" s="90">
        <f t="shared" si="8"/>
        <v>0</v>
      </c>
      <c r="R51" s="89" t="str">
        <f t="shared" si="9"/>
        <v>N/A</v>
      </c>
      <c r="S51" s="94">
        <v>0</v>
      </c>
      <c r="T51" s="74"/>
    </row>
    <row r="52" spans="1:20" x14ac:dyDescent="0.2">
      <c r="A52" s="131" t="str">
        <f t="shared" si="10"/>
        <v>The People Concern</v>
      </c>
      <c r="B52" s="131" t="str">
        <f t="shared" si="11"/>
        <v>Annenberg Access Center</v>
      </c>
      <c r="C52" s="131"/>
      <c r="D52" s="135" t="s">
        <v>56</v>
      </c>
      <c r="E52" s="124" t="s">
        <v>57</v>
      </c>
      <c r="F52" s="97" t="s">
        <v>169</v>
      </c>
      <c r="G52" s="97" t="s">
        <v>170</v>
      </c>
      <c r="H52" s="97">
        <v>1</v>
      </c>
      <c r="I52" s="98">
        <v>4166.6733333333332</v>
      </c>
      <c r="J52" s="97">
        <v>12</v>
      </c>
      <c r="K52" s="96">
        <v>1</v>
      </c>
      <c r="L52" s="90">
        <f t="shared" si="7"/>
        <v>50000.08</v>
      </c>
      <c r="M52" s="90">
        <v>0</v>
      </c>
      <c r="N52" s="90">
        <v>50000.08</v>
      </c>
      <c r="O52" s="91">
        <v>0</v>
      </c>
      <c r="P52" s="91">
        <v>0</v>
      </c>
      <c r="Q52" s="90">
        <f t="shared" si="8"/>
        <v>0</v>
      </c>
      <c r="R52" s="89" t="str">
        <f t="shared" si="9"/>
        <v>N/A</v>
      </c>
      <c r="S52" s="94">
        <v>0</v>
      </c>
      <c r="T52" s="74"/>
    </row>
    <row r="53" spans="1:20" x14ac:dyDescent="0.2">
      <c r="A53" s="131" t="str">
        <f t="shared" si="10"/>
        <v>The People Concern</v>
      </c>
      <c r="B53" s="131" t="str">
        <f t="shared" si="11"/>
        <v>Annenberg Access Center</v>
      </c>
      <c r="C53" s="131"/>
      <c r="D53" s="135" t="s">
        <v>56</v>
      </c>
      <c r="E53" s="124" t="s">
        <v>57</v>
      </c>
      <c r="F53" s="97" t="s">
        <v>171</v>
      </c>
      <c r="G53" s="97" t="s">
        <v>172</v>
      </c>
      <c r="H53" s="97">
        <v>1</v>
      </c>
      <c r="I53" s="98">
        <v>4416.6850000000004</v>
      </c>
      <c r="J53" s="97">
        <v>12</v>
      </c>
      <c r="K53" s="96">
        <v>1</v>
      </c>
      <c r="L53" s="90">
        <f t="shared" si="7"/>
        <v>53000.22</v>
      </c>
      <c r="M53" s="90">
        <v>0</v>
      </c>
      <c r="N53" s="90">
        <v>53000.22</v>
      </c>
      <c r="O53" s="91">
        <v>0</v>
      </c>
      <c r="P53" s="91">
        <v>0</v>
      </c>
      <c r="Q53" s="90">
        <f t="shared" si="8"/>
        <v>0</v>
      </c>
      <c r="R53" s="89" t="str">
        <f t="shared" si="9"/>
        <v>N/A</v>
      </c>
      <c r="S53" s="94">
        <v>0</v>
      </c>
      <c r="T53" s="74"/>
    </row>
    <row r="54" spans="1:20" x14ac:dyDescent="0.2">
      <c r="A54" s="131" t="str">
        <f t="shared" si="10"/>
        <v>The People Concern</v>
      </c>
      <c r="B54" s="131" t="str">
        <f t="shared" si="11"/>
        <v>Annenberg Access Center</v>
      </c>
      <c r="C54" s="131"/>
      <c r="D54" s="135" t="s">
        <v>56</v>
      </c>
      <c r="E54" s="124" t="s">
        <v>57</v>
      </c>
      <c r="F54" s="97" t="s">
        <v>149</v>
      </c>
      <c r="G54" s="97" t="s">
        <v>173</v>
      </c>
      <c r="H54" s="97">
        <v>0.5</v>
      </c>
      <c r="I54" s="98">
        <v>1235</v>
      </c>
      <c r="J54" s="97">
        <v>12</v>
      </c>
      <c r="K54" s="96">
        <v>1</v>
      </c>
      <c r="L54" s="90">
        <f t="shared" si="7"/>
        <v>14820</v>
      </c>
      <c r="M54" s="90">
        <v>0</v>
      </c>
      <c r="N54" s="90">
        <v>14820</v>
      </c>
      <c r="O54" s="91">
        <v>0</v>
      </c>
      <c r="P54" s="91">
        <v>0</v>
      </c>
      <c r="Q54" s="90">
        <f t="shared" si="8"/>
        <v>0</v>
      </c>
      <c r="R54" s="89" t="str">
        <f t="shared" si="9"/>
        <v>N/A</v>
      </c>
      <c r="S54" s="94">
        <v>0</v>
      </c>
      <c r="T54" s="74"/>
    </row>
    <row r="55" spans="1:20" x14ac:dyDescent="0.2">
      <c r="A55" s="131" t="str">
        <f t="shared" si="10"/>
        <v>The People Concern</v>
      </c>
      <c r="B55" s="131" t="str">
        <f t="shared" si="11"/>
        <v>Annenberg Access Center</v>
      </c>
      <c r="C55" s="131"/>
      <c r="D55" s="135" t="s">
        <v>56</v>
      </c>
      <c r="E55" s="124" t="s">
        <v>57</v>
      </c>
      <c r="F55" s="97" t="s">
        <v>149</v>
      </c>
      <c r="G55" s="97" t="s">
        <v>173</v>
      </c>
      <c r="H55" s="97">
        <v>0.5</v>
      </c>
      <c r="I55" s="98">
        <v>1686.5</v>
      </c>
      <c r="J55" s="97">
        <v>12</v>
      </c>
      <c r="K55" s="96">
        <v>1</v>
      </c>
      <c r="L55" s="90">
        <f t="shared" si="7"/>
        <v>20238</v>
      </c>
      <c r="M55" s="90">
        <v>0</v>
      </c>
      <c r="N55" s="90">
        <v>20238</v>
      </c>
      <c r="O55" s="91">
        <v>0</v>
      </c>
      <c r="P55" s="91">
        <v>0</v>
      </c>
      <c r="Q55" s="90">
        <f t="shared" si="8"/>
        <v>0</v>
      </c>
      <c r="R55" s="89" t="str">
        <f t="shared" si="9"/>
        <v>N/A</v>
      </c>
      <c r="S55" s="94">
        <v>0</v>
      </c>
      <c r="T55" s="74"/>
    </row>
    <row r="56" spans="1:20" x14ac:dyDescent="0.2">
      <c r="A56" s="131" t="str">
        <f t="shared" si="10"/>
        <v>The People Concern</v>
      </c>
      <c r="B56" s="131" t="str">
        <f t="shared" si="11"/>
        <v>Annenberg Access Center</v>
      </c>
      <c r="C56" s="131"/>
      <c r="D56" s="135" t="s">
        <v>56</v>
      </c>
      <c r="E56" s="124" t="s">
        <v>57</v>
      </c>
      <c r="F56" s="97" t="s">
        <v>174</v>
      </c>
      <c r="G56" s="97" t="s">
        <v>175</v>
      </c>
      <c r="H56" s="97">
        <v>1</v>
      </c>
      <c r="I56" s="98">
        <v>4162.9033333333327</v>
      </c>
      <c r="J56" s="97">
        <v>12</v>
      </c>
      <c r="K56" s="96">
        <v>1</v>
      </c>
      <c r="L56" s="90">
        <f t="shared" si="7"/>
        <v>49954.84</v>
      </c>
      <c r="M56" s="90">
        <v>0</v>
      </c>
      <c r="N56" s="90">
        <v>49954.84</v>
      </c>
      <c r="O56" s="91">
        <v>0</v>
      </c>
      <c r="P56" s="91">
        <v>0</v>
      </c>
      <c r="Q56" s="90">
        <f t="shared" si="8"/>
        <v>0</v>
      </c>
      <c r="R56" s="89" t="str">
        <f t="shared" si="9"/>
        <v>N/A</v>
      </c>
      <c r="S56" s="94">
        <v>0</v>
      </c>
      <c r="T56" s="74"/>
    </row>
    <row r="57" spans="1:20" x14ac:dyDescent="0.2">
      <c r="A57" s="131" t="str">
        <f t="shared" si="10"/>
        <v>The People Concern</v>
      </c>
      <c r="B57" s="131" t="str">
        <f t="shared" si="11"/>
        <v>Annenberg Access Center</v>
      </c>
      <c r="C57" s="131"/>
      <c r="D57" s="135" t="s">
        <v>56</v>
      </c>
      <c r="E57" s="124" t="s">
        <v>57</v>
      </c>
      <c r="F57" s="97" t="s">
        <v>176</v>
      </c>
      <c r="G57" s="97" t="s">
        <v>177</v>
      </c>
      <c r="H57" s="97">
        <v>1</v>
      </c>
      <c r="I57" s="98">
        <v>2489.0666666666666</v>
      </c>
      <c r="J57" s="97">
        <v>12</v>
      </c>
      <c r="K57" s="96">
        <v>1</v>
      </c>
      <c r="L57" s="90">
        <f t="shared" si="7"/>
        <v>29868.799999999999</v>
      </c>
      <c r="M57" s="90">
        <v>0</v>
      </c>
      <c r="N57" s="90">
        <v>29868.799999999999</v>
      </c>
      <c r="O57" s="91">
        <v>0</v>
      </c>
      <c r="P57" s="91">
        <v>0</v>
      </c>
      <c r="Q57" s="90">
        <f t="shared" si="8"/>
        <v>0</v>
      </c>
      <c r="R57" s="89" t="str">
        <f t="shared" si="9"/>
        <v>N/A</v>
      </c>
      <c r="S57" s="94">
        <v>0</v>
      </c>
      <c r="T57" s="74"/>
    </row>
    <row r="58" spans="1:20" x14ac:dyDescent="0.2">
      <c r="A58" s="131" t="str">
        <f t="shared" si="10"/>
        <v>The People Concern</v>
      </c>
      <c r="B58" s="131" t="str">
        <f t="shared" si="11"/>
        <v>Annenberg Access Center</v>
      </c>
      <c r="C58" s="131"/>
      <c r="D58" s="135" t="s">
        <v>56</v>
      </c>
      <c r="E58" s="124" t="s">
        <v>57</v>
      </c>
      <c r="F58" s="97" t="s">
        <v>178</v>
      </c>
      <c r="G58" s="97" t="s">
        <v>179</v>
      </c>
      <c r="H58" s="97">
        <v>1</v>
      </c>
      <c r="I58" s="98">
        <v>3334.9333333333329</v>
      </c>
      <c r="J58" s="97">
        <v>12</v>
      </c>
      <c r="K58" s="96">
        <v>1</v>
      </c>
      <c r="L58" s="90">
        <f t="shared" si="7"/>
        <v>40019.199999999997</v>
      </c>
      <c r="M58" s="90">
        <v>34444.699999999997</v>
      </c>
      <c r="N58" s="90">
        <v>5574.5</v>
      </c>
      <c r="O58" s="91">
        <v>0</v>
      </c>
      <c r="P58" s="91">
        <v>0</v>
      </c>
      <c r="Q58" s="90">
        <f t="shared" si="8"/>
        <v>0</v>
      </c>
      <c r="R58" s="89">
        <f t="shared" si="9"/>
        <v>0</v>
      </c>
      <c r="S58" s="94">
        <v>0</v>
      </c>
      <c r="T58" s="74"/>
    </row>
    <row r="59" spans="1:20" ht="14.25" customHeight="1" x14ac:dyDescent="0.2">
      <c r="A59" s="131" t="str">
        <f t="shared" si="10"/>
        <v>The People Concern</v>
      </c>
      <c r="B59" s="131" t="str">
        <f t="shared" si="11"/>
        <v>Annenberg Access Center</v>
      </c>
      <c r="C59" s="131"/>
      <c r="D59" s="135" t="s">
        <v>56</v>
      </c>
      <c r="E59" s="124" t="s">
        <v>57</v>
      </c>
      <c r="F59" s="97" t="s">
        <v>180</v>
      </c>
      <c r="G59" s="97" t="s">
        <v>181</v>
      </c>
      <c r="H59" s="97">
        <v>0.31</v>
      </c>
      <c r="I59" s="98">
        <v>773.45833333333337</v>
      </c>
      <c r="J59" s="97">
        <v>12</v>
      </c>
      <c r="K59" s="96">
        <v>1</v>
      </c>
      <c r="L59" s="90">
        <f t="shared" si="7"/>
        <v>9281.5</v>
      </c>
      <c r="M59" s="90">
        <v>0</v>
      </c>
      <c r="N59" s="90">
        <v>9281.5</v>
      </c>
      <c r="O59" s="91">
        <v>0</v>
      </c>
      <c r="P59" s="91">
        <v>0</v>
      </c>
      <c r="Q59" s="95">
        <f t="shared" si="8"/>
        <v>0</v>
      </c>
      <c r="R59" s="89" t="str">
        <f t="shared" si="9"/>
        <v>N/A</v>
      </c>
      <c r="S59" s="94">
        <v>0</v>
      </c>
      <c r="T59" s="74"/>
    </row>
    <row r="60" spans="1:20" x14ac:dyDescent="0.2">
      <c r="A60" s="131" t="str">
        <f t="shared" si="10"/>
        <v>The People Concern</v>
      </c>
      <c r="B60" s="131" t="str">
        <f t="shared" si="11"/>
        <v>Annenberg Access Center</v>
      </c>
      <c r="C60" s="131"/>
      <c r="D60" s="135" t="s">
        <v>56</v>
      </c>
      <c r="E60" s="124" t="s">
        <v>57</v>
      </c>
      <c r="F60" s="97" t="s">
        <v>182</v>
      </c>
      <c r="G60" s="97" t="s">
        <v>183</v>
      </c>
      <c r="H60" s="97">
        <v>1</v>
      </c>
      <c r="I60" s="98">
        <v>2470</v>
      </c>
      <c r="J60" s="97">
        <v>12</v>
      </c>
      <c r="K60" s="96">
        <v>1</v>
      </c>
      <c r="L60" s="90">
        <f t="shared" si="7"/>
        <v>29640</v>
      </c>
      <c r="M60" s="90">
        <v>0</v>
      </c>
      <c r="N60" s="90">
        <v>29640</v>
      </c>
      <c r="O60" s="91">
        <v>0</v>
      </c>
      <c r="P60" s="91">
        <v>0</v>
      </c>
      <c r="Q60" s="95">
        <f t="shared" si="8"/>
        <v>0</v>
      </c>
      <c r="R60" s="89" t="str">
        <f t="shared" si="9"/>
        <v>N/A</v>
      </c>
      <c r="S60" s="94">
        <v>0</v>
      </c>
      <c r="T60" s="74"/>
    </row>
    <row r="61" spans="1:20" x14ac:dyDescent="0.2">
      <c r="A61" s="131" t="str">
        <f t="shared" si="10"/>
        <v>The People Concern</v>
      </c>
      <c r="B61" s="131" t="str">
        <f t="shared" si="11"/>
        <v>Annenberg Access Center</v>
      </c>
      <c r="C61" s="131"/>
      <c r="D61" s="135" t="s">
        <v>56</v>
      </c>
      <c r="E61" s="124" t="s">
        <v>57</v>
      </c>
      <c r="F61" s="97" t="s">
        <v>149</v>
      </c>
      <c r="G61" s="97" t="s">
        <v>183</v>
      </c>
      <c r="H61" s="97">
        <v>1</v>
      </c>
      <c r="I61" s="98">
        <v>2470</v>
      </c>
      <c r="J61" s="97">
        <v>12</v>
      </c>
      <c r="K61" s="96">
        <v>1</v>
      </c>
      <c r="L61" s="90">
        <f t="shared" si="7"/>
        <v>29640</v>
      </c>
      <c r="M61" s="90">
        <v>0</v>
      </c>
      <c r="N61" s="90">
        <v>29640</v>
      </c>
      <c r="O61" s="78">
        <v>0</v>
      </c>
      <c r="P61" s="78">
        <v>0</v>
      </c>
      <c r="Q61" s="95">
        <f t="shared" si="8"/>
        <v>0</v>
      </c>
      <c r="R61" s="89" t="str">
        <f t="shared" si="9"/>
        <v>N/A</v>
      </c>
      <c r="S61" s="94">
        <v>0</v>
      </c>
      <c r="T61" s="74"/>
    </row>
    <row r="62" spans="1:20" ht="11.25" customHeight="1" x14ac:dyDescent="0.2">
      <c r="A62" s="131" t="str">
        <f t="shared" si="10"/>
        <v>The People Concern</v>
      </c>
      <c r="B62" s="131" t="str">
        <f t="shared" si="11"/>
        <v>Annenberg Access Center</v>
      </c>
      <c r="C62" s="131"/>
      <c r="D62" s="135" t="s">
        <v>56</v>
      </c>
      <c r="E62" s="124" t="s">
        <v>57</v>
      </c>
      <c r="F62" s="97" t="s">
        <v>149</v>
      </c>
      <c r="G62" s="97" t="s">
        <v>183</v>
      </c>
      <c r="H62" s="97">
        <v>1</v>
      </c>
      <c r="I62" s="98">
        <v>2470</v>
      </c>
      <c r="J62" s="97">
        <v>12</v>
      </c>
      <c r="K62" s="96">
        <v>1</v>
      </c>
      <c r="L62" s="90">
        <f t="shared" si="7"/>
        <v>29640</v>
      </c>
      <c r="M62" s="90">
        <v>0</v>
      </c>
      <c r="N62" s="90">
        <v>29640</v>
      </c>
      <c r="O62" s="91">
        <v>0</v>
      </c>
      <c r="P62" s="91">
        <v>0</v>
      </c>
      <c r="Q62" s="95">
        <f t="shared" si="8"/>
        <v>0</v>
      </c>
      <c r="R62" s="89" t="str">
        <f t="shared" si="9"/>
        <v>N/A</v>
      </c>
      <c r="S62" s="94">
        <v>0</v>
      </c>
      <c r="T62" s="74"/>
    </row>
    <row r="63" spans="1:20" x14ac:dyDescent="0.2">
      <c r="A63" s="131" t="str">
        <f t="shared" si="10"/>
        <v>The People Concern</v>
      </c>
      <c r="B63" s="131" t="str">
        <f t="shared" si="11"/>
        <v>Annenberg Access Center</v>
      </c>
      <c r="C63" s="131"/>
      <c r="D63" s="135" t="s">
        <v>56</v>
      </c>
      <c r="E63" s="124" t="s">
        <v>57</v>
      </c>
      <c r="F63" s="97" t="s">
        <v>184</v>
      </c>
      <c r="G63" s="97" t="s">
        <v>185</v>
      </c>
      <c r="H63" s="97">
        <v>1</v>
      </c>
      <c r="I63" s="98">
        <v>3447.6</v>
      </c>
      <c r="J63" s="97">
        <v>12</v>
      </c>
      <c r="K63" s="96">
        <v>1</v>
      </c>
      <c r="L63" s="90">
        <f t="shared" si="7"/>
        <v>41371.199999999997</v>
      </c>
      <c r="M63" s="90">
        <v>40000.199999999997</v>
      </c>
      <c r="N63" s="90">
        <v>1371</v>
      </c>
      <c r="O63" s="91">
        <v>0</v>
      </c>
      <c r="P63" s="91">
        <v>0</v>
      </c>
      <c r="Q63" s="95">
        <f t="shared" si="8"/>
        <v>0</v>
      </c>
      <c r="R63" s="89">
        <f t="shared" si="9"/>
        <v>0</v>
      </c>
      <c r="S63" s="94">
        <v>0</v>
      </c>
      <c r="T63" s="74"/>
    </row>
    <row r="64" spans="1:20" x14ac:dyDescent="0.2">
      <c r="A64" s="131" t="str">
        <f t="shared" si="10"/>
        <v>The People Concern</v>
      </c>
      <c r="B64" s="131" t="str">
        <f t="shared" si="11"/>
        <v>Annenberg Access Center</v>
      </c>
      <c r="C64" s="131"/>
      <c r="D64" s="135" t="s">
        <v>56</v>
      </c>
      <c r="E64" s="124" t="s">
        <v>57</v>
      </c>
      <c r="F64" s="97" t="s">
        <v>186</v>
      </c>
      <c r="G64" s="97" t="s">
        <v>187</v>
      </c>
      <c r="H64" s="97">
        <v>1</v>
      </c>
      <c r="I64" s="98">
        <v>2917.2000000000003</v>
      </c>
      <c r="J64" s="97">
        <v>12</v>
      </c>
      <c r="K64" s="96">
        <v>1</v>
      </c>
      <c r="L64" s="90">
        <f t="shared" si="7"/>
        <v>35006.400000000001</v>
      </c>
      <c r="M64" s="90">
        <v>0</v>
      </c>
      <c r="N64" s="90">
        <v>35006.400000000001</v>
      </c>
      <c r="O64" s="91">
        <v>0</v>
      </c>
      <c r="P64" s="91">
        <v>0</v>
      </c>
      <c r="Q64" s="95">
        <f t="shared" si="8"/>
        <v>0</v>
      </c>
      <c r="R64" s="89" t="str">
        <f t="shared" si="9"/>
        <v>N/A</v>
      </c>
      <c r="S64" s="94">
        <v>0</v>
      </c>
      <c r="T64" s="74"/>
    </row>
    <row r="65" spans="1:20" ht="13.5" thickBot="1" x14ac:dyDescent="0.25">
      <c r="A65" s="131" t="str">
        <f t="shared" si="10"/>
        <v>The People Concern</v>
      </c>
      <c r="B65" s="131" t="str">
        <f t="shared" si="11"/>
        <v>Annenberg Access Center</v>
      </c>
      <c r="C65" s="131"/>
      <c r="D65" s="135" t="s">
        <v>56</v>
      </c>
      <c r="E65" s="124" t="s">
        <v>57</v>
      </c>
      <c r="F65" s="148" t="s">
        <v>188</v>
      </c>
      <c r="G65" s="148" t="s">
        <v>189</v>
      </c>
      <c r="H65" s="148">
        <v>1</v>
      </c>
      <c r="I65" s="149">
        <v>3333.2000000000003</v>
      </c>
      <c r="J65" s="148">
        <v>12</v>
      </c>
      <c r="K65" s="150">
        <v>1</v>
      </c>
      <c r="L65" s="151">
        <f t="shared" si="7"/>
        <v>39998.400000000001</v>
      </c>
      <c r="M65" s="151">
        <v>0</v>
      </c>
      <c r="N65" s="151">
        <v>39998.400000000001</v>
      </c>
      <c r="O65" s="157">
        <v>0</v>
      </c>
      <c r="P65" s="157">
        <v>0</v>
      </c>
      <c r="Q65" s="152">
        <f t="shared" si="8"/>
        <v>0</v>
      </c>
      <c r="R65" s="153" t="str">
        <f t="shared" si="9"/>
        <v>N/A</v>
      </c>
      <c r="S65" s="158">
        <v>0</v>
      </c>
      <c r="T65" s="74"/>
    </row>
    <row r="66" spans="1:20" ht="13.5" thickBot="1" x14ac:dyDescent="0.25">
      <c r="A66" s="131"/>
      <c r="B66" s="131"/>
      <c r="C66" s="131"/>
      <c r="E66" s="124"/>
      <c r="F66" s="16"/>
      <c r="G66" s="14"/>
      <c r="H66" s="15" t="s">
        <v>74</v>
      </c>
      <c r="I66" s="14"/>
      <c r="J66" s="14"/>
      <c r="K66" s="13"/>
      <c r="L66" s="12">
        <f t="shared" ref="L66:Q66" si="12">SUM(L31:L65)</f>
        <v>1279505.1799999997</v>
      </c>
      <c r="M66" s="12">
        <f t="shared" si="12"/>
        <v>149470.5</v>
      </c>
      <c r="N66" s="12">
        <f t="shared" si="12"/>
        <v>1130034.6799999997</v>
      </c>
      <c r="O66" s="12">
        <f t="shared" si="12"/>
        <v>0</v>
      </c>
      <c r="P66" s="12">
        <f t="shared" si="12"/>
        <v>0</v>
      </c>
      <c r="Q66" s="12">
        <f t="shared" si="12"/>
        <v>0</v>
      </c>
      <c r="R66" s="11">
        <f t="shared" si="9"/>
        <v>0</v>
      </c>
      <c r="S66" s="10">
        <f>SUM(S31:S65)</f>
        <v>0</v>
      </c>
      <c r="T66" s="129"/>
    </row>
    <row r="67" spans="1:20" ht="13.5" thickBot="1" x14ac:dyDescent="0.25">
      <c r="A67" s="131"/>
      <c r="B67" s="131"/>
      <c r="C67" s="131"/>
      <c r="D67" s="131"/>
      <c r="F67" s="74"/>
      <c r="G67" s="74"/>
      <c r="H67" s="74"/>
      <c r="I67" s="74"/>
      <c r="J67" s="74"/>
      <c r="K67" s="74"/>
    </row>
    <row r="68" spans="1:20" s="74" customFormat="1" x14ac:dyDescent="0.2">
      <c r="A68" s="131"/>
      <c r="B68" s="131"/>
      <c r="C68" s="131"/>
      <c r="D68" s="131"/>
      <c r="E68" s="58"/>
      <c r="F68" s="38" t="s">
        <v>75</v>
      </c>
      <c r="G68" s="37"/>
      <c r="H68" s="37"/>
      <c r="I68" s="37"/>
      <c r="J68" s="37"/>
      <c r="K68" s="36"/>
      <c r="L68" s="35"/>
      <c r="M68" s="35"/>
      <c r="N68" s="35"/>
      <c r="O68" s="35"/>
      <c r="P68" s="35"/>
      <c r="Q68" s="35"/>
      <c r="R68" s="34"/>
      <c r="S68" s="33"/>
    </row>
    <row r="69" spans="1:20" s="74" customFormat="1" x14ac:dyDescent="0.2">
      <c r="A69" s="131"/>
      <c r="B69" s="131"/>
      <c r="C69" s="131"/>
      <c r="D69" s="131"/>
      <c r="E69" s="58"/>
      <c r="F69" s="49" t="s">
        <v>76</v>
      </c>
      <c r="G69" s="48"/>
      <c r="H69" s="48"/>
      <c r="I69" s="48"/>
      <c r="J69" s="48"/>
      <c r="K69" s="31"/>
      <c r="L69" s="47"/>
      <c r="M69" s="47"/>
      <c r="N69" s="47"/>
      <c r="O69" s="47"/>
      <c r="P69" s="47"/>
      <c r="Q69" s="47"/>
      <c r="R69" s="46"/>
      <c r="S69" s="45"/>
    </row>
    <row r="70" spans="1:20" s="74" customFormat="1" ht="13.5" thickBot="1" x14ac:dyDescent="0.25">
      <c r="A70" s="131"/>
      <c r="B70" s="131"/>
      <c r="C70" s="131"/>
      <c r="D70" s="131"/>
      <c r="E70" s="58"/>
      <c r="F70" s="52" t="s">
        <v>77</v>
      </c>
      <c r="G70" s="43"/>
      <c r="H70" s="43"/>
      <c r="I70" s="43"/>
      <c r="J70" s="43"/>
      <c r="K70" s="42"/>
      <c r="L70" s="41"/>
      <c r="M70" s="41"/>
      <c r="N70" s="41"/>
      <c r="O70" s="41"/>
      <c r="P70" s="41"/>
      <c r="Q70" s="41"/>
      <c r="R70" s="40"/>
      <c r="S70" s="39"/>
    </row>
    <row r="71" spans="1:20" ht="14.25" customHeight="1" x14ac:dyDescent="0.2">
      <c r="A71" s="131" t="str">
        <f>$G$5</f>
        <v>The People Concern</v>
      </c>
      <c r="B71" s="131" t="str">
        <f>$G$6</f>
        <v>Annenberg Access Center</v>
      </c>
      <c r="C71" s="131"/>
      <c r="D71" s="135" t="s">
        <v>56</v>
      </c>
      <c r="E71" s="124" t="s">
        <v>75</v>
      </c>
      <c r="F71" s="80" t="s">
        <v>190</v>
      </c>
      <c r="G71" s="80" t="s">
        <v>191</v>
      </c>
      <c r="H71" s="79">
        <f>L71/L66</f>
        <v>7.3786826488658697E-2</v>
      </c>
      <c r="I71" s="80"/>
      <c r="J71" s="80"/>
      <c r="K71" s="80"/>
      <c r="L71" s="77">
        <v>94410.626707999996</v>
      </c>
      <c r="M71" s="77">
        <v>10235.52</v>
      </c>
      <c r="N71" s="77">
        <v>84175.106707999992</v>
      </c>
      <c r="O71" s="78">
        <v>0</v>
      </c>
      <c r="P71" s="78">
        <v>0</v>
      </c>
      <c r="Q71" s="77">
        <f>SUM(O71:P71)</f>
        <v>0</v>
      </c>
      <c r="R71" s="76">
        <f>IFERROR(Q71/M71,"N/A")</f>
        <v>0</v>
      </c>
      <c r="S71" s="75">
        <v>0</v>
      </c>
      <c r="T71" s="74"/>
    </row>
    <row r="72" spans="1:20" ht="14.25" customHeight="1" x14ac:dyDescent="0.2">
      <c r="A72" s="131" t="str">
        <f>$G$5</f>
        <v>The People Concern</v>
      </c>
      <c r="B72" s="131" t="str">
        <f>$G$6</f>
        <v>Annenberg Access Center</v>
      </c>
      <c r="C72" s="131"/>
      <c r="D72" s="135" t="s">
        <v>56</v>
      </c>
      <c r="E72" s="124" t="s">
        <v>75</v>
      </c>
      <c r="F72" s="80" t="s">
        <v>192</v>
      </c>
      <c r="G72" s="80" t="s">
        <v>193</v>
      </c>
      <c r="H72" s="79">
        <f>L72/L66</f>
        <v>1.0837236313494255E-2</v>
      </c>
      <c r="I72" s="80"/>
      <c r="J72" s="80"/>
      <c r="K72" s="80"/>
      <c r="L72" s="90">
        <v>13866.3</v>
      </c>
      <c r="M72" s="90">
        <v>2329.52</v>
      </c>
      <c r="N72" s="90">
        <v>11536.779999999999</v>
      </c>
      <c r="O72" s="91">
        <v>0</v>
      </c>
      <c r="P72" s="91">
        <v>0</v>
      </c>
      <c r="Q72" s="90">
        <f>SUM(O72:P72)</f>
        <v>0</v>
      </c>
      <c r="R72" s="89">
        <f>IFERROR(Q72/M72,"N/A")</f>
        <v>0</v>
      </c>
      <c r="S72" s="88">
        <v>0</v>
      </c>
      <c r="T72" s="74"/>
    </row>
    <row r="73" spans="1:20" ht="25.5" x14ac:dyDescent="0.2">
      <c r="A73" s="131" t="str">
        <f>$G$5</f>
        <v>The People Concern</v>
      </c>
      <c r="B73" s="131" t="str">
        <f>$G$6</f>
        <v>Annenberg Access Center</v>
      </c>
      <c r="C73" s="131"/>
      <c r="D73" s="135" t="s">
        <v>56</v>
      </c>
      <c r="E73" s="124" t="s">
        <v>75</v>
      </c>
      <c r="F73" s="80" t="s">
        <v>194</v>
      </c>
      <c r="G73" s="80" t="s">
        <v>195</v>
      </c>
      <c r="H73" s="79">
        <f>L73/L66</f>
        <v>0.11501335771692618</v>
      </c>
      <c r="I73" s="80"/>
      <c r="J73" s="80"/>
      <c r="K73" s="80"/>
      <c r="L73" s="90">
        <v>147160.18696799999</v>
      </c>
      <c r="M73" s="90">
        <v>17861.240000000002</v>
      </c>
      <c r="N73" s="90">
        <v>129298.94696799999</v>
      </c>
      <c r="O73" s="91">
        <v>0</v>
      </c>
      <c r="P73" s="91">
        <v>0</v>
      </c>
      <c r="Q73" s="90">
        <f>SUM(O73:P73)</f>
        <v>0</v>
      </c>
      <c r="R73" s="89">
        <f>IFERROR(Q73/M73,"N/A")</f>
        <v>0</v>
      </c>
      <c r="S73" s="88">
        <v>0</v>
      </c>
      <c r="T73" s="74"/>
    </row>
    <row r="74" spans="1:20" ht="14.25" customHeight="1" thickBot="1" x14ac:dyDescent="0.25">
      <c r="A74" s="131" t="str">
        <f>$G$5</f>
        <v>The People Concern</v>
      </c>
      <c r="B74" s="131" t="str">
        <f>$G$6</f>
        <v>Annenberg Access Center</v>
      </c>
      <c r="C74" s="131"/>
      <c r="D74" s="135" t="s">
        <v>56</v>
      </c>
      <c r="E74" s="124" t="s">
        <v>75</v>
      </c>
      <c r="F74" s="80" t="s">
        <v>196</v>
      </c>
      <c r="G74" s="80" t="s">
        <v>197</v>
      </c>
      <c r="H74" s="79">
        <f>L74/L66</f>
        <v>7.2456762030146712E-2</v>
      </c>
      <c r="I74" s="80"/>
      <c r="J74" s="80"/>
      <c r="K74" s="80"/>
      <c r="L74" s="90">
        <v>92708.802343600008</v>
      </c>
      <c r="M74" s="90">
        <v>11564.026666666667</v>
      </c>
      <c r="N74" s="90">
        <v>81144.775676933335</v>
      </c>
      <c r="O74" s="91">
        <v>0</v>
      </c>
      <c r="P74" s="91">
        <v>0</v>
      </c>
      <c r="Q74" s="90">
        <f>SUM(O74:P74)</f>
        <v>0</v>
      </c>
      <c r="R74" s="89">
        <f>IFERROR(Q74/M74,"N/A")</f>
        <v>0</v>
      </c>
      <c r="S74" s="88">
        <v>0</v>
      </c>
      <c r="T74" s="74"/>
    </row>
    <row r="75" spans="1:20" ht="13.5" thickBot="1" x14ac:dyDescent="0.25">
      <c r="A75" s="131"/>
      <c r="B75" s="131"/>
      <c r="C75" s="131"/>
      <c r="E75" s="124"/>
      <c r="F75" s="16"/>
      <c r="G75" s="14"/>
      <c r="H75" s="15" t="s">
        <v>78</v>
      </c>
      <c r="I75" s="14"/>
      <c r="J75" s="14"/>
      <c r="K75" s="13"/>
      <c r="L75" s="12">
        <f t="shared" ref="L75:Q75" si="13">SUM(L71:L74)</f>
        <v>348145.9160196</v>
      </c>
      <c r="M75" s="12">
        <f t="shared" si="13"/>
        <v>41990.306666666671</v>
      </c>
      <c r="N75" s="12">
        <f t="shared" si="13"/>
        <v>306155.6093529333</v>
      </c>
      <c r="O75" s="12">
        <f t="shared" si="13"/>
        <v>0</v>
      </c>
      <c r="P75" s="12">
        <f t="shared" si="13"/>
        <v>0</v>
      </c>
      <c r="Q75" s="12">
        <f t="shared" si="13"/>
        <v>0</v>
      </c>
      <c r="R75" s="11">
        <f>IFERROR(Q75/M75,"N/A")</f>
        <v>0</v>
      </c>
      <c r="S75" s="10">
        <f>SUM(S71:S74)</f>
        <v>0</v>
      </c>
      <c r="T75" s="129"/>
    </row>
    <row r="76" spans="1:20" ht="13.5" thickBot="1" x14ac:dyDescent="0.25">
      <c r="A76" s="131"/>
      <c r="B76" s="131"/>
      <c r="C76" s="131"/>
      <c r="D76" s="131"/>
      <c r="F76" s="74"/>
      <c r="G76" s="74"/>
      <c r="H76" s="74"/>
      <c r="I76" s="74"/>
      <c r="J76" s="74"/>
      <c r="K76" s="74"/>
    </row>
    <row r="77" spans="1:20" s="74" customFormat="1" x14ac:dyDescent="0.2">
      <c r="A77" s="131"/>
      <c r="B77" s="131"/>
      <c r="C77" s="131"/>
      <c r="D77" s="131"/>
      <c r="E77" s="58"/>
      <c r="F77" s="38" t="s">
        <v>79</v>
      </c>
      <c r="G77" s="37"/>
      <c r="H77" s="37"/>
      <c r="I77" s="37"/>
      <c r="J77" s="37"/>
      <c r="K77" s="36"/>
      <c r="L77" s="35"/>
      <c r="M77" s="35"/>
      <c r="N77" s="35"/>
      <c r="O77" s="35"/>
      <c r="P77" s="35"/>
      <c r="Q77" s="35"/>
      <c r="R77" s="34"/>
      <c r="S77" s="33"/>
    </row>
    <row r="78" spans="1:20" s="74" customFormat="1" x14ac:dyDescent="0.2">
      <c r="A78" s="131"/>
      <c r="B78" s="131"/>
      <c r="C78" s="131"/>
      <c r="D78" s="131"/>
      <c r="E78" s="58"/>
      <c r="F78" s="49" t="s">
        <v>80</v>
      </c>
      <c r="G78" s="48"/>
      <c r="H78" s="48"/>
      <c r="I78" s="48"/>
      <c r="J78" s="48"/>
      <c r="K78" s="31"/>
      <c r="L78" s="47"/>
      <c r="M78" s="47"/>
      <c r="N78" s="47"/>
      <c r="O78" s="47"/>
      <c r="P78" s="47"/>
      <c r="Q78" s="47"/>
      <c r="R78" s="46"/>
      <c r="S78" s="45"/>
    </row>
    <row r="79" spans="1:20" s="74" customFormat="1" x14ac:dyDescent="0.2">
      <c r="A79" s="131"/>
      <c r="B79" s="131"/>
      <c r="C79" s="131"/>
      <c r="D79" s="131"/>
      <c r="E79" s="58"/>
      <c r="F79" s="49" t="s">
        <v>81</v>
      </c>
      <c r="G79" s="48"/>
      <c r="H79" s="48"/>
      <c r="I79" s="48"/>
      <c r="J79" s="48"/>
      <c r="K79" s="31"/>
      <c r="L79" s="47"/>
      <c r="M79" s="47"/>
      <c r="N79" s="47"/>
      <c r="O79" s="47"/>
      <c r="P79" s="47"/>
      <c r="Q79" s="47"/>
      <c r="R79" s="46"/>
      <c r="S79" s="45"/>
    </row>
    <row r="80" spans="1:20" s="74" customFormat="1" x14ac:dyDescent="0.2">
      <c r="A80" s="131"/>
      <c r="B80" s="131"/>
      <c r="C80" s="131"/>
      <c r="D80" s="131"/>
      <c r="E80" s="58"/>
      <c r="F80" s="49" t="s">
        <v>82</v>
      </c>
      <c r="G80" s="48"/>
      <c r="H80" s="48"/>
      <c r="I80" s="48"/>
      <c r="J80" s="48"/>
      <c r="K80" s="31"/>
      <c r="L80" s="47"/>
      <c r="M80" s="47"/>
      <c r="N80" s="47"/>
      <c r="O80" s="47"/>
      <c r="P80" s="47"/>
      <c r="Q80" s="47"/>
      <c r="R80" s="46"/>
      <c r="S80" s="45"/>
    </row>
    <row r="81" spans="1:20" s="74" customFormat="1" x14ac:dyDescent="0.2">
      <c r="A81" s="131"/>
      <c r="B81" s="131"/>
      <c r="C81" s="131"/>
      <c r="D81" s="131"/>
      <c r="E81" s="58"/>
      <c r="F81" s="49" t="s">
        <v>83</v>
      </c>
      <c r="G81" s="48"/>
      <c r="H81" s="48"/>
      <c r="I81" s="48"/>
      <c r="J81" s="48"/>
      <c r="K81" s="31"/>
      <c r="L81" s="47"/>
      <c r="M81" s="47"/>
      <c r="N81" s="47"/>
      <c r="O81" s="47"/>
      <c r="P81" s="47"/>
      <c r="Q81" s="47"/>
      <c r="R81" s="46"/>
      <c r="S81" s="45"/>
    </row>
    <row r="82" spans="1:20" s="74" customFormat="1" ht="13.5" thickBot="1" x14ac:dyDescent="0.25">
      <c r="A82" s="131"/>
      <c r="B82" s="131"/>
      <c r="C82" s="131"/>
      <c r="D82" s="131"/>
      <c r="E82" s="58"/>
      <c r="F82" s="44" t="s">
        <v>84</v>
      </c>
      <c r="G82" s="43"/>
      <c r="H82" s="43"/>
      <c r="I82" s="43"/>
      <c r="J82" s="43"/>
      <c r="K82" s="42"/>
      <c r="L82" s="41"/>
      <c r="M82" s="41"/>
      <c r="N82" s="41"/>
      <c r="O82" s="41"/>
      <c r="P82" s="41"/>
      <c r="Q82" s="41"/>
      <c r="R82" s="40"/>
      <c r="S82" s="39"/>
    </row>
    <row r="83" spans="1:20" x14ac:dyDescent="0.2">
      <c r="A83" s="131" t="str">
        <f>$G$5</f>
        <v>The People Concern</v>
      </c>
      <c r="B83" s="131" t="str">
        <f>$G$6</f>
        <v>Annenberg Access Center</v>
      </c>
      <c r="C83" s="131"/>
      <c r="D83" s="135" t="s">
        <v>56</v>
      </c>
      <c r="E83" s="124" t="s">
        <v>79</v>
      </c>
      <c r="F83" s="80"/>
      <c r="G83" s="80"/>
      <c r="H83" s="92"/>
      <c r="I83" s="80"/>
      <c r="J83" s="80"/>
      <c r="K83" s="80"/>
      <c r="L83" s="77">
        <v>0</v>
      </c>
      <c r="M83" s="77">
        <v>0</v>
      </c>
      <c r="N83" s="77">
        <v>0</v>
      </c>
      <c r="O83" s="78">
        <v>0</v>
      </c>
      <c r="P83" s="78">
        <v>0</v>
      </c>
      <c r="Q83" s="77">
        <f>SUM(O83:P83)</f>
        <v>0</v>
      </c>
      <c r="R83" s="76" t="str">
        <f>IFERROR(Q83/M83,"N/A")</f>
        <v>N/A</v>
      </c>
      <c r="S83" s="75">
        <v>0</v>
      </c>
      <c r="T83" s="74"/>
    </row>
    <row r="84" spans="1:20" ht="13.5" thickBot="1" x14ac:dyDescent="0.25">
      <c r="A84" s="131" t="str">
        <f>$G$5</f>
        <v>The People Concern</v>
      </c>
      <c r="B84" s="131" t="str">
        <f>$G$6</f>
        <v>Annenberg Access Center</v>
      </c>
      <c r="C84" s="131"/>
      <c r="D84" s="135" t="s">
        <v>56</v>
      </c>
      <c r="E84" s="124" t="s">
        <v>79</v>
      </c>
      <c r="F84" s="80"/>
      <c r="G84" s="80"/>
      <c r="H84" s="92"/>
      <c r="I84" s="80"/>
      <c r="J84" s="80"/>
      <c r="K84" s="80"/>
      <c r="L84" s="90">
        <v>0</v>
      </c>
      <c r="M84" s="90">
        <v>0</v>
      </c>
      <c r="N84" s="90">
        <v>0</v>
      </c>
      <c r="O84" s="91">
        <v>0</v>
      </c>
      <c r="P84" s="91">
        <v>0</v>
      </c>
      <c r="Q84" s="90">
        <f>SUM(O84:P84)</f>
        <v>0</v>
      </c>
      <c r="R84" s="89" t="str">
        <f>IFERROR(Q84/M84,"N/A")</f>
        <v>N/A</v>
      </c>
      <c r="S84" s="88">
        <v>0</v>
      </c>
      <c r="T84" s="74"/>
    </row>
    <row r="85" spans="1:20" ht="13.5" thickBot="1" x14ac:dyDescent="0.25">
      <c r="A85" s="131"/>
      <c r="B85" s="131"/>
      <c r="C85" s="131"/>
      <c r="E85" s="124"/>
      <c r="F85" s="16"/>
      <c r="G85" s="14"/>
      <c r="H85" s="15" t="s">
        <v>85</v>
      </c>
      <c r="I85" s="14"/>
      <c r="J85" s="14"/>
      <c r="K85" s="13"/>
      <c r="L85" s="12">
        <f t="shared" ref="L85:Q85" si="14">SUM(L83:L84)</f>
        <v>0</v>
      </c>
      <c r="M85" s="12">
        <f t="shared" si="14"/>
        <v>0</v>
      </c>
      <c r="N85" s="12">
        <f t="shared" si="14"/>
        <v>0</v>
      </c>
      <c r="O85" s="12">
        <f t="shared" si="14"/>
        <v>0</v>
      </c>
      <c r="P85" s="12">
        <f t="shared" si="14"/>
        <v>0</v>
      </c>
      <c r="Q85" s="12">
        <f t="shared" si="14"/>
        <v>0</v>
      </c>
      <c r="R85" s="11" t="str">
        <f>IFERROR(Q85/M85,"N/A")</f>
        <v>N/A</v>
      </c>
      <c r="S85" s="10">
        <f>SUM(S83:S84)</f>
        <v>0</v>
      </c>
      <c r="T85" s="129"/>
    </row>
    <row r="86" spans="1:20" ht="13.5" thickBot="1" x14ac:dyDescent="0.25">
      <c r="A86" s="131"/>
      <c r="B86" s="131"/>
      <c r="C86" s="131"/>
      <c r="D86" s="131"/>
      <c r="F86" s="74"/>
      <c r="G86" s="74"/>
      <c r="H86" s="74"/>
      <c r="I86" s="74"/>
      <c r="J86" s="74"/>
      <c r="K86" s="74"/>
    </row>
    <row r="87" spans="1:20" s="74" customFormat="1" x14ac:dyDescent="0.2">
      <c r="A87" s="131"/>
      <c r="B87" s="131"/>
      <c r="C87" s="131"/>
      <c r="D87" s="131"/>
      <c r="E87" s="58"/>
      <c r="F87" s="38" t="s">
        <v>86</v>
      </c>
      <c r="G87" s="37"/>
      <c r="H87" s="37"/>
      <c r="I87" s="37"/>
      <c r="J87" s="37"/>
      <c r="K87" s="36"/>
      <c r="L87" s="35"/>
      <c r="M87" s="35"/>
      <c r="N87" s="35"/>
      <c r="O87" s="35"/>
      <c r="P87" s="35"/>
      <c r="Q87" s="35"/>
      <c r="R87" s="34"/>
      <c r="S87" s="33"/>
    </row>
    <row r="88" spans="1:20" s="74" customFormat="1" ht="13.5" thickBot="1" x14ac:dyDescent="0.25">
      <c r="A88" s="131"/>
      <c r="B88" s="131"/>
      <c r="C88" s="131"/>
      <c r="D88" s="131"/>
      <c r="E88" s="58"/>
      <c r="F88" s="44" t="s">
        <v>87</v>
      </c>
      <c r="G88" s="43"/>
      <c r="H88" s="43"/>
      <c r="I88" s="43"/>
      <c r="J88" s="43"/>
      <c r="K88" s="42"/>
      <c r="L88" s="41"/>
      <c r="M88" s="41"/>
      <c r="N88" s="41"/>
      <c r="O88" s="41"/>
      <c r="P88" s="41"/>
      <c r="Q88" s="41"/>
      <c r="R88" s="40"/>
      <c r="S88" s="39"/>
    </row>
    <row r="89" spans="1:20" ht="25.5" x14ac:dyDescent="0.2">
      <c r="A89" s="131" t="str">
        <f>$G$5</f>
        <v>The People Concern</v>
      </c>
      <c r="B89" s="131" t="str">
        <f>$G$6</f>
        <v>Annenberg Access Center</v>
      </c>
      <c r="C89" s="131"/>
      <c r="D89" s="135" t="s">
        <v>56</v>
      </c>
      <c r="E89" s="124" t="s">
        <v>86</v>
      </c>
      <c r="F89" s="80" t="s">
        <v>198</v>
      </c>
      <c r="G89" s="80" t="s">
        <v>199</v>
      </c>
      <c r="H89" s="92">
        <f>L89/12</f>
        <v>6307.3125</v>
      </c>
      <c r="I89" s="80"/>
      <c r="J89" s="80"/>
      <c r="K89" s="80"/>
      <c r="L89" s="77">
        <v>75687.75</v>
      </c>
      <c r="M89" s="77"/>
      <c r="N89" s="77">
        <v>75687.75</v>
      </c>
      <c r="O89" s="78">
        <v>0</v>
      </c>
      <c r="P89" s="78">
        <v>0</v>
      </c>
      <c r="Q89" s="77">
        <f>SUM(O89:P89)</f>
        <v>0</v>
      </c>
      <c r="R89" s="76" t="str">
        <f>IFERROR(Q89/M89,"N/A")</f>
        <v>N/A</v>
      </c>
      <c r="S89" s="75">
        <v>0</v>
      </c>
      <c r="T89" s="74"/>
    </row>
    <row r="90" spans="1:20" ht="39" customHeight="1" x14ac:dyDescent="0.2">
      <c r="A90" s="131" t="str">
        <f>$G$5</f>
        <v>The People Concern</v>
      </c>
      <c r="B90" s="131" t="str">
        <f>$G$6</f>
        <v>Annenberg Access Center</v>
      </c>
      <c r="C90" s="131"/>
      <c r="D90" s="135" t="s">
        <v>56</v>
      </c>
      <c r="E90" s="124" t="s">
        <v>86</v>
      </c>
      <c r="F90" s="80" t="s">
        <v>200</v>
      </c>
      <c r="G90" s="80" t="s">
        <v>201</v>
      </c>
      <c r="H90" s="92">
        <f>L90/12</f>
        <v>4122.7787500000004</v>
      </c>
      <c r="I90" s="80"/>
      <c r="J90" s="80"/>
      <c r="K90" s="80"/>
      <c r="L90" s="77">
        <v>49473.345000000001</v>
      </c>
      <c r="M90" s="77">
        <v>14000</v>
      </c>
      <c r="N90" s="77">
        <v>35473.345000000001</v>
      </c>
      <c r="O90" s="78">
        <v>0</v>
      </c>
      <c r="P90" s="78">
        <v>0</v>
      </c>
      <c r="Q90" s="77">
        <f>SUM(O90:P90)</f>
        <v>0</v>
      </c>
      <c r="R90" s="76">
        <f>IFERROR(Q90/M90,"N/A")</f>
        <v>0</v>
      </c>
      <c r="S90" s="75">
        <v>0</v>
      </c>
      <c r="T90" s="74"/>
    </row>
    <row r="91" spans="1:20" ht="25.5" x14ac:dyDescent="0.2">
      <c r="A91" s="131" t="str">
        <f>$G$5</f>
        <v>The People Concern</v>
      </c>
      <c r="B91" s="131" t="str">
        <f>$G$6</f>
        <v>Annenberg Access Center</v>
      </c>
      <c r="C91" s="131"/>
      <c r="D91" s="135" t="s">
        <v>56</v>
      </c>
      <c r="E91" s="124" t="s">
        <v>86</v>
      </c>
      <c r="F91" s="80" t="s">
        <v>202</v>
      </c>
      <c r="G91" s="80" t="s">
        <v>203</v>
      </c>
      <c r="H91" s="92">
        <f>L91/12</f>
        <v>175.73249999999999</v>
      </c>
      <c r="I91" s="80"/>
      <c r="J91" s="80"/>
      <c r="K91" s="80"/>
      <c r="L91" s="77">
        <v>2108.79</v>
      </c>
      <c r="M91" s="77"/>
      <c r="N91" s="77">
        <v>2108.79</v>
      </c>
      <c r="O91" s="78">
        <v>0</v>
      </c>
      <c r="P91" s="78">
        <v>0</v>
      </c>
      <c r="Q91" s="77">
        <f>SUM(O91:P91)</f>
        <v>0</v>
      </c>
      <c r="R91" s="76" t="str">
        <f>IFERROR(Q91/M91,"N/A")</f>
        <v>N/A</v>
      </c>
      <c r="S91" s="75">
        <v>0</v>
      </c>
      <c r="T91" s="74"/>
    </row>
    <row r="92" spans="1:20" ht="26.25" thickBot="1" x14ac:dyDescent="0.25">
      <c r="A92" s="131" t="str">
        <f>$G$5</f>
        <v>The People Concern</v>
      </c>
      <c r="B92" s="131" t="str">
        <f>$G$6</f>
        <v>Annenberg Access Center</v>
      </c>
      <c r="C92" s="131"/>
      <c r="D92" s="135" t="s">
        <v>56</v>
      </c>
      <c r="E92" s="124" t="s">
        <v>86</v>
      </c>
      <c r="F92" s="80" t="s">
        <v>204</v>
      </c>
      <c r="G92" s="80" t="s">
        <v>205</v>
      </c>
      <c r="H92" s="92">
        <f>L92/12</f>
        <v>1639.21875</v>
      </c>
      <c r="I92" s="80"/>
      <c r="J92" s="80"/>
      <c r="K92" s="80"/>
      <c r="L92" s="90">
        <v>19670.625</v>
      </c>
      <c r="M92" s="90"/>
      <c r="N92" s="90">
        <v>19670.625</v>
      </c>
      <c r="O92" s="91">
        <v>0</v>
      </c>
      <c r="P92" s="91">
        <v>0</v>
      </c>
      <c r="Q92" s="77">
        <f>SUM(O92:P92)</f>
        <v>0</v>
      </c>
      <c r="R92" s="76" t="str">
        <f>IFERROR(Q92/M92,"N/A")</f>
        <v>N/A</v>
      </c>
      <c r="S92" s="88">
        <v>0</v>
      </c>
      <c r="T92" s="74"/>
    </row>
    <row r="93" spans="1:20" ht="13.5" thickBot="1" x14ac:dyDescent="0.25">
      <c r="A93" s="131"/>
      <c r="B93" s="131"/>
      <c r="C93" s="131"/>
      <c r="E93" s="124"/>
      <c r="F93" s="16"/>
      <c r="G93" s="14"/>
      <c r="H93" s="15" t="s">
        <v>90</v>
      </c>
      <c r="I93" s="14"/>
      <c r="J93" s="14"/>
      <c r="K93" s="13"/>
      <c r="L93" s="12">
        <f t="shared" ref="L93:Q93" si="15">SUM(L89:L92)</f>
        <v>146940.51</v>
      </c>
      <c r="M93" s="12">
        <f t="shared" si="15"/>
        <v>14000</v>
      </c>
      <c r="N93" s="12">
        <f t="shared" si="15"/>
        <v>132940.51</v>
      </c>
      <c r="O93" s="12">
        <f t="shared" si="15"/>
        <v>0</v>
      </c>
      <c r="P93" s="12">
        <f t="shared" si="15"/>
        <v>0</v>
      </c>
      <c r="Q93" s="12">
        <f t="shared" si="15"/>
        <v>0</v>
      </c>
      <c r="R93" s="11">
        <f>IFERROR(Q93/M93,"N/A")</f>
        <v>0</v>
      </c>
      <c r="S93" s="10">
        <f>SUM(S89:S92)</f>
        <v>0</v>
      </c>
      <c r="T93" s="129"/>
    </row>
    <row r="94" spans="1:20" ht="13.5" thickBot="1" x14ac:dyDescent="0.25">
      <c r="A94" s="131"/>
      <c r="B94" s="131"/>
      <c r="C94" s="131"/>
      <c r="D94" s="131"/>
      <c r="E94" s="114"/>
      <c r="F94" s="74"/>
      <c r="G94" s="74"/>
      <c r="H94" s="74"/>
      <c r="I94" s="74"/>
      <c r="J94" s="74"/>
      <c r="K94" s="74"/>
    </row>
    <row r="95" spans="1:20" s="74" customFormat="1" x14ac:dyDescent="0.2">
      <c r="A95" s="131"/>
      <c r="B95" s="131"/>
      <c r="C95" s="131"/>
      <c r="D95" s="131"/>
      <c r="E95" s="58"/>
      <c r="F95" s="38" t="s">
        <v>91</v>
      </c>
      <c r="G95" s="37"/>
      <c r="H95" s="37"/>
      <c r="I95" s="37"/>
      <c r="J95" s="37"/>
      <c r="K95" s="36"/>
      <c r="L95" s="35"/>
      <c r="M95" s="35"/>
      <c r="N95" s="35"/>
      <c r="O95" s="35"/>
      <c r="P95" s="35"/>
      <c r="Q95" s="35"/>
      <c r="R95" s="34"/>
      <c r="S95" s="33"/>
    </row>
    <row r="96" spans="1:20" s="74" customFormat="1" x14ac:dyDescent="0.2">
      <c r="A96" s="131"/>
      <c r="B96" s="131"/>
      <c r="C96" s="131"/>
      <c r="D96" s="131"/>
      <c r="E96" s="58"/>
      <c r="F96" s="49" t="s">
        <v>92</v>
      </c>
      <c r="G96" s="48"/>
      <c r="H96" s="48"/>
      <c r="I96" s="48"/>
      <c r="J96" s="48"/>
      <c r="K96" s="31"/>
      <c r="L96" s="47"/>
      <c r="M96" s="47"/>
      <c r="N96" s="47"/>
      <c r="O96" s="47"/>
      <c r="P96" s="47"/>
      <c r="Q96" s="47"/>
      <c r="R96" s="46"/>
      <c r="S96" s="45"/>
    </row>
    <row r="97" spans="1:20" s="74" customFormat="1" ht="13.5" thickBot="1" x14ac:dyDescent="0.25">
      <c r="A97" s="131"/>
      <c r="B97" s="131"/>
      <c r="C97" s="131"/>
      <c r="D97" s="131"/>
      <c r="E97" s="58"/>
      <c r="F97" s="44" t="s">
        <v>93</v>
      </c>
      <c r="G97" s="43"/>
      <c r="H97" s="43"/>
      <c r="I97" s="43"/>
      <c r="J97" s="43"/>
      <c r="K97" s="42"/>
      <c r="L97" s="41"/>
      <c r="M97" s="41"/>
      <c r="N97" s="41"/>
      <c r="O97" s="41"/>
      <c r="P97" s="41"/>
      <c r="Q97" s="41"/>
      <c r="R97" s="40"/>
      <c r="S97" s="39"/>
    </row>
    <row r="98" spans="1:20" x14ac:dyDescent="0.2">
      <c r="A98" s="131" t="str">
        <f>$G$5</f>
        <v>The People Concern</v>
      </c>
      <c r="B98" s="131" t="str">
        <f>$G$6</f>
        <v>Annenberg Access Center</v>
      </c>
      <c r="C98" s="131"/>
      <c r="D98" s="135" t="s">
        <v>56</v>
      </c>
      <c r="E98" s="124" t="s">
        <v>91</v>
      </c>
      <c r="F98" s="80"/>
      <c r="G98" s="80"/>
      <c r="H98" s="80"/>
      <c r="I98" s="80"/>
      <c r="J98" s="80"/>
      <c r="K98" s="80"/>
      <c r="L98" s="77">
        <v>0</v>
      </c>
      <c r="M98" s="77">
        <v>0</v>
      </c>
      <c r="N98" s="77">
        <v>0</v>
      </c>
      <c r="O98" s="78">
        <v>0</v>
      </c>
      <c r="P98" s="78">
        <v>0</v>
      </c>
      <c r="Q98" s="77">
        <f>SUM(O98:P98)</f>
        <v>0</v>
      </c>
      <c r="R98" s="76" t="str">
        <f>IFERROR(Q98/M98,"N/A")</f>
        <v>N/A</v>
      </c>
      <c r="S98" s="75">
        <v>0</v>
      </c>
      <c r="T98" s="74"/>
    </row>
    <row r="99" spans="1:20" ht="13.5" thickBot="1" x14ac:dyDescent="0.25">
      <c r="A99" s="131" t="str">
        <f>$G$5</f>
        <v>The People Concern</v>
      </c>
      <c r="B99" s="131" t="str">
        <f>$G$6</f>
        <v>Annenberg Access Center</v>
      </c>
      <c r="C99" s="131"/>
      <c r="D99" s="135" t="s">
        <v>56</v>
      </c>
      <c r="E99" s="124" t="s">
        <v>91</v>
      </c>
      <c r="F99" s="80"/>
      <c r="G99" s="80"/>
      <c r="H99" s="80"/>
      <c r="I99" s="80"/>
      <c r="J99" s="80"/>
      <c r="K99" s="80"/>
      <c r="L99" s="90">
        <v>0</v>
      </c>
      <c r="M99" s="90">
        <v>0</v>
      </c>
      <c r="N99" s="90">
        <v>0</v>
      </c>
      <c r="O99" s="91">
        <v>0</v>
      </c>
      <c r="P99" s="91">
        <v>0</v>
      </c>
      <c r="Q99" s="90">
        <f>SUM(O99:P99)</f>
        <v>0</v>
      </c>
      <c r="R99" s="89" t="str">
        <f>IFERROR(Q99/M99,"N/A")</f>
        <v>N/A</v>
      </c>
      <c r="S99" s="88">
        <v>0</v>
      </c>
      <c r="T99" s="74"/>
    </row>
    <row r="100" spans="1:20" ht="13.5" thickBot="1" x14ac:dyDescent="0.25">
      <c r="A100" s="131"/>
      <c r="B100" s="131"/>
      <c r="C100" s="131"/>
      <c r="E100" s="124"/>
      <c r="F100" s="16"/>
      <c r="G100" s="14"/>
      <c r="H100" s="15" t="s">
        <v>94</v>
      </c>
      <c r="I100" s="14"/>
      <c r="J100" s="14"/>
      <c r="K100" s="13"/>
      <c r="L100" s="12">
        <f t="shared" ref="L100:Q100" si="16">SUM(L98:L99)</f>
        <v>0</v>
      </c>
      <c r="M100" s="12">
        <f t="shared" si="16"/>
        <v>0</v>
      </c>
      <c r="N100" s="12">
        <f t="shared" si="16"/>
        <v>0</v>
      </c>
      <c r="O100" s="12">
        <f t="shared" si="16"/>
        <v>0</v>
      </c>
      <c r="P100" s="12">
        <f t="shared" si="16"/>
        <v>0</v>
      </c>
      <c r="Q100" s="12">
        <f t="shared" si="16"/>
        <v>0</v>
      </c>
      <c r="R100" s="11" t="str">
        <f>IFERROR(Q100/M100,"N/A")</f>
        <v>N/A</v>
      </c>
      <c r="S100" s="10">
        <f>SUM(S98:S99)</f>
        <v>0</v>
      </c>
      <c r="T100" s="129"/>
    </row>
    <row r="101" spans="1:20" ht="13.5" thickBot="1" x14ac:dyDescent="0.25">
      <c r="A101" s="131"/>
      <c r="B101" s="131"/>
      <c r="C101" s="131"/>
      <c r="D101" s="131"/>
      <c r="F101" s="74"/>
      <c r="G101" s="74"/>
      <c r="H101" s="74"/>
      <c r="I101" s="74"/>
      <c r="J101" s="74"/>
      <c r="K101" s="74"/>
    </row>
    <row r="102" spans="1:20" s="74" customFormat="1" x14ac:dyDescent="0.2">
      <c r="A102" s="131"/>
      <c r="B102" s="131"/>
      <c r="C102" s="131"/>
      <c r="D102" s="135"/>
      <c r="E102" s="124"/>
      <c r="F102" s="38" t="s">
        <v>95</v>
      </c>
      <c r="G102" s="37"/>
      <c r="H102" s="37"/>
      <c r="I102" s="37"/>
      <c r="J102" s="37"/>
      <c r="K102" s="36"/>
      <c r="L102" s="35"/>
      <c r="M102" s="35"/>
      <c r="N102" s="35"/>
      <c r="O102" s="35"/>
      <c r="P102" s="35"/>
      <c r="Q102" s="35"/>
      <c r="R102" s="34"/>
      <c r="S102" s="33"/>
    </row>
    <row r="103" spans="1:20" s="74" customFormat="1" x14ac:dyDescent="0.2">
      <c r="A103" s="131"/>
      <c r="B103" s="131"/>
      <c r="C103" s="131"/>
      <c r="D103" s="135"/>
      <c r="E103" s="124"/>
      <c r="F103" s="49" t="s">
        <v>96</v>
      </c>
      <c r="G103" s="48"/>
      <c r="H103" s="48"/>
      <c r="I103" s="48"/>
      <c r="J103" s="48"/>
      <c r="K103" s="31"/>
      <c r="L103" s="47"/>
      <c r="M103" s="47"/>
      <c r="N103" s="47"/>
      <c r="O103" s="47"/>
      <c r="P103" s="47"/>
      <c r="Q103" s="47"/>
      <c r="R103" s="46"/>
      <c r="S103" s="45"/>
    </row>
    <row r="104" spans="1:20" s="74" customFormat="1" ht="13.5" thickBot="1" x14ac:dyDescent="0.25">
      <c r="A104" s="131"/>
      <c r="B104" s="131"/>
      <c r="C104" s="131"/>
      <c r="D104" s="135"/>
      <c r="E104" s="124"/>
      <c r="F104" s="44" t="s">
        <v>97</v>
      </c>
      <c r="G104" s="43"/>
      <c r="H104" s="43"/>
      <c r="I104" s="43"/>
      <c r="J104" s="43"/>
      <c r="K104" s="42"/>
      <c r="L104" s="41"/>
      <c r="M104" s="41"/>
      <c r="N104" s="41"/>
      <c r="O104" s="41"/>
      <c r="P104" s="41"/>
      <c r="Q104" s="41"/>
      <c r="R104" s="40"/>
      <c r="S104" s="39"/>
    </row>
    <row r="105" spans="1:20" ht="38.25" x14ac:dyDescent="0.2">
      <c r="A105" s="131" t="str">
        <f>$G$5</f>
        <v>The People Concern</v>
      </c>
      <c r="B105" s="131" t="str">
        <f>$G$6</f>
        <v>Annenberg Access Center</v>
      </c>
      <c r="C105" s="131"/>
      <c r="D105" s="135" t="s">
        <v>56</v>
      </c>
      <c r="E105" s="124" t="s">
        <v>95</v>
      </c>
      <c r="F105" s="80" t="s">
        <v>206</v>
      </c>
      <c r="G105" s="80" t="s">
        <v>207</v>
      </c>
      <c r="H105" s="92">
        <f>L105/12</f>
        <v>384.95874999999995</v>
      </c>
      <c r="I105" s="80"/>
      <c r="J105" s="80"/>
      <c r="K105" s="80"/>
      <c r="L105" s="77">
        <v>4619.5049999999992</v>
      </c>
      <c r="M105" s="77"/>
      <c r="N105" s="77">
        <v>4619.5049999999992</v>
      </c>
      <c r="O105" s="78">
        <v>0</v>
      </c>
      <c r="P105" s="78">
        <v>0</v>
      </c>
      <c r="Q105" s="77">
        <f>SUM(O105:P105)</f>
        <v>0</v>
      </c>
      <c r="R105" s="76" t="str">
        <f>IFERROR(Q105/M105,"N/A")</f>
        <v>N/A</v>
      </c>
      <c r="S105" s="75">
        <v>0</v>
      </c>
      <c r="T105" s="74"/>
    </row>
    <row r="106" spans="1:20" ht="39" thickBot="1" x14ac:dyDescent="0.25">
      <c r="A106" s="131" t="str">
        <f>$G$5</f>
        <v>The People Concern</v>
      </c>
      <c r="B106" s="131" t="str">
        <f>$G$6</f>
        <v>Annenberg Access Center</v>
      </c>
      <c r="C106" s="131"/>
      <c r="D106" s="135" t="s">
        <v>56</v>
      </c>
      <c r="E106" s="124" t="s">
        <v>95</v>
      </c>
      <c r="F106" s="80" t="s">
        <v>208</v>
      </c>
      <c r="G106" s="80" t="s">
        <v>209</v>
      </c>
      <c r="H106" s="92">
        <f>L106/12</f>
        <v>1.90625</v>
      </c>
      <c r="I106" s="80"/>
      <c r="J106" s="80"/>
      <c r="K106" s="80"/>
      <c r="L106" s="90">
        <v>22.875</v>
      </c>
      <c r="M106" s="90"/>
      <c r="N106" s="90">
        <v>22.875</v>
      </c>
      <c r="O106" s="91">
        <v>0</v>
      </c>
      <c r="P106" s="91">
        <v>0</v>
      </c>
      <c r="Q106" s="90">
        <f>SUM(O106:P106)</f>
        <v>0</v>
      </c>
      <c r="R106" s="89" t="str">
        <f>IFERROR(Q106/M106,"N/A")</f>
        <v>N/A</v>
      </c>
      <c r="S106" s="88">
        <v>0</v>
      </c>
      <c r="T106" s="74"/>
    </row>
    <row r="107" spans="1:20" ht="13.5" thickBot="1" x14ac:dyDescent="0.25">
      <c r="A107" s="131"/>
      <c r="B107" s="131"/>
      <c r="C107" s="131"/>
      <c r="E107" s="124"/>
      <c r="F107" s="16" t="s">
        <v>100</v>
      </c>
      <c r="G107" s="14"/>
      <c r="H107" s="15" t="s">
        <v>101</v>
      </c>
      <c r="I107" s="14"/>
      <c r="J107" s="14"/>
      <c r="K107" s="13"/>
      <c r="L107" s="12">
        <f t="shared" ref="L107:Q107" si="17">SUM(L105:L106)</f>
        <v>4642.3799999999992</v>
      </c>
      <c r="M107" s="12">
        <f t="shared" si="17"/>
        <v>0</v>
      </c>
      <c r="N107" s="12">
        <f t="shared" si="17"/>
        <v>4642.3799999999992</v>
      </c>
      <c r="O107" s="12">
        <f t="shared" si="17"/>
        <v>0</v>
      </c>
      <c r="P107" s="12">
        <f t="shared" si="17"/>
        <v>0</v>
      </c>
      <c r="Q107" s="12">
        <f t="shared" si="17"/>
        <v>0</v>
      </c>
      <c r="R107" s="11" t="str">
        <f>IFERROR(Q107/M107,"N/A")</f>
        <v>N/A</v>
      </c>
      <c r="S107" s="10">
        <f>SUM(S105:S106)</f>
        <v>0</v>
      </c>
      <c r="T107" s="129"/>
    </row>
    <row r="108" spans="1:20" ht="13.5" thickBot="1" x14ac:dyDescent="0.25">
      <c r="A108" s="131"/>
      <c r="B108" s="131"/>
      <c r="C108" s="131"/>
      <c r="D108" s="131"/>
      <c r="F108" s="74"/>
      <c r="G108" s="74"/>
      <c r="H108" s="74"/>
      <c r="I108" s="74"/>
      <c r="J108" s="74"/>
      <c r="K108" s="74"/>
    </row>
    <row r="109" spans="1:20" s="74" customFormat="1" x14ac:dyDescent="0.2">
      <c r="A109" s="131"/>
      <c r="B109" s="131"/>
      <c r="C109" s="131"/>
      <c r="D109" s="131"/>
      <c r="E109" s="58"/>
      <c r="F109" s="38" t="s">
        <v>102</v>
      </c>
      <c r="G109" s="37"/>
      <c r="H109" s="37"/>
      <c r="I109" s="37"/>
      <c r="J109" s="37"/>
      <c r="K109" s="36"/>
      <c r="L109" s="35"/>
      <c r="M109" s="35"/>
      <c r="N109" s="35"/>
      <c r="O109" s="35"/>
      <c r="P109" s="35"/>
      <c r="Q109" s="35"/>
      <c r="R109" s="34"/>
      <c r="S109" s="33"/>
    </row>
    <row r="110" spans="1:20" s="74" customFormat="1" x14ac:dyDescent="0.2">
      <c r="A110" s="131"/>
      <c r="B110" s="131"/>
      <c r="C110" s="131"/>
      <c r="D110" s="131"/>
      <c r="E110" s="58"/>
      <c r="F110" s="49" t="s">
        <v>103</v>
      </c>
      <c r="G110" s="31"/>
      <c r="H110" s="48"/>
      <c r="I110" s="48"/>
      <c r="J110" s="48"/>
      <c r="K110" s="31"/>
      <c r="L110" s="47"/>
      <c r="M110" s="47"/>
      <c r="N110" s="47"/>
      <c r="O110" s="47"/>
      <c r="P110" s="47"/>
      <c r="Q110" s="47"/>
      <c r="R110" s="46"/>
      <c r="S110" s="45"/>
    </row>
    <row r="111" spans="1:20" s="74" customFormat="1" x14ac:dyDescent="0.2">
      <c r="A111" s="131"/>
      <c r="B111" s="131"/>
      <c r="C111" s="131"/>
      <c r="D111" s="131"/>
      <c r="E111" s="58"/>
      <c r="F111" s="49" t="s">
        <v>104</v>
      </c>
      <c r="G111" s="31"/>
      <c r="H111" s="48"/>
      <c r="I111" s="48"/>
      <c r="J111" s="48"/>
      <c r="K111" s="31"/>
      <c r="L111" s="47"/>
      <c r="M111" s="47"/>
      <c r="N111" s="47"/>
      <c r="O111" s="47"/>
      <c r="P111" s="47"/>
      <c r="Q111" s="47"/>
      <c r="R111" s="46"/>
      <c r="S111" s="45"/>
    </row>
    <row r="112" spans="1:20" s="74" customFormat="1" x14ac:dyDescent="0.2">
      <c r="A112" s="131"/>
      <c r="B112" s="131"/>
      <c r="C112" s="131"/>
      <c r="D112" s="131"/>
      <c r="E112" s="58"/>
      <c r="F112" s="49" t="s">
        <v>105</v>
      </c>
      <c r="G112" s="31"/>
      <c r="H112" s="48"/>
      <c r="I112" s="48"/>
      <c r="J112" s="48"/>
      <c r="K112" s="31"/>
      <c r="L112" s="47"/>
      <c r="M112" s="47"/>
      <c r="N112" s="47"/>
      <c r="O112" s="47"/>
      <c r="P112" s="47"/>
      <c r="Q112" s="47"/>
      <c r="R112" s="46"/>
      <c r="S112" s="45"/>
    </row>
    <row r="113" spans="1:20" s="74" customFormat="1" x14ac:dyDescent="0.2">
      <c r="A113" s="131"/>
      <c r="B113" s="131"/>
      <c r="C113" s="131"/>
      <c r="D113" s="131"/>
      <c r="E113" s="58"/>
      <c r="F113" s="49" t="s">
        <v>106</v>
      </c>
      <c r="G113" s="31"/>
      <c r="H113" s="48"/>
      <c r="I113" s="48"/>
      <c r="J113" s="48"/>
      <c r="K113" s="31"/>
      <c r="L113" s="47"/>
      <c r="M113" s="47"/>
      <c r="N113" s="47"/>
      <c r="O113" s="47"/>
      <c r="P113" s="47"/>
      <c r="Q113" s="47"/>
      <c r="R113" s="46"/>
      <c r="S113" s="45"/>
    </row>
    <row r="114" spans="1:20" s="74" customFormat="1" ht="13.5" thickBot="1" x14ac:dyDescent="0.25">
      <c r="A114" s="131"/>
      <c r="B114" s="131"/>
      <c r="C114" s="131"/>
      <c r="D114" s="131"/>
      <c r="E114" s="58"/>
      <c r="F114" s="44" t="s">
        <v>107</v>
      </c>
      <c r="G114" s="42"/>
      <c r="H114" s="43"/>
      <c r="I114" s="43"/>
      <c r="J114" s="43"/>
      <c r="K114" s="42"/>
      <c r="L114" s="41"/>
      <c r="M114" s="41"/>
      <c r="N114" s="41"/>
      <c r="O114" s="41"/>
      <c r="P114" s="41"/>
      <c r="Q114" s="41"/>
      <c r="R114" s="40"/>
      <c r="S114" s="39"/>
    </row>
    <row r="115" spans="1:20" x14ac:dyDescent="0.2">
      <c r="A115" s="131" t="str">
        <f>$G$5</f>
        <v>The People Concern</v>
      </c>
      <c r="B115" s="131" t="str">
        <f>$G$6</f>
        <v>Annenberg Access Center</v>
      </c>
      <c r="C115" s="131"/>
      <c r="D115" s="135" t="s">
        <v>56</v>
      </c>
      <c r="E115" s="124" t="s">
        <v>102</v>
      </c>
      <c r="F115" s="80"/>
      <c r="G115" s="80"/>
      <c r="H115" s="80"/>
      <c r="I115" s="80"/>
      <c r="J115" s="80"/>
      <c r="K115" s="80"/>
      <c r="L115" s="77">
        <v>0</v>
      </c>
      <c r="M115" s="77">
        <v>0</v>
      </c>
      <c r="N115" s="77">
        <v>0</v>
      </c>
      <c r="O115" s="78">
        <v>0</v>
      </c>
      <c r="P115" s="78">
        <v>0</v>
      </c>
      <c r="Q115" s="77">
        <f>SUM(O115:P115)</f>
        <v>0</v>
      </c>
      <c r="R115" s="76" t="str">
        <f>IFERROR(Q115/M115,"N/A")</f>
        <v>N/A</v>
      </c>
      <c r="S115" s="75">
        <v>0</v>
      </c>
      <c r="T115" s="74"/>
    </row>
    <row r="116" spans="1:20" ht="13.5" thickBot="1" x14ac:dyDescent="0.25">
      <c r="A116" s="131" t="str">
        <f>$G$5</f>
        <v>The People Concern</v>
      </c>
      <c r="B116" s="131" t="str">
        <f>$G$6</f>
        <v>Annenberg Access Center</v>
      </c>
      <c r="C116" s="131"/>
      <c r="D116" s="135" t="s">
        <v>56</v>
      </c>
      <c r="E116" s="124" t="s">
        <v>102</v>
      </c>
      <c r="F116" s="80"/>
      <c r="G116" s="80"/>
      <c r="H116" s="80"/>
      <c r="I116" s="80"/>
      <c r="J116" s="80"/>
      <c r="K116" s="80"/>
      <c r="L116" s="90">
        <v>0</v>
      </c>
      <c r="M116" s="90">
        <v>0</v>
      </c>
      <c r="N116" s="90">
        <v>0</v>
      </c>
      <c r="O116" s="91">
        <v>0</v>
      </c>
      <c r="P116" s="91">
        <v>0</v>
      </c>
      <c r="Q116" s="90">
        <f>SUM(O116:P116)</f>
        <v>0</v>
      </c>
      <c r="R116" s="89" t="str">
        <f>IFERROR(Q116/M116,"N/A")</f>
        <v>N/A</v>
      </c>
      <c r="S116" s="88">
        <v>0</v>
      </c>
      <c r="T116" s="74"/>
    </row>
    <row r="117" spans="1:20" ht="13.5" thickBot="1" x14ac:dyDescent="0.25">
      <c r="A117" s="131"/>
      <c r="B117" s="131"/>
      <c r="C117" s="131"/>
      <c r="E117" s="124"/>
      <c r="F117" s="16"/>
      <c r="G117" s="14"/>
      <c r="H117" s="15" t="s">
        <v>108</v>
      </c>
      <c r="I117" s="14"/>
      <c r="J117" s="14"/>
      <c r="K117" s="13"/>
      <c r="L117" s="12">
        <f t="shared" ref="L117:Q117" si="18">SUM(L115:L116)</f>
        <v>0</v>
      </c>
      <c r="M117" s="12">
        <f t="shared" si="18"/>
        <v>0</v>
      </c>
      <c r="N117" s="12">
        <f t="shared" si="18"/>
        <v>0</v>
      </c>
      <c r="O117" s="12">
        <f t="shared" si="18"/>
        <v>0</v>
      </c>
      <c r="P117" s="12">
        <f t="shared" si="18"/>
        <v>0</v>
      </c>
      <c r="Q117" s="12">
        <f t="shared" si="18"/>
        <v>0</v>
      </c>
      <c r="R117" s="11" t="str">
        <f>IFERROR(Q117/M117,"N/A")</f>
        <v>N/A</v>
      </c>
      <c r="S117" s="10">
        <f>SUM(O117:P117)</f>
        <v>0</v>
      </c>
      <c r="T117" s="129"/>
    </row>
    <row r="118" spans="1:20" ht="13.5" thickBot="1" x14ac:dyDescent="0.25">
      <c r="A118" s="131"/>
      <c r="B118" s="131"/>
      <c r="C118" s="131"/>
      <c r="D118" s="131"/>
      <c r="F118" s="74"/>
      <c r="G118" s="74"/>
      <c r="H118" s="74"/>
      <c r="I118" s="74"/>
      <c r="J118" s="74"/>
      <c r="K118" s="74"/>
    </row>
    <row r="119" spans="1:20" s="74" customFormat="1" x14ac:dyDescent="0.2">
      <c r="A119" s="131"/>
      <c r="B119" s="131"/>
      <c r="C119" s="131"/>
      <c r="D119" s="135"/>
      <c r="E119" s="124"/>
      <c r="F119" s="51" t="s">
        <v>109</v>
      </c>
      <c r="G119" s="37"/>
      <c r="H119" s="37"/>
      <c r="I119" s="37"/>
      <c r="J119" s="37"/>
      <c r="K119" s="36"/>
      <c r="L119" s="35"/>
      <c r="M119" s="35"/>
      <c r="N119" s="35"/>
      <c r="O119" s="35"/>
      <c r="P119" s="35"/>
      <c r="Q119" s="35"/>
      <c r="R119" s="34"/>
      <c r="S119" s="33"/>
    </row>
    <row r="120" spans="1:20" s="74" customFormat="1" ht="13.5" thickBot="1" x14ac:dyDescent="0.25">
      <c r="A120" s="131"/>
      <c r="B120" s="131"/>
      <c r="C120" s="131"/>
      <c r="D120" s="135"/>
      <c r="E120" s="124"/>
      <c r="F120" s="50" t="s">
        <v>110</v>
      </c>
      <c r="G120" s="43"/>
      <c r="H120" s="43"/>
      <c r="I120" s="43"/>
      <c r="J120" s="43"/>
      <c r="K120" s="42"/>
      <c r="L120" s="41"/>
      <c r="M120" s="41"/>
      <c r="N120" s="41"/>
      <c r="O120" s="41"/>
      <c r="P120" s="41"/>
      <c r="Q120" s="41"/>
      <c r="R120" s="40"/>
      <c r="S120" s="39"/>
    </row>
    <row r="121" spans="1:20" s="74" customFormat="1" x14ac:dyDescent="0.2">
      <c r="A121" s="131" t="str">
        <f t="shared" ref="A121:A129" si="19">$G$5</f>
        <v>The People Concern</v>
      </c>
      <c r="B121" s="131" t="str">
        <f t="shared" ref="B121:B129" si="20">$G$6</f>
        <v>Annenberg Access Center</v>
      </c>
      <c r="C121" s="131"/>
      <c r="D121" s="131" t="s">
        <v>56</v>
      </c>
      <c r="E121" s="124" t="s">
        <v>109</v>
      </c>
      <c r="F121" s="80" t="s">
        <v>210</v>
      </c>
      <c r="G121" s="80" t="s">
        <v>211</v>
      </c>
      <c r="H121" s="81">
        <f t="shared" ref="H121:H151" si="21">L121/12</f>
        <v>815.00250000000005</v>
      </c>
      <c r="I121" s="80"/>
      <c r="J121" s="80"/>
      <c r="K121" s="80"/>
      <c r="L121" s="77">
        <v>9780.0300000000007</v>
      </c>
      <c r="M121" s="77">
        <v>1250</v>
      </c>
      <c r="N121" s="77">
        <v>8530.0300000000007</v>
      </c>
      <c r="O121" s="78">
        <v>0</v>
      </c>
      <c r="P121" s="78">
        <v>0</v>
      </c>
      <c r="Q121" s="77">
        <f t="shared" ref="Q121:Q151" si="22">SUM(O121:P121)</f>
        <v>0</v>
      </c>
      <c r="R121" s="76">
        <f t="shared" ref="R121:R152" si="23">IFERROR(Q121/M121,"N/A")</f>
        <v>0</v>
      </c>
      <c r="S121" s="75">
        <v>0</v>
      </c>
    </row>
    <row r="122" spans="1:20" s="74" customFormat="1" x14ac:dyDescent="0.2">
      <c r="A122" s="131" t="str">
        <f t="shared" si="19"/>
        <v>The People Concern</v>
      </c>
      <c r="B122" s="131" t="str">
        <f t="shared" si="20"/>
        <v>Annenberg Access Center</v>
      </c>
      <c r="C122" s="131"/>
      <c r="D122" s="131" t="s">
        <v>56</v>
      </c>
      <c r="E122" s="124" t="s">
        <v>109</v>
      </c>
      <c r="F122" s="80" t="s">
        <v>212</v>
      </c>
      <c r="G122" s="80" t="s">
        <v>211</v>
      </c>
      <c r="H122" s="81">
        <f t="shared" si="21"/>
        <v>56.3825</v>
      </c>
      <c r="I122" s="80"/>
      <c r="J122" s="80"/>
      <c r="K122" s="80"/>
      <c r="L122" s="90">
        <v>676.59</v>
      </c>
      <c r="M122" s="90"/>
      <c r="N122" s="90">
        <v>676.59</v>
      </c>
      <c r="O122" s="91">
        <v>0</v>
      </c>
      <c r="P122" s="91">
        <v>0</v>
      </c>
      <c r="Q122" s="90">
        <f t="shared" si="22"/>
        <v>0</v>
      </c>
      <c r="R122" s="89" t="str">
        <f t="shared" si="23"/>
        <v>N/A</v>
      </c>
      <c r="S122" s="88">
        <v>0</v>
      </c>
    </row>
    <row r="123" spans="1:20" s="74" customFormat="1" x14ac:dyDescent="0.2">
      <c r="A123" s="131" t="str">
        <f t="shared" si="19"/>
        <v>The People Concern</v>
      </c>
      <c r="B123" s="131" t="str">
        <f t="shared" si="20"/>
        <v>Annenberg Access Center</v>
      </c>
      <c r="C123" s="131"/>
      <c r="D123" s="131" t="s">
        <v>56</v>
      </c>
      <c r="E123" s="124" t="s">
        <v>109</v>
      </c>
      <c r="F123" s="80" t="s">
        <v>213</v>
      </c>
      <c r="G123" s="80" t="s">
        <v>211</v>
      </c>
      <c r="H123" s="81">
        <f t="shared" si="21"/>
        <v>64.986249999999998</v>
      </c>
      <c r="I123" s="80"/>
      <c r="J123" s="80"/>
      <c r="K123" s="80"/>
      <c r="L123" s="90">
        <v>779.83500000000004</v>
      </c>
      <c r="M123" s="90"/>
      <c r="N123" s="90">
        <v>779.83500000000004</v>
      </c>
      <c r="O123" s="91">
        <v>0</v>
      </c>
      <c r="P123" s="91">
        <v>0</v>
      </c>
      <c r="Q123" s="90">
        <f t="shared" si="22"/>
        <v>0</v>
      </c>
      <c r="R123" s="89" t="str">
        <f t="shared" si="23"/>
        <v>N/A</v>
      </c>
      <c r="S123" s="88">
        <v>0</v>
      </c>
    </row>
    <row r="124" spans="1:20" s="74" customFormat="1" ht="14.25" customHeight="1" x14ac:dyDescent="0.2">
      <c r="A124" s="131" t="str">
        <f t="shared" si="19"/>
        <v>The People Concern</v>
      </c>
      <c r="B124" s="131" t="str">
        <f t="shared" si="20"/>
        <v>Annenberg Access Center</v>
      </c>
      <c r="C124" s="131"/>
      <c r="D124" s="131" t="s">
        <v>56</v>
      </c>
      <c r="E124" s="124" t="s">
        <v>109</v>
      </c>
      <c r="F124" s="80" t="s">
        <v>214</v>
      </c>
      <c r="G124" s="80" t="s">
        <v>211</v>
      </c>
      <c r="H124" s="81">
        <f t="shared" si="21"/>
        <v>288.02625</v>
      </c>
      <c r="I124" s="80"/>
      <c r="J124" s="80"/>
      <c r="K124" s="80"/>
      <c r="L124" s="90">
        <v>3456.3150000000001</v>
      </c>
      <c r="M124" s="90"/>
      <c r="N124" s="90">
        <v>3456.3150000000001</v>
      </c>
      <c r="O124" s="91">
        <v>0</v>
      </c>
      <c r="P124" s="91">
        <v>0</v>
      </c>
      <c r="Q124" s="90">
        <f t="shared" si="22"/>
        <v>0</v>
      </c>
      <c r="R124" s="89" t="str">
        <f t="shared" si="23"/>
        <v>N/A</v>
      </c>
      <c r="S124" s="88">
        <v>0</v>
      </c>
    </row>
    <row r="125" spans="1:20" s="74" customFormat="1" ht="14.25" customHeight="1" x14ac:dyDescent="0.2">
      <c r="A125" s="131" t="str">
        <f t="shared" si="19"/>
        <v>The People Concern</v>
      </c>
      <c r="B125" s="131" t="str">
        <f t="shared" si="20"/>
        <v>Annenberg Access Center</v>
      </c>
      <c r="C125" s="131"/>
      <c r="D125" s="131" t="s">
        <v>56</v>
      </c>
      <c r="E125" s="124" t="s">
        <v>109</v>
      </c>
      <c r="F125" s="80" t="s">
        <v>215</v>
      </c>
      <c r="G125" s="80" t="s">
        <v>211</v>
      </c>
      <c r="H125" s="81">
        <f t="shared" si="21"/>
        <v>1.3637500000000002</v>
      </c>
      <c r="I125" s="80"/>
      <c r="J125" s="80"/>
      <c r="K125" s="80"/>
      <c r="L125" s="90">
        <v>16.365000000000002</v>
      </c>
      <c r="M125" s="90"/>
      <c r="N125" s="90">
        <v>16.365000000000002</v>
      </c>
      <c r="O125" s="91">
        <v>0</v>
      </c>
      <c r="P125" s="91">
        <v>0</v>
      </c>
      <c r="Q125" s="90">
        <f t="shared" si="22"/>
        <v>0</v>
      </c>
      <c r="R125" s="89" t="str">
        <f t="shared" si="23"/>
        <v>N/A</v>
      </c>
      <c r="S125" s="88">
        <v>0</v>
      </c>
    </row>
    <row r="126" spans="1:20" s="74" customFormat="1" ht="14.25" customHeight="1" x14ac:dyDescent="0.2">
      <c r="A126" s="131" t="str">
        <f t="shared" si="19"/>
        <v>The People Concern</v>
      </c>
      <c r="B126" s="131" t="str">
        <f t="shared" si="20"/>
        <v>Annenberg Access Center</v>
      </c>
      <c r="C126" s="131"/>
      <c r="D126" s="131" t="s">
        <v>56</v>
      </c>
      <c r="E126" s="124" t="s">
        <v>109</v>
      </c>
      <c r="F126" s="80" t="s">
        <v>216</v>
      </c>
      <c r="G126" s="80" t="s">
        <v>211</v>
      </c>
      <c r="H126" s="81">
        <f t="shared" si="21"/>
        <v>476.66666666666669</v>
      </c>
      <c r="I126" s="80"/>
      <c r="J126" s="80"/>
      <c r="K126" s="80"/>
      <c r="L126" s="90">
        <v>5720</v>
      </c>
      <c r="M126" s="90"/>
      <c r="N126" s="90">
        <v>5720</v>
      </c>
      <c r="O126" s="91">
        <v>0</v>
      </c>
      <c r="P126" s="91">
        <v>0</v>
      </c>
      <c r="Q126" s="90">
        <f t="shared" si="22"/>
        <v>0</v>
      </c>
      <c r="R126" s="89" t="str">
        <f t="shared" si="23"/>
        <v>N/A</v>
      </c>
      <c r="S126" s="88">
        <v>0</v>
      </c>
    </row>
    <row r="127" spans="1:20" s="74" customFormat="1" ht="14.25" customHeight="1" x14ac:dyDescent="0.2">
      <c r="A127" s="131" t="str">
        <f t="shared" si="19"/>
        <v>The People Concern</v>
      </c>
      <c r="B127" s="131" t="str">
        <f t="shared" si="20"/>
        <v>Annenberg Access Center</v>
      </c>
      <c r="C127" s="131"/>
      <c r="D127" s="131" t="s">
        <v>56</v>
      </c>
      <c r="E127" s="124" t="s">
        <v>109</v>
      </c>
      <c r="F127" s="80" t="s">
        <v>217</v>
      </c>
      <c r="G127" s="80" t="s">
        <v>211</v>
      </c>
      <c r="H127" s="81">
        <f t="shared" si="21"/>
        <v>477.58499999999998</v>
      </c>
      <c r="I127" s="80"/>
      <c r="J127" s="80"/>
      <c r="K127" s="80"/>
      <c r="L127" s="90">
        <v>5731.0199999999995</v>
      </c>
      <c r="M127" s="90"/>
      <c r="N127" s="90">
        <v>5731.0199999999995</v>
      </c>
      <c r="O127" s="91">
        <v>0</v>
      </c>
      <c r="P127" s="91">
        <v>0</v>
      </c>
      <c r="Q127" s="90">
        <f t="shared" si="22"/>
        <v>0</v>
      </c>
      <c r="R127" s="89" t="str">
        <f t="shared" si="23"/>
        <v>N/A</v>
      </c>
      <c r="S127" s="88">
        <v>0</v>
      </c>
    </row>
    <row r="128" spans="1:20" s="74" customFormat="1" ht="14.25" customHeight="1" x14ac:dyDescent="0.2">
      <c r="A128" s="131" t="str">
        <f t="shared" si="19"/>
        <v>The People Concern</v>
      </c>
      <c r="B128" s="131" t="str">
        <f t="shared" si="20"/>
        <v>Annenberg Access Center</v>
      </c>
      <c r="C128" s="131"/>
      <c r="D128" s="131" t="s">
        <v>56</v>
      </c>
      <c r="E128" s="124" t="s">
        <v>109</v>
      </c>
      <c r="F128" s="80" t="s">
        <v>218</v>
      </c>
      <c r="G128" s="80" t="s">
        <v>211</v>
      </c>
      <c r="H128" s="81">
        <f t="shared" si="21"/>
        <v>364.88124999999997</v>
      </c>
      <c r="I128" s="80"/>
      <c r="J128" s="80"/>
      <c r="K128" s="80"/>
      <c r="L128" s="90">
        <v>4378.5749999999998</v>
      </c>
      <c r="M128" s="90"/>
      <c r="N128" s="90">
        <v>4378.5749999999998</v>
      </c>
      <c r="O128" s="91">
        <v>0</v>
      </c>
      <c r="P128" s="91">
        <v>0</v>
      </c>
      <c r="Q128" s="90">
        <f t="shared" si="22"/>
        <v>0</v>
      </c>
      <c r="R128" s="89" t="str">
        <f t="shared" si="23"/>
        <v>N/A</v>
      </c>
      <c r="S128" s="88">
        <v>0</v>
      </c>
    </row>
    <row r="129" spans="1:19" s="74" customFormat="1" ht="14.25" customHeight="1" x14ac:dyDescent="0.2">
      <c r="A129" s="131" t="str">
        <f t="shared" si="19"/>
        <v>The People Concern</v>
      </c>
      <c r="B129" s="131" t="str">
        <f t="shared" si="20"/>
        <v>Annenberg Access Center</v>
      </c>
      <c r="C129" s="131"/>
      <c r="D129" s="131" t="s">
        <v>56</v>
      </c>
      <c r="E129" s="124" t="s">
        <v>109</v>
      </c>
      <c r="F129" s="80" t="s">
        <v>219</v>
      </c>
      <c r="G129" s="80" t="s">
        <v>211</v>
      </c>
      <c r="H129" s="81">
        <f t="shared" si="21"/>
        <v>13641.86</v>
      </c>
      <c r="I129" s="80"/>
      <c r="J129" s="80"/>
      <c r="K129" s="80"/>
      <c r="L129" s="90">
        <v>163702.32</v>
      </c>
      <c r="M129" s="90"/>
      <c r="N129" s="90">
        <v>163702.32</v>
      </c>
      <c r="O129" s="91">
        <v>0</v>
      </c>
      <c r="P129" s="91">
        <v>0</v>
      </c>
      <c r="Q129" s="90">
        <f t="shared" si="22"/>
        <v>0</v>
      </c>
      <c r="R129" s="89" t="str">
        <f t="shared" si="23"/>
        <v>N/A</v>
      </c>
      <c r="S129" s="88">
        <v>0</v>
      </c>
    </row>
    <row r="130" spans="1:19" s="74" customFormat="1" ht="14.25" customHeight="1" x14ac:dyDescent="0.2">
      <c r="A130" s="131" t="str">
        <f t="shared" ref="A130:A160" si="24">$G$5</f>
        <v>The People Concern</v>
      </c>
      <c r="B130" s="131" t="str">
        <f t="shared" ref="B130:B160" si="25">$G$6</f>
        <v>Annenberg Access Center</v>
      </c>
      <c r="C130" s="131"/>
      <c r="D130" s="131" t="s">
        <v>56</v>
      </c>
      <c r="E130" s="124" t="s">
        <v>109</v>
      </c>
      <c r="F130" s="80" t="s">
        <v>220</v>
      </c>
      <c r="G130" s="80" t="s">
        <v>211</v>
      </c>
      <c r="H130" s="81">
        <f t="shared" si="21"/>
        <v>2042.3374999999999</v>
      </c>
      <c r="I130" s="80"/>
      <c r="J130" s="80"/>
      <c r="K130" s="80"/>
      <c r="L130" s="90">
        <v>24508.05</v>
      </c>
      <c r="M130" s="90"/>
      <c r="N130" s="90">
        <v>24508.05</v>
      </c>
      <c r="O130" s="91">
        <v>0</v>
      </c>
      <c r="P130" s="91">
        <v>0</v>
      </c>
      <c r="Q130" s="90">
        <f t="shared" si="22"/>
        <v>0</v>
      </c>
      <c r="R130" s="89" t="str">
        <f t="shared" si="23"/>
        <v>N/A</v>
      </c>
      <c r="S130" s="88">
        <v>0</v>
      </c>
    </row>
    <row r="131" spans="1:19" s="74" customFormat="1" ht="14.25" customHeight="1" x14ac:dyDescent="0.2">
      <c r="A131" s="131" t="str">
        <f t="shared" si="24"/>
        <v>The People Concern</v>
      </c>
      <c r="B131" s="131" t="str">
        <f t="shared" si="25"/>
        <v>Annenberg Access Center</v>
      </c>
      <c r="C131" s="131"/>
      <c r="D131" s="131" t="s">
        <v>56</v>
      </c>
      <c r="E131" s="124" t="s">
        <v>109</v>
      </c>
      <c r="F131" s="80" t="s">
        <v>221</v>
      </c>
      <c r="G131" s="80" t="s">
        <v>211</v>
      </c>
      <c r="H131" s="81">
        <f t="shared" si="21"/>
        <v>14.088749999999999</v>
      </c>
      <c r="I131" s="80"/>
      <c r="J131" s="80"/>
      <c r="K131" s="80"/>
      <c r="L131" s="90">
        <v>169.065</v>
      </c>
      <c r="M131" s="90"/>
      <c r="N131" s="90">
        <v>169.065</v>
      </c>
      <c r="O131" s="91">
        <v>0</v>
      </c>
      <c r="P131" s="91">
        <v>0</v>
      </c>
      <c r="Q131" s="90">
        <f t="shared" si="22"/>
        <v>0</v>
      </c>
      <c r="R131" s="89" t="str">
        <f t="shared" si="23"/>
        <v>N/A</v>
      </c>
      <c r="S131" s="88">
        <v>0</v>
      </c>
    </row>
    <row r="132" spans="1:19" s="74" customFormat="1" ht="14.25" customHeight="1" x14ac:dyDescent="0.2">
      <c r="A132" s="131" t="str">
        <f t="shared" si="24"/>
        <v>The People Concern</v>
      </c>
      <c r="B132" s="131" t="str">
        <f t="shared" si="25"/>
        <v>Annenberg Access Center</v>
      </c>
      <c r="C132" s="131"/>
      <c r="D132" s="131" t="s">
        <v>56</v>
      </c>
      <c r="E132" s="124" t="s">
        <v>109</v>
      </c>
      <c r="F132" s="80" t="s">
        <v>222</v>
      </c>
      <c r="G132" s="80" t="s">
        <v>211</v>
      </c>
      <c r="H132" s="81">
        <f t="shared" si="21"/>
        <v>1291.9725000000001</v>
      </c>
      <c r="I132" s="80"/>
      <c r="J132" s="80"/>
      <c r="K132" s="80"/>
      <c r="L132" s="90">
        <v>15503.670000000002</v>
      </c>
      <c r="M132" s="90"/>
      <c r="N132" s="90">
        <v>15503.670000000002</v>
      </c>
      <c r="O132" s="91">
        <v>0</v>
      </c>
      <c r="P132" s="91">
        <v>0</v>
      </c>
      <c r="Q132" s="90">
        <f t="shared" si="22"/>
        <v>0</v>
      </c>
      <c r="R132" s="89" t="str">
        <f t="shared" si="23"/>
        <v>N/A</v>
      </c>
      <c r="S132" s="88">
        <v>0</v>
      </c>
    </row>
    <row r="133" spans="1:19" s="74" customFormat="1" ht="14.25" customHeight="1" x14ac:dyDescent="0.2">
      <c r="A133" s="131" t="str">
        <f t="shared" si="24"/>
        <v>The People Concern</v>
      </c>
      <c r="B133" s="131" t="str">
        <f t="shared" si="25"/>
        <v>Annenberg Access Center</v>
      </c>
      <c r="C133" s="131"/>
      <c r="D133" s="131" t="s">
        <v>56</v>
      </c>
      <c r="E133" s="124" t="s">
        <v>109</v>
      </c>
      <c r="F133" s="80" t="s">
        <v>223</v>
      </c>
      <c r="G133" s="80" t="s">
        <v>211</v>
      </c>
      <c r="H133" s="81">
        <f t="shared" si="21"/>
        <v>5355.3987500000003</v>
      </c>
      <c r="I133" s="80"/>
      <c r="J133" s="80"/>
      <c r="K133" s="80"/>
      <c r="L133" s="90">
        <v>64264.785000000003</v>
      </c>
      <c r="M133" s="90"/>
      <c r="N133" s="90">
        <v>64264.785000000003</v>
      </c>
      <c r="O133" s="91">
        <v>0</v>
      </c>
      <c r="P133" s="91">
        <v>0</v>
      </c>
      <c r="Q133" s="90">
        <f t="shared" si="22"/>
        <v>0</v>
      </c>
      <c r="R133" s="89" t="str">
        <f t="shared" si="23"/>
        <v>N/A</v>
      </c>
      <c r="S133" s="88">
        <v>0</v>
      </c>
    </row>
    <row r="134" spans="1:19" s="74" customFormat="1" ht="14.25" customHeight="1" x14ac:dyDescent="0.2">
      <c r="A134" s="131" t="str">
        <f t="shared" si="24"/>
        <v>The People Concern</v>
      </c>
      <c r="B134" s="131" t="str">
        <f t="shared" si="25"/>
        <v>Annenberg Access Center</v>
      </c>
      <c r="C134" s="131"/>
      <c r="D134" s="131" t="s">
        <v>56</v>
      </c>
      <c r="E134" s="124" t="s">
        <v>109</v>
      </c>
      <c r="F134" s="80" t="s">
        <v>224</v>
      </c>
      <c r="G134" s="80" t="s">
        <v>211</v>
      </c>
      <c r="H134" s="81">
        <f t="shared" si="21"/>
        <v>79.391249999999999</v>
      </c>
      <c r="I134" s="80"/>
      <c r="J134" s="80"/>
      <c r="K134" s="80"/>
      <c r="L134" s="90">
        <v>952.69499999999994</v>
      </c>
      <c r="M134" s="90"/>
      <c r="N134" s="90">
        <v>952.69499999999994</v>
      </c>
      <c r="O134" s="91">
        <v>0</v>
      </c>
      <c r="P134" s="91">
        <v>0</v>
      </c>
      <c r="Q134" s="90">
        <f t="shared" si="22"/>
        <v>0</v>
      </c>
      <c r="R134" s="89" t="str">
        <f t="shared" si="23"/>
        <v>N/A</v>
      </c>
      <c r="S134" s="88">
        <v>0</v>
      </c>
    </row>
    <row r="135" spans="1:19" s="74" customFormat="1" ht="14.25" customHeight="1" x14ac:dyDescent="0.2">
      <c r="A135" s="131" t="str">
        <f t="shared" si="24"/>
        <v>The People Concern</v>
      </c>
      <c r="B135" s="131" t="str">
        <f t="shared" si="25"/>
        <v>Annenberg Access Center</v>
      </c>
      <c r="C135" s="131"/>
      <c r="D135" s="131" t="s">
        <v>56</v>
      </c>
      <c r="E135" s="124" t="s">
        <v>109</v>
      </c>
      <c r="F135" s="80" t="s">
        <v>225</v>
      </c>
      <c r="G135" s="80" t="s">
        <v>211</v>
      </c>
      <c r="H135" s="81">
        <f t="shared" si="21"/>
        <v>470.28125</v>
      </c>
      <c r="I135" s="80"/>
      <c r="J135" s="80"/>
      <c r="K135" s="80"/>
      <c r="L135" s="90">
        <v>5643.375</v>
      </c>
      <c r="M135" s="90"/>
      <c r="N135" s="90">
        <v>5643.375</v>
      </c>
      <c r="O135" s="91">
        <v>0</v>
      </c>
      <c r="P135" s="91">
        <v>0</v>
      </c>
      <c r="Q135" s="90">
        <f t="shared" si="22"/>
        <v>0</v>
      </c>
      <c r="R135" s="89" t="str">
        <f t="shared" si="23"/>
        <v>N/A</v>
      </c>
      <c r="S135" s="88">
        <v>0</v>
      </c>
    </row>
    <row r="136" spans="1:19" s="74" customFormat="1" ht="14.25" customHeight="1" x14ac:dyDescent="0.2">
      <c r="A136" s="131" t="str">
        <f t="shared" si="24"/>
        <v>The People Concern</v>
      </c>
      <c r="B136" s="131" t="str">
        <f t="shared" si="25"/>
        <v>Annenberg Access Center</v>
      </c>
      <c r="C136" s="131"/>
      <c r="D136" s="131" t="s">
        <v>56</v>
      </c>
      <c r="E136" s="124" t="s">
        <v>109</v>
      </c>
      <c r="F136" s="80" t="s">
        <v>226</v>
      </c>
      <c r="G136" s="80" t="s">
        <v>211</v>
      </c>
      <c r="H136" s="81">
        <f t="shared" si="21"/>
        <v>131.85749999999999</v>
      </c>
      <c r="I136" s="80"/>
      <c r="J136" s="80"/>
      <c r="K136" s="80"/>
      <c r="L136" s="90">
        <v>1582.29</v>
      </c>
      <c r="M136" s="90"/>
      <c r="N136" s="90">
        <v>1582.29</v>
      </c>
      <c r="O136" s="91">
        <v>0</v>
      </c>
      <c r="P136" s="91">
        <v>0</v>
      </c>
      <c r="Q136" s="90">
        <f t="shared" si="22"/>
        <v>0</v>
      </c>
      <c r="R136" s="89" t="str">
        <f t="shared" si="23"/>
        <v>N/A</v>
      </c>
      <c r="S136" s="88">
        <v>0</v>
      </c>
    </row>
    <row r="137" spans="1:19" s="74" customFormat="1" ht="14.25" customHeight="1" x14ac:dyDescent="0.2">
      <c r="A137" s="131" t="str">
        <f t="shared" si="24"/>
        <v>The People Concern</v>
      </c>
      <c r="B137" s="131" t="str">
        <f t="shared" si="25"/>
        <v>Annenberg Access Center</v>
      </c>
      <c r="C137" s="131"/>
      <c r="D137" s="131" t="s">
        <v>56</v>
      </c>
      <c r="E137" s="124" t="s">
        <v>109</v>
      </c>
      <c r="F137" s="80" t="s">
        <v>227</v>
      </c>
      <c r="G137" s="80" t="s">
        <v>211</v>
      </c>
      <c r="H137" s="81">
        <f t="shared" si="21"/>
        <v>396.24125000000004</v>
      </c>
      <c r="I137" s="80"/>
      <c r="J137" s="80"/>
      <c r="K137" s="80"/>
      <c r="L137" s="90">
        <v>4754.8950000000004</v>
      </c>
      <c r="M137" s="90">
        <v>750</v>
      </c>
      <c r="N137" s="90">
        <v>4004.8950000000004</v>
      </c>
      <c r="O137" s="91">
        <v>0</v>
      </c>
      <c r="P137" s="91">
        <v>0</v>
      </c>
      <c r="Q137" s="90">
        <f t="shared" si="22"/>
        <v>0</v>
      </c>
      <c r="R137" s="89">
        <f t="shared" si="23"/>
        <v>0</v>
      </c>
      <c r="S137" s="88">
        <v>0</v>
      </c>
    </row>
    <row r="138" spans="1:19" s="74" customFormat="1" ht="14.25" customHeight="1" x14ac:dyDescent="0.2">
      <c r="A138" s="131" t="str">
        <f t="shared" si="24"/>
        <v>The People Concern</v>
      </c>
      <c r="B138" s="131" t="str">
        <f t="shared" si="25"/>
        <v>Annenberg Access Center</v>
      </c>
      <c r="C138" s="131"/>
      <c r="D138" s="131" t="s">
        <v>56</v>
      </c>
      <c r="E138" s="124" t="s">
        <v>109</v>
      </c>
      <c r="F138" s="80" t="s">
        <v>228</v>
      </c>
      <c r="G138" s="80" t="s">
        <v>211</v>
      </c>
      <c r="H138" s="81">
        <f t="shared" si="21"/>
        <v>651.11749999999995</v>
      </c>
      <c r="I138" s="80"/>
      <c r="J138" s="80"/>
      <c r="K138" s="80"/>
      <c r="L138" s="90">
        <v>7813.41</v>
      </c>
      <c r="M138" s="90"/>
      <c r="N138" s="90">
        <v>7813.41</v>
      </c>
      <c r="O138" s="91">
        <v>0</v>
      </c>
      <c r="P138" s="91">
        <v>0</v>
      </c>
      <c r="Q138" s="90">
        <f t="shared" si="22"/>
        <v>0</v>
      </c>
      <c r="R138" s="89" t="str">
        <f t="shared" si="23"/>
        <v>N/A</v>
      </c>
      <c r="S138" s="88">
        <v>0</v>
      </c>
    </row>
    <row r="139" spans="1:19" s="74" customFormat="1" ht="14.25" customHeight="1" x14ac:dyDescent="0.2">
      <c r="A139" s="131" t="str">
        <f t="shared" si="24"/>
        <v>The People Concern</v>
      </c>
      <c r="B139" s="131" t="str">
        <f t="shared" si="25"/>
        <v>Annenberg Access Center</v>
      </c>
      <c r="C139" s="131"/>
      <c r="D139" s="131" t="s">
        <v>56</v>
      </c>
      <c r="E139" s="124" t="s">
        <v>109</v>
      </c>
      <c r="F139" s="80" t="s">
        <v>229</v>
      </c>
      <c r="G139" s="80" t="s">
        <v>211</v>
      </c>
      <c r="H139" s="81">
        <f t="shared" si="21"/>
        <v>818.58333333333337</v>
      </c>
      <c r="I139" s="80"/>
      <c r="J139" s="80"/>
      <c r="K139" s="80"/>
      <c r="L139" s="90">
        <v>9823</v>
      </c>
      <c r="M139" s="90">
        <v>1000</v>
      </c>
      <c r="N139" s="90">
        <v>8823</v>
      </c>
      <c r="O139" s="91">
        <v>0</v>
      </c>
      <c r="P139" s="91">
        <v>0</v>
      </c>
      <c r="Q139" s="90">
        <f t="shared" si="22"/>
        <v>0</v>
      </c>
      <c r="R139" s="89">
        <f t="shared" si="23"/>
        <v>0</v>
      </c>
      <c r="S139" s="88">
        <v>0</v>
      </c>
    </row>
    <row r="140" spans="1:19" s="74" customFormat="1" ht="14.25" customHeight="1" x14ac:dyDescent="0.2">
      <c r="A140" s="131" t="str">
        <f t="shared" si="24"/>
        <v>The People Concern</v>
      </c>
      <c r="B140" s="131" t="str">
        <f t="shared" si="25"/>
        <v>Annenberg Access Center</v>
      </c>
      <c r="C140" s="131"/>
      <c r="D140" s="131" t="s">
        <v>56</v>
      </c>
      <c r="E140" s="124" t="s">
        <v>109</v>
      </c>
      <c r="F140" s="80" t="s">
        <v>230</v>
      </c>
      <c r="G140" s="80" t="s">
        <v>211</v>
      </c>
      <c r="H140" s="81">
        <f t="shared" si="21"/>
        <v>616.66666666666663</v>
      </c>
      <c r="I140" s="80"/>
      <c r="J140" s="80"/>
      <c r="K140" s="80"/>
      <c r="L140" s="90">
        <v>7400</v>
      </c>
      <c r="M140" s="90">
        <v>7400</v>
      </c>
      <c r="N140" s="90">
        <v>0</v>
      </c>
      <c r="O140" s="91">
        <v>0</v>
      </c>
      <c r="P140" s="91">
        <v>0</v>
      </c>
      <c r="Q140" s="90">
        <f t="shared" si="22"/>
        <v>0</v>
      </c>
      <c r="R140" s="89">
        <f t="shared" si="23"/>
        <v>0</v>
      </c>
      <c r="S140" s="88">
        <v>0</v>
      </c>
    </row>
    <row r="141" spans="1:19" s="74" customFormat="1" ht="14.25" customHeight="1" x14ac:dyDescent="0.2">
      <c r="A141" s="131" t="str">
        <f t="shared" si="24"/>
        <v>The People Concern</v>
      </c>
      <c r="B141" s="131" t="str">
        <f t="shared" si="25"/>
        <v>Annenberg Access Center</v>
      </c>
      <c r="C141" s="131"/>
      <c r="D141" s="131" t="s">
        <v>56</v>
      </c>
      <c r="E141" s="124" t="s">
        <v>109</v>
      </c>
      <c r="F141" s="80" t="s">
        <v>231</v>
      </c>
      <c r="G141" s="80" t="s">
        <v>211</v>
      </c>
      <c r="H141" s="81">
        <f t="shared" si="21"/>
        <v>62.5</v>
      </c>
      <c r="I141" s="80"/>
      <c r="J141" s="80"/>
      <c r="K141" s="80"/>
      <c r="L141" s="90">
        <v>750</v>
      </c>
      <c r="M141" s="90"/>
      <c r="N141" s="90">
        <v>750</v>
      </c>
      <c r="O141" s="91">
        <v>0</v>
      </c>
      <c r="P141" s="91">
        <v>0</v>
      </c>
      <c r="Q141" s="90">
        <f t="shared" si="22"/>
        <v>0</v>
      </c>
      <c r="R141" s="89" t="str">
        <f t="shared" si="23"/>
        <v>N/A</v>
      </c>
      <c r="S141" s="88">
        <v>0</v>
      </c>
    </row>
    <row r="142" spans="1:19" s="74" customFormat="1" ht="14.25" customHeight="1" x14ac:dyDescent="0.2">
      <c r="A142" s="131" t="str">
        <f t="shared" si="24"/>
        <v>The People Concern</v>
      </c>
      <c r="B142" s="131" t="str">
        <f t="shared" si="25"/>
        <v>Annenberg Access Center</v>
      </c>
      <c r="C142" s="131"/>
      <c r="D142" s="131" t="s">
        <v>56</v>
      </c>
      <c r="E142" s="124" t="s">
        <v>109</v>
      </c>
      <c r="F142" s="80" t="s">
        <v>232</v>
      </c>
      <c r="G142" s="80" t="s">
        <v>211</v>
      </c>
      <c r="H142" s="81">
        <f t="shared" si="21"/>
        <v>87.5</v>
      </c>
      <c r="I142" s="80"/>
      <c r="J142" s="80"/>
      <c r="K142" s="80"/>
      <c r="L142" s="90">
        <v>1050</v>
      </c>
      <c r="M142" s="90"/>
      <c r="N142" s="90">
        <v>1050</v>
      </c>
      <c r="O142" s="91">
        <v>0</v>
      </c>
      <c r="P142" s="91">
        <v>0</v>
      </c>
      <c r="Q142" s="90">
        <f t="shared" si="22"/>
        <v>0</v>
      </c>
      <c r="R142" s="89" t="str">
        <f t="shared" si="23"/>
        <v>N/A</v>
      </c>
      <c r="S142" s="88">
        <v>0</v>
      </c>
    </row>
    <row r="143" spans="1:19" s="74" customFormat="1" ht="14.25" customHeight="1" x14ac:dyDescent="0.2">
      <c r="A143" s="131" t="str">
        <f t="shared" si="24"/>
        <v>The People Concern</v>
      </c>
      <c r="B143" s="131" t="str">
        <f t="shared" si="25"/>
        <v>Annenberg Access Center</v>
      </c>
      <c r="C143" s="131"/>
      <c r="D143" s="131" t="s">
        <v>56</v>
      </c>
      <c r="E143" s="124" t="s">
        <v>109</v>
      </c>
      <c r="F143" s="80" t="s">
        <v>89</v>
      </c>
      <c r="G143" s="80" t="s">
        <v>211</v>
      </c>
      <c r="H143" s="81">
        <f t="shared" si="21"/>
        <v>1784.8987500000001</v>
      </c>
      <c r="I143" s="80"/>
      <c r="J143" s="80"/>
      <c r="K143" s="80"/>
      <c r="L143" s="90">
        <v>21418.785</v>
      </c>
      <c r="M143" s="90">
        <v>1000</v>
      </c>
      <c r="N143" s="90">
        <v>20418.785</v>
      </c>
      <c r="O143" s="91">
        <v>0</v>
      </c>
      <c r="P143" s="91">
        <v>0</v>
      </c>
      <c r="Q143" s="90">
        <f t="shared" si="22"/>
        <v>0</v>
      </c>
      <c r="R143" s="89">
        <f t="shared" si="23"/>
        <v>0</v>
      </c>
      <c r="S143" s="88">
        <v>0</v>
      </c>
    </row>
    <row r="144" spans="1:19" s="74" customFormat="1" ht="14.25" customHeight="1" x14ac:dyDescent="0.2">
      <c r="A144" s="131" t="str">
        <f t="shared" si="24"/>
        <v>The People Concern</v>
      </c>
      <c r="B144" s="131" t="str">
        <f t="shared" si="25"/>
        <v>Annenberg Access Center</v>
      </c>
      <c r="C144" s="131"/>
      <c r="D144" s="131" t="s">
        <v>56</v>
      </c>
      <c r="E144" s="124" t="s">
        <v>109</v>
      </c>
      <c r="F144" s="80" t="s">
        <v>233</v>
      </c>
      <c r="G144" s="80" t="s">
        <v>211</v>
      </c>
      <c r="H144" s="81">
        <f t="shared" si="21"/>
        <v>974.29750000000001</v>
      </c>
      <c r="I144" s="80"/>
      <c r="J144" s="80"/>
      <c r="K144" s="80"/>
      <c r="L144" s="90">
        <v>11691.57</v>
      </c>
      <c r="M144" s="90"/>
      <c r="N144" s="90">
        <v>11691.57</v>
      </c>
      <c r="O144" s="91">
        <v>0</v>
      </c>
      <c r="P144" s="91">
        <v>0</v>
      </c>
      <c r="Q144" s="90">
        <f t="shared" si="22"/>
        <v>0</v>
      </c>
      <c r="R144" s="89" t="str">
        <f t="shared" si="23"/>
        <v>N/A</v>
      </c>
      <c r="S144" s="88">
        <v>0</v>
      </c>
    </row>
    <row r="145" spans="1:20" s="74" customFormat="1" ht="14.25" customHeight="1" x14ac:dyDescent="0.2">
      <c r="A145" s="131" t="str">
        <f t="shared" si="24"/>
        <v>The People Concern</v>
      </c>
      <c r="B145" s="131" t="str">
        <f t="shared" si="25"/>
        <v>Annenberg Access Center</v>
      </c>
      <c r="C145" s="131"/>
      <c r="D145" s="131" t="s">
        <v>56</v>
      </c>
      <c r="E145" s="124" t="s">
        <v>109</v>
      </c>
      <c r="F145" s="80" t="s">
        <v>234</v>
      </c>
      <c r="G145" s="80" t="s">
        <v>211</v>
      </c>
      <c r="H145" s="81">
        <f t="shared" si="21"/>
        <v>12.987500000000002</v>
      </c>
      <c r="I145" s="80"/>
      <c r="J145" s="80"/>
      <c r="K145" s="80"/>
      <c r="L145" s="90">
        <v>155.85000000000002</v>
      </c>
      <c r="M145" s="90"/>
      <c r="N145" s="90">
        <v>155.85000000000002</v>
      </c>
      <c r="O145" s="91">
        <v>0</v>
      </c>
      <c r="P145" s="91">
        <v>0</v>
      </c>
      <c r="Q145" s="90">
        <f t="shared" si="22"/>
        <v>0</v>
      </c>
      <c r="R145" s="89" t="str">
        <f t="shared" si="23"/>
        <v>N/A</v>
      </c>
      <c r="S145" s="88">
        <v>0</v>
      </c>
    </row>
    <row r="146" spans="1:20" s="74" customFormat="1" ht="14.25" customHeight="1" x14ac:dyDescent="0.2">
      <c r="A146" s="131" t="str">
        <f t="shared" si="24"/>
        <v>The People Concern</v>
      </c>
      <c r="B146" s="131" t="str">
        <f t="shared" si="25"/>
        <v>Annenberg Access Center</v>
      </c>
      <c r="C146" s="131"/>
      <c r="D146" s="131" t="s">
        <v>56</v>
      </c>
      <c r="E146" s="124" t="s">
        <v>109</v>
      </c>
      <c r="F146" s="80" t="s">
        <v>235</v>
      </c>
      <c r="G146" s="80" t="s">
        <v>211</v>
      </c>
      <c r="H146" s="81">
        <f t="shared" si="21"/>
        <v>2.8349999999999995</v>
      </c>
      <c r="I146" s="80"/>
      <c r="J146" s="80"/>
      <c r="K146" s="80"/>
      <c r="L146" s="90">
        <v>34.019999999999996</v>
      </c>
      <c r="M146" s="90"/>
      <c r="N146" s="90">
        <v>34.019999999999996</v>
      </c>
      <c r="O146" s="91">
        <v>0</v>
      </c>
      <c r="P146" s="91">
        <v>0</v>
      </c>
      <c r="Q146" s="90">
        <f t="shared" si="22"/>
        <v>0</v>
      </c>
      <c r="R146" s="89" t="str">
        <f t="shared" si="23"/>
        <v>N/A</v>
      </c>
      <c r="S146" s="88">
        <v>0</v>
      </c>
    </row>
    <row r="147" spans="1:20" s="74" customFormat="1" ht="14.25" customHeight="1" x14ac:dyDescent="0.2">
      <c r="A147" s="131" t="str">
        <f t="shared" si="24"/>
        <v>The People Concern</v>
      </c>
      <c r="B147" s="131" t="str">
        <f t="shared" si="25"/>
        <v>Annenberg Access Center</v>
      </c>
      <c r="C147" s="131"/>
      <c r="D147" s="131" t="s">
        <v>56</v>
      </c>
      <c r="E147" s="124" t="s">
        <v>109</v>
      </c>
      <c r="F147" s="80" t="s">
        <v>236</v>
      </c>
      <c r="G147" s="80" t="s">
        <v>211</v>
      </c>
      <c r="H147" s="81">
        <f t="shared" si="21"/>
        <v>35.327500000000001</v>
      </c>
      <c r="I147" s="80"/>
      <c r="J147" s="80"/>
      <c r="K147" s="80"/>
      <c r="L147" s="90">
        <v>423.93</v>
      </c>
      <c r="M147" s="90"/>
      <c r="N147" s="90">
        <v>423.93</v>
      </c>
      <c r="O147" s="91">
        <v>0</v>
      </c>
      <c r="P147" s="91">
        <v>0</v>
      </c>
      <c r="Q147" s="90">
        <f t="shared" si="22"/>
        <v>0</v>
      </c>
      <c r="R147" s="89" t="str">
        <f t="shared" si="23"/>
        <v>N/A</v>
      </c>
      <c r="S147" s="88">
        <v>0</v>
      </c>
    </row>
    <row r="148" spans="1:20" s="74" customFormat="1" ht="14.25" customHeight="1" x14ac:dyDescent="0.2">
      <c r="A148" s="131" t="str">
        <f t="shared" si="24"/>
        <v>The People Concern</v>
      </c>
      <c r="B148" s="131" t="str">
        <f t="shared" si="25"/>
        <v>Annenberg Access Center</v>
      </c>
      <c r="C148" s="131"/>
      <c r="D148" s="131" t="s">
        <v>56</v>
      </c>
      <c r="E148" s="124" t="s">
        <v>109</v>
      </c>
      <c r="F148" s="80" t="s">
        <v>237</v>
      </c>
      <c r="G148" s="80" t="s">
        <v>211</v>
      </c>
      <c r="H148" s="81">
        <f t="shared" si="21"/>
        <v>323.82749999999999</v>
      </c>
      <c r="I148" s="80"/>
      <c r="J148" s="80"/>
      <c r="K148" s="80"/>
      <c r="L148" s="90">
        <v>3885.93</v>
      </c>
      <c r="M148" s="90"/>
      <c r="N148" s="90">
        <v>3885.93</v>
      </c>
      <c r="O148" s="91">
        <v>0</v>
      </c>
      <c r="P148" s="91">
        <v>0</v>
      </c>
      <c r="Q148" s="90">
        <f t="shared" si="22"/>
        <v>0</v>
      </c>
      <c r="R148" s="89" t="str">
        <f t="shared" si="23"/>
        <v>N/A</v>
      </c>
      <c r="S148" s="88">
        <v>0</v>
      </c>
    </row>
    <row r="149" spans="1:20" s="74" customFormat="1" ht="14.25" customHeight="1" x14ac:dyDescent="0.2">
      <c r="A149" s="131" t="str">
        <f t="shared" si="24"/>
        <v>The People Concern</v>
      </c>
      <c r="B149" s="131" t="str">
        <f t="shared" si="25"/>
        <v>Annenberg Access Center</v>
      </c>
      <c r="C149" s="131"/>
      <c r="D149" s="131" t="s">
        <v>56</v>
      </c>
      <c r="E149" s="124" t="s">
        <v>109</v>
      </c>
      <c r="F149" s="80" t="s">
        <v>238</v>
      </c>
      <c r="G149" s="80" t="s">
        <v>211</v>
      </c>
      <c r="H149" s="81">
        <f t="shared" si="21"/>
        <v>182.69374999999999</v>
      </c>
      <c r="I149" s="80"/>
      <c r="J149" s="80"/>
      <c r="K149" s="80"/>
      <c r="L149" s="90">
        <v>2192.3249999999998</v>
      </c>
      <c r="M149" s="90">
        <v>727</v>
      </c>
      <c r="N149" s="90">
        <v>1465.3249999999998</v>
      </c>
      <c r="O149" s="91">
        <v>0</v>
      </c>
      <c r="P149" s="91">
        <v>0</v>
      </c>
      <c r="Q149" s="90">
        <f t="shared" si="22"/>
        <v>0</v>
      </c>
      <c r="R149" s="89">
        <f t="shared" si="23"/>
        <v>0</v>
      </c>
      <c r="S149" s="88">
        <v>0</v>
      </c>
    </row>
    <row r="150" spans="1:20" s="74" customFormat="1" x14ac:dyDescent="0.2">
      <c r="A150" s="131" t="str">
        <f t="shared" si="24"/>
        <v>The People Concern</v>
      </c>
      <c r="B150" s="131" t="str">
        <f t="shared" si="25"/>
        <v>Annenberg Access Center</v>
      </c>
      <c r="C150" s="131"/>
      <c r="D150" s="131" t="s">
        <v>56</v>
      </c>
      <c r="E150" s="124" t="s">
        <v>109</v>
      </c>
      <c r="F150" s="80" t="s">
        <v>239</v>
      </c>
      <c r="G150" s="80" t="s">
        <v>211</v>
      </c>
      <c r="H150" s="81">
        <f t="shared" si="21"/>
        <v>151.22</v>
      </c>
      <c r="I150" s="80"/>
      <c r="J150" s="80"/>
      <c r="K150" s="80"/>
      <c r="L150" s="90">
        <v>1814.6399999999999</v>
      </c>
      <c r="M150" s="90"/>
      <c r="N150" s="90">
        <v>1814.6399999999999</v>
      </c>
      <c r="O150" s="91">
        <v>0</v>
      </c>
      <c r="P150" s="91">
        <v>0</v>
      </c>
      <c r="Q150" s="90">
        <f t="shared" si="22"/>
        <v>0</v>
      </c>
      <c r="R150" s="89" t="str">
        <f t="shared" si="23"/>
        <v>N/A</v>
      </c>
      <c r="S150" s="88">
        <v>0</v>
      </c>
    </row>
    <row r="151" spans="1:20" s="74" customFormat="1" ht="13.5" thickBot="1" x14ac:dyDescent="0.25">
      <c r="A151" s="131" t="str">
        <f t="shared" si="24"/>
        <v>The People Concern</v>
      </c>
      <c r="B151" s="131" t="str">
        <f t="shared" si="25"/>
        <v>Annenberg Access Center</v>
      </c>
      <c r="C151" s="131"/>
      <c r="D151" s="131" t="s">
        <v>56</v>
      </c>
      <c r="E151" s="124" t="s">
        <v>109</v>
      </c>
      <c r="F151" s="80" t="s">
        <v>240</v>
      </c>
      <c r="G151" s="80" t="s">
        <v>211</v>
      </c>
      <c r="H151" s="81">
        <f t="shared" si="21"/>
        <v>118.93374999999999</v>
      </c>
      <c r="I151" s="80"/>
      <c r="J151" s="80"/>
      <c r="K151" s="80"/>
      <c r="L151" s="90">
        <v>1427.2049999999999</v>
      </c>
      <c r="M151" s="90"/>
      <c r="N151" s="90">
        <v>1427.2049999999999</v>
      </c>
      <c r="O151" s="91">
        <v>0</v>
      </c>
      <c r="P151" s="91">
        <v>0</v>
      </c>
      <c r="Q151" s="90">
        <f t="shared" si="22"/>
        <v>0</v>
      </c>
      <c r="R151" s="89" t="str">
        <f t="shared" si="23"/>
        <v>N/A</v>
      </c>
      <c r="S151" s="88">
        <v>0</v>
      </c>
    </row>
    <row r="152" spans="1:20" ht="13.5" thickBot="1" x14ac:dyDescent="0.25">
      <c r="A152" s="131"/>
      <c r="B152" s="131"/>
      <c r="C152" s="131"/>
      <c r="E152" s="124"/>
      <c r="F152" s="16"/>
      <c r="G152" s="14"/>
      <c r="H152" s="15" t="s">
        <v>114</v>
      </c>
      <c r="I152" s="14"/>
      <c r="J152" s="14"/>
      <c r="K152" s="13"/>
      <c r="L152" s="12">
        <f t="shared" ref="L152:Q152" si="26">SUM(L121:L151)</f>
        <v>381500.54</v>
      </c>
      <c r="M152" s="12">
        <f t="shared" si="26"/>
        <v>12127</v>
      </c>
      <c r="N152" s="12">
        <f t="shared" si="26"/>
        <v>369373.54</v>
      </c>
      <c r="O152" s="12">
        <f t="shared" si="26"/>
        <v>0</v>
      </c>
      <c r="P152" s="12">
        <f t="shared" si="26"/>
        <v>0</v>
      </c>
      <c r="Q152" s="12">
        <f t="shared" si="26"/>
        <v>0</v>
      </c>
      <c r="R152" s="11">
        <f t="shared" si="23"/>
        <v>0</v>
      </c>
      <c r="S152" s="10">
        <f>SUM(S121:S151)</f>
        <v>0</v>
      </c>
      <c r="T152" s="129"/>
    </row>
    <row r="153" spans="1:20" ht="13.5" thickBot="1" x14ac:dyDescent="0.25">
      <c r="A153" s="131"/>
      <c r="B153" s="131"/>
      <c r="C153" s="131"/>
      <c r="D153" s="131"/>
      <c r="F153" s="74"/>
      <c r="G153" s="74"/>
      <c r="H153" s="74"/>
      <c r="I153" s="74"/>
      <c r="J153" s="74"/>
      <c r="K153" s="74"/>
    </row>
    <row r="154" spans="1:20" s="74" customFormat="1" x14ac:dyDescent="0.2">
      <c r="A154" s="131"/>
      <c r="B154" s="131"/>
      <c r="C154" s="131"/>
      <c r="D154" s="131"/>
      <c r="E154" s="58"/>
      <c r="F154" s="38" t="s">
        <v>115</v>
      </c>
      <c r="G154" s="37"/>
      <c r="H154" s="37"/>
      <c r="I154" s="37"/>
      <c r="J154" s="37"/>
      <c r="K154" s="36"/>
      <c r="L154" s="35"/>
      <c r="M154" s="35"/>
      <c r="N154" s="35"/>
      <c r="O154" s="35"/>
      <c r="P154" s="35"/>
      <c r="Q154" s="35"/>
      <c r="R154" s="34"/>
      <c r="S154" s="33"/>
    </row>
    <row r="155" spans="1:20" s="74" customFormat="1" x14ac:dyDescent="0.2">
      <c r="A155" s="131"/>
      <c r="B155" s="131"/>
      <c r="C155" s="131"/>
      <c r="D155" s="131"/>
      <c r="E155" s="58"/>
      <c r="F155" s="49" t="s">
        <v>116</v>
      </c>
      <c r="G155" s="48"/>
      <c r="H155" s="48"/>
      <c r="I155" s="48"/>
      <c r="J155" s="48"/>
      <c r="K155" s="31"/>
      <c r="L155" s="47"/>
      <c r="M155" s="47"/>
      <c r="N155" s="47"/>
      <c r="O155" s="47"/>
      <c r="P155" s="47"/>
      <c r="Q155" s="47"/>
      <c r="R155" s="46"/>
      <c r="S155" s="45"/>
    </row>
    <row r="156" spans="1:20" s="74" customFormat="1" x14ac:dyDescent="0.2">
      <c r="A156" s="131"/>
      <c r="B156" s="131"/>
      <c r="C156" s="131"/>
      <c r="D156" s="131"/>
      <c r="E156" s="58"/>
      <c r="F156" s="49" t="s">
        <v>117</v>
      </c>
      <c r="G156" s="48"/>
      <c r="H156" s="48"/>
      <c r="I156" s="48"/>
      <c r="J156" s="48"/>
      <c r="K156" s="31"/>
      <c r="L156" s="47"/>
      <c r="M156" s="47"/>
      <c r="N156" s="47"/>
      <c r="O156" s="47"/>
      <c r="P156" s="47"/>
      <c r="Q156" s="47"/>
      <c r="R156" s="46"/>
      <c r="S156" s="45"/>
    </row>
    <row r="157" spans="1:20" s="74" customFormat="1" x14ac:dyDescent="0.2">
      <c r="A157" s="131"/>
      <c r="B157" s="131"/>
      <c r="C157" s="131"/>
      <c r="D157" s="131"/>
      <c r="E157" s="58"/>
      <c r="F157" s="49" t="s">
        <v>118</v>
      </c>
      <c r="G157" s="48"/>
      <c r="H157" s="48"/>
      <c r="I157" s="48"/>
      <c r="J157" s="48"/>
      <c r="K157" s="31"/>
      <c r="L157" s="47"/>
      <c r="M157" s="47"/>
      <c r="N157" s="47"/>
      <c r="O157" s="47"/>
      <c r="P157" s="47"/>
      <c r="Q157" s="47"/>
      <c r="R157" s="46"/>
      <c r="S157" s="45"/>
    </row>
    <row r="158" spans="1:20" s="74" customFormat="1" ht="13.5" thickBot="1" x14ac:dyDescent="0.25">
      <c r="A158" s="131"/>
      <c r="B158" s="131"/>
      <c r="C158" s="131"/>
      <c r="D158" s="131"/>
      <c r="E158" s="58"/>
      <c r="F158" s="44" t="s">
        <v>119</v>
      </c>
      <c r="G158" s="43"/>
      <c r="H158" s="43"/>
      <c r="I158" s="43"/>
      <c r="J158" s="43"/>
      <c r="K158" s="42"/>
      <c r="L158" s="41"/>
      <c r="M158" s="41"/>
      <c r="N158" s="41"/>
      <c r="O158" s="41"/>
      <c r="P158" s="41"/>
      <c r="Q158" s="41"/>
      <c r="R158" s="40"/>
      <c r="S158" s="39"/>
    </row>
    <row r="159" spans="1:20" x14ac:dyDescent="0.2">
      <c r="A159" s="131" t="str">
        <f t="shared" si="24"/>
        <v>The People Concern</v>
      </c>
      <c r="B159" s="131" t="str">
        <f t="shared" si="25"/>
        <v>Annenberg Access Center</v>
      </c>
      <c r="C159" s="131"/>
      <c r="D159" s="135" t="s">
        <v>56</v>
      </c>
      <c r="E159" s="124" t="s">
        <v>115</v>
      </c>
      <c r="F159" s="80"/>
      <c r="G159" s="80"/>
      <c r="H159" s="81"/>
      <c r="I159" s="80"/>
      <c r="J159" s="80"/>
      <c r="K159" s="80"/>
      <c r="L159" s="77">
        <v>0</v>
      </c>
      <c r="M159" s="77">
        <v>0</v>
      </c>
      <c r="N159" s="77">
        <v>0</v>
      </c>
      <c r="O159" s="78">
        <v>0</v>
      </c>
      <c r="P159" s="78">
        <v>0</v>
      </c>
      <c r="Q159" s="77">
        <f>SUM(O159:P159)</f>
        <v>0</v>
      </c>
      <c r="R159" s="76" t="str">
        <f>IFERROR(Q159/M159,"N/A")</f>
        <v>N/A</v>
      </c>
      <c r="S159" s="75">
        <v>0</v>
      </c>
      <c r="T159" s="74"/>
    </row>
    <row r="160" spans="1:20" ht="13.5" thickBot="1" x14ac:dyDescent="0.25">
      <c r="A160" s="131" t="str">
        <f t="shared" si="24"/>
        <v>The People Concern</v>
      </c>
      <c r="B160" s="131" t="str">
        <f t="shared" si="25"/>
        <v>Annenberg Access Center</v>
      </c>
      <c r="C160" s="131"/>
      <c r="D160" s="135" t="s">
        <v>56</v>
      </c>
      <c r="E160" s="124" t="s">
        <v>115</v>
      </c>
      <c r="F160" s="80"/>
      <c r="G160" s="80"/>
      <c r="H160" s="81"/>
      <c r="I160" s="80"/>
      <c r="J160" s="80"/>
      <c r="K160" s="80"/>
      <c r="L160" s="90">
        <v>0</v>
      </c>
      <c r="M160" s="90">
        <v>0</v>
      </c>
      <c r="N160" s="90">
        <v>0</v>
      </c>
      <c r="O160" s="91">
        <v>0</v>
      </c>
      <c r="P160" s="91">
        <v>0</v>
      </c>
      <c r="Q160" s="90">
        <f>SUM(O160:P160)</f>
        <v>0</v>
      </c>
      <c r="R160" s="89" t="str">
        <f>IFERROR(Q160/M160,"N/A")</f>
        <v>N/A</v>
      </c>
      <c r="S160" s="88">
        <v>0</v>
      </c>
      <c r="T160" s="74"/>
    </row>
    <row r="161" spans="1:20" ht="13.5" thickBot="1" x14ac:dyDescent="0.25">
      <c r="A161" s="131"/>
      <c r="B161" s="131"/>
      <c r="C161" s="131"/>
      <c r="E161" s="124"/>
      <c r="F161" s="16"/>
      <c r="G161" s="14"/>
      <c r="H161" s="15" t="s">
        <v>120</v>
      </c>
      <c r="I161" s="14"/>
      <c r="J161" s="14"/>
      <c r="K161" s="13"/>
      <c r="L161" s="12">
        <f t="shared" ref="L161:Q161" si="27">SUM(L159:L160)</f>
        <v>0</v>
      </c>
      <c r="M161" s="12">
        <f t="shared" si="27"/>
        <v>0</v>
      </c>
      <c r="N161" s="12">
        <f t="shared" si="27"/>
        <v>0</v>
      </c>
      <c r="O161" s="12">
        <f t="shared" si="27"/>
        <v>0</v>
      </c>
      <c r="P161" s="12">
        <f t="shared" si="27"/>
        <v>0</v>
      </c>
      <c r="Q161" s="12">
        <f t="shared" si="27"/>
        <v>0</v>
      </c>
      <c r="R161" s="11" t="str">
        <f>IFERROR(Q161/M161,"N/A")</f>
        <v>N/A</v>
      </c>
      <c r="S161" s="10">
        <f>SUM(O161:P161)</f>
        <v>0</v>
      </c>
      <c r="T161" s="129"/>
    </row>
    <row r="162" spans="1:20" ht="13.5" thickBot="1" x14ac:dyDescent="0.25">
      <c r="A162" s="131"/>
      <c r="B162" s="131"/>
      <c r="C162" s="131"/>
      <c r="E162" s="124"/>
      <c r="F162" s="74"/>
      <c r="G162" s="74"/>
      <c r="H162" s="74"/>
      <c r="I162" s="74"/>
      <c r="J162" s="74"/>
      <c r="K162" s="74"/>
    </row>
    <row r="163" spans="1:20" x14ac:dyDescent="0.2">
      <c r="A163" s="131"/>
      <c r="B163" s="131"/>
      <c r="C163" s="131"/>
      <c r="D163" s="131"/>
      <c r="F163" s="38" t="s">
        <v>121</v>
      </c>
      <c r="G163" s="37"/>
      <c r="H163" s="37"/>
      <c r="I163" s="37"/>
      <c r="J163" s="37"/>
      <c r="K163" s="36"/>
      <c r="L163" s="35"/>
      <c r="M163" s="35"/>
      <c r="N163" s="35"/>
      <c r="O163" s="35"/>
      <c r="P163" s="35"/>
      <c r="Q163" s="35"/>
      <c r="R163" s="34"/>
      <c r="S163" s="33"/>
    </row>
    <row r="164" spans="1:20" ht="13.5" thickBot="1" x14ac:dyDescent="0.25">
      <c r="A164" s="131"/>
      <c r="B164" s="131"/>
      <c r="C164" s="131"/>
      <c r="D164" s="131"/>
      <c r="F164" s="44" t="s">
        <v>122</v>
      </c>
      <c r="G164" s="43"/>
      <c r="H164" s="43"/>
      <c r="I164" s="43"/>
      <c r="J164" s="43"/>
      <c r="K164" s="42"/>
      <c r="L164" s="41"/>
      <c r="M164" s="41"/>
      <c r="N164" s="41"/>
      <c r="O164" s="41"/>
      <c r="P164" s="41"/>
      <c r="Q164" s="41"/>
      <c r="R164" s="40"/>
      <c r="S164" s="39"/>
    </row>
    <row r="165" spans="1:20" x14ac:dyDescent="0.2">
      <c r="A165" s="131" t="str">
        <f>$G$5</f>
        <v>The People Concern</v>
      </c>
      <c r="B165" s="131" t="str">
        <f>$G$6</f>
        <v>Annenberg Access Center</v>
      </c>
      <c r="C165" s="131"/>
      <c r="D165" s="135" t="s">
        <v>56</v>
      </c>
      <c r="E165" s="124" t="s">
        <v>121</v>
      </c>
      <c r="F165" s="80"/>
      <c r="G165" s="80"/>
      <c r="H165" s="81"/>
      <c r="I165" s="80"/>
      <c r="J165" s="80"/>
      <c r="K165" s="80"/>
      <c r="L165" s="77">
        <v>0</v>
      </c>
      <c r="M165" s="77">
        <v>0</v>
      </c>
      <c r="N165" s="77">
        <v>0</v>
      </c>
      <c r="O165" s="78">
        <v>0</v>
      </c>
      <c r="P165" s="78">
        <v>0</v>
      </c>
      <c r="Q165" s="77">
        <f>SUM(O165:P165)</f>
        <v>0</v>
      </c>
      <c r="R165" s="76" t="str">
        <f>IFERROR(Q165/M165,"N/A")</f>
        <v>N/A</v>
      </c>
      <c r="S165" s="75">
        <v>0</v>
      </c>
      <c r="T165" s="74"/>
    </row>
    <row r="166" spans="1:20" ht="13.5" thickBot="1" x14ac:dyDescent="0.25">
      <c r="A166" s="131" t="str">
        <f>$G$5</f>
        <v>The People Concern</v>
      </c>
      <c r="B166" s="131" t="str">
        <f>$G$6</f>
        <v>Annenberg Access Center</v>
      </c>
      <c r="C166" s="131"/>
      <c r="D166" s="135" t="s">
        <v>56</v>
      </c>
      <c r="E166" s="124" t="s">
        <v>121</v>
      </c>
      <c r="F166" s="80"/>
      <c r="G166" s="80"/>
      <c r="H166" s="81"/>
      <c r="I166" s="80"/>
      <c r="J166" s="80"/>
      <c r="K166" s="80"/>
      <c r="L166" s="90">
        <v>0</v>
      </c>
      <c r="M166" s="90">
        <v>0</v>
      </c>
      <c r="N166" s="90">
        <v>0</v>
      </c>
      <c r="O166" s="91">
        <v>0</v>
      </c>
      <c r="P166" s="91">
        <v>0</v>
      </c>
      <c r="Q166" s="90">
        <f>SUM(O166:P166)</f>
        <v>0</v>
      </c>
      <c r="R166" s="89" t="str">
        <f>IFERROR(Q166/M166,"N/A")</f>
        <v>N/A</v>
      </c>
      <c r="S166" s="88">
        <v>0</v>
      </c>
      <c r="T166" s="74"/>
    </row>
    <row r="167" spans="1:20" ht="13.5" thickBot="1" x14ac:dyDescent="0.25">
      <c r="A167" s="131"/>
      <c r="B167" s="131"/>
      <c r="C167" s="131"/>
      <c r="E167" s="124"/>
      <c r="F167" s="16"/>
      <c r="G167" s="14"/>
      <c r="H167" s="15" t="s">
        <v>126</v>
      </c>
      <c r="I167" s="14"/>
      <c r="J167" s="14"/>
      <c r="K167" s="13"/>
      <c r="L167" s="12">
        <f t="shared" ref="L167:Q167" si="28">SUM(L165:L166)</f>
        <v>0</v>
      </c>
      <c r="M167" s="12">
        <f t="shared" si="28"/>
        <v>0</v>
      </c>
      <c r="N167" s="12">
        <f t="shared" si="28"/>
        <v>0</v>
      </c>
      <c r="O167" s="12">
        <f t="shared" si="28"/>
        <v>0</v>
      </c>
      <c r="P167" s="12">
        <f t="shared" si="28"/>
        <v>0</v>
      </c>
      <c r="Q167" s="12">
        <f t="shared" si="28"/>
        <v>0</v>
      </c>
      <c r="R167" s="11" t="str">
        <f>IFERROR(Q167/M167,"N/A")</f>
        <v>N/A</v>
      </c>
      <c r="S167" s="10">
        <f>SUM(S165:S166)</f>
        <v>0</v>
      </c>
      <c r="T167" s="129"/>
    </row>
    <row r="168" spans="1:20" ht="13.5" thickBot="1" x14ac:dyDescent="0.25">
      <c r="A168" s="131"/>
      <c r="B168" s="131"/>
      <c r="C168" s="131"/>
      <c r="D168" s="131"/>
      <c r="F168" s="74"/>
      <c r="G168" s="74"/>
      <c r="H168" s="74"/>
      <c r="I168" s="74"/>
      <c r="J168" s="74"/>
      <c r="K168" s="74"/>
    </row>
    <row r="169" spans="1:20" s="74" customFormat="1" x14ac:dyDescent="0.2">
      <c r="A169" s="131"/>
      <c r="B169" s="131"/>
      <c r="C169" s="131"/>
      <c r="D169" s="131"/>
      <c r="E169" s="58"/>
      <c r="F169" s="38" t="s">
        <v>127</v>
      </c>
      <c r="G169" s="37"/>
      <c r="H169" s="37"/>
      <c r="I169" s="37"/>
      <c r="J169" s="37"/>
      <c r="K169" s="36"/>
      <c r="L169" s="35"/>
      <c r="M169" s="35"/>
      <c r="N169" s="35"/>
      <c r="O169" s="35"/>
      <c r="P169" s="35"/>
      <c r="Q169" s="35"/>
      <c r="R169" s="34"/>
      <c r="S169" s="33"/>
    </row>
    <row r="170" spans="1:20" x14ac:dyDescent="0.2">
      <c r="A170" s="131"/>
      <c r="B170" s="131"/>
      <c r="C170" s="131"/>
      <c r="E170" s="124"/>
      <c r="F170" s="32" t="s">
        <v>128</v>
      </c>
      <c r="G170" s="25"/>
      <c r="H170" s="25"/>
      <c r="I170" s="25"/>
      <c r="J170" s="25"/>
      <c r="K170" s="31"/>
      <c r="L170" s="31"/>
      <c r="M170" s="31"/>
      <c r="N170" s="31"/>
      <c r="O170" s="31"/>
      <c r="P170" s="31"/>
      <c r="Q170" s="31"/>
      <c r="R170" s="31"/>
      <c r="S170" s="30"/>
    </row>
    <row r="171" spans="1:20" ht="15.75" customHeight="1" x14ac:dyDescent="0.2">
      <c r="A171" s="131"/>
      <c r="B171" s="131"/>
      <c r="C171" s="131"/>
      <c r="E171" s="124"/>
      <c r="F171" s="29" t="s">
        <v>129</v>
      </c>
      <c r="G171" s="25"/>
      <c r="H171" s="25"/>
      <c r="I171" s="25"/>
      <c r="J171" s="25"/>
      <c r="K171" s="25"/>
      <c r="L171" s="24"/>
      <c r="M171" s="24"/>
      <c r="N171" s="24"/>
      <c r="O171" s="24"/>
      <c r="P171" s="24"/>
      <c r="Q171" s="24"/>
      <c r="R171" s="23"/>
      <c r="S171" s="22"/>
    </row>
    <row r="172" spans="1:20" ht="12.75" customHeight="1" x14ac:dyDescent="0.2">
      <c r="A172" s="131"/>
      <c r="B172" s="131"/>
      <c r="C172" s="131"/>
      <c r="E172" s="124"/>
      <c r="F172" s="28" t="s">
        <v>130</v>
      </c>
      <c r="G172" s="25"/>
      <c r="H172" s="25"/>
      <c r="I172" s="25"/>
      <c r="J172" s="25"/>
      <c r="K172" s="25"/>
      <c r="L172" s="24"/>
      <c r="M172" s="24"/>
      <c r="N172" s="24"/>
      <c r="O172" s="24"/>
      <c r="P172" s="24"/>
      <c r="Q172" s="24"/>
      <c r="R172" s="23"/>
      <c r="S172" s="22"/>
    </row>
    <row r="173" spans="1:20" x14ac:dyDescent="0.2">
      <c r="A173" s="131"/>
      <c r="B173" s="131"/>
      <c r="C173" s="131"/>
      <c r="E173" s="124"/>
      <c r="F173" s="28" t="s">
        <v>131</v>
      </c>
      <c r="G173" s="25"/>
      <c r="H173" s="25"/>
      <c r="I173" s="25"/>
      <c r="J173" s="25"/>
      <c r="K173" s="25"/>
      <c r="L173" s="24"/>
      <c r="M173" s="24"/>
      <c r="N173" s="24"/>
      <c r="O173" s="24"/>
      <c r="P173" s="24"/>
      <c r="Q173" s="24"/>
      <c r="R173" s="23"/>
      <c r="S173" s="22"/>
    </row>
    <row r="174" spans="1:20" ht="15" customHeight="1" x14ac:dyDescent="0.2">
      <c r="A174" s="131"/>
      <c r="B174" s="131"/>
      <c r="C174" s="131"/>
      <c r="E174" s="124"/>
      <c r="F174" s="27" t="s">
        <v>132</v>
      </c>
      <c r="G174" s="25"/>
      <c r="H174" s="25"/>
      <c r="I174" s="25"/>
      <c r="J174" s="25"/>
      <c r="K174" s="25"/>
      <c r="L174" s="24"/>
      <c r="M174" s="24"/>
      <c r="N174" s="24"/>
      <c r="O174" s="24"/>
      <c r="P174" s="24"/>
      <c r="Q174" s="24"/>
      <c r="R174" s="23"/>
      <c r="S174" s="22"/>
    </row>
    <row r="175" spans="1:20" x14ac:dyDescent="0.2">
      <c r="A175" s="131"/>
      <c r="B175" s="131"/>
      <c r="C175" s="131"/>
      <c r="E175" s="124"/>
      <c r="F175" s="26" t="s">
        <v>133</v>
      </c>
      <c r="G175" s="25"/>
      <c r="H175" s="25"/>
      <c r="I175" s="25"/>
      <c r="J175" s="25"/>
      <c r="K175" s="25"/>
      <c r="L175" s="24"/>
      <c r="M175" s="24"/>
      <c r="N175" s="24"/>
      <c r="O175" s="24"/>
      <c r="P175" s="24"/>
      <c r="Q175" s="24"/>
      <c r="R175" s="23"/>
      <c r="S175" s="22"/>
    </row>
    <row r="176" spans="1:20" ht="18.75" customHeight="1" thickBot="1" x14ac:dyDescent="0.25">
      <c r="A176" s="131"/>
      <c r="B176" s="131"/>
      <c r="C176" s="131"/>
      <c r="E176" s="124"/>
      <c r="F176" s="21" t="s">
        <v>134</v>
      </c>
      <c r="G176" s="20"/>
      <c r="H176" s="20"/>
      <c r="I176" s="20"/>
      <c r="J176" s="20"/>
      <c r="K176" s="20"/>
      <c r="L176" s="19"/>
      <c r="M176" s="19"/>
      <c r="N176" s="19"/>
      <c r="O176" s="19"/>
      <c r="P176" s="19"/>
      <c r="Q176" s="19"/>
      <c r="R176" s="18"/>
      <c r="S176" s="17"/>
    </row>
    <row r="177" spans="1:20" x14ac:dyDescent="0.2">
      <c r="A177" s="131" t="str">
        <f>$G$5</f>
        <v>The People Concern</v>
      </c>
      <c r="B177" s="131" t="str">
        <f>$G$6</f>
        <v>Annenberg Access Center</v>
      </c>
      <c r="C177" s="131"/>
      <c r="D177" s="135" t="s">
        <v>56</v>
      </c>
      <c r="E177" s="124" t="s">
        <v>127</v>
      </c>
      <c r="F177" s="80" t="s">
        <v>241</v>
      </c>
      <c r="G177" s="80"/>
      <c r="H177" s="81"/>
      <c r="I177" s="80"/>
      <c r="J177" s="80"/>
      <c r="K177" s="79">
        <f>M177/M181</f>
        <v>9.0909090909090925E-2</v>
      </c>
      <c r="L177" s="77">
        <v>40042.770592991998</v>
      </c>
      <c r="M177" s="77">
        <v>21758.780666666669</v>
      </c>
      <c r="N177" s="77">
        <v>18283.989926325328</v>
      </c>
      <c r="O177" s="78">
        <v>0</v>
      </c>
      <c r="P177" s="78">
        <v>0</v>
      </c>
      <c r="Q177" s="77">
        <f>SUM(O177:P177)</f>
        <v>0</v>
      </c>
      <c r="R177" s="76">
        <f>IFERROR(Q177/M177,"N/A")</f>
        <v>0</v>
      </c>
      <c r="S177" s="75">
        <v>0</v>
      </c>
      <c r="T177" s="74"/>
    </row>
    <row r="178" spans="1:20" ht="13.5" thickBot="1" x14ac:dyDescent="0.25">
      <c r="A178" s="131" t="str">
        <f>$G$5</f>
        <v>The People Concern</v>
      </c>
      <c r="B178" s="131" t="str">
        <f>$G$6</f>
        <v>Annenberg Access Center</v>
      </c>
      <c r="C178" s="131"/>
      <c r="D178" s="135" t="s">
        <v>56</v>
      </c>
      <c r="E178" s="124" t="s">
        <v>127</v>
      </c>
      <c r="F178" s="80"/>
      <c r="G178" s="80"/>
      <c r="H178" s="81"/>
      <c r="I178" s="80"/>
      <c r="J178" s="80"/>
      <c r="K178" s="80"/>
      <c r="L178" s="77">
        <v>0</v>
      </c>
      <c r="M178" s="77">
        <v>0</v>
      </c>
      <c r="N178" s="77">
        <v>0</v>
      </c>
      <c r="O178" s="78">
        <v>0</v>
      </c>
      <c r="P178" s="78">
        <v>0</v>
      </c>
      <c r="Q178" s="77">
        <f>SUM(O178:P178)</f>
        <v>0</v>
      </c>
      <c r="R178" s="76" t="str">
        <f>IFERROR(Q178/M178,"N/A")</f>
        <v>N/A</v>
      </c>
      <c r="S178" s="75">
        <v>0</v>
      </c>
      <c r="T178" s="74"/>
    </row>
    <row r="179" spans="1:20" ht="13.5" thickBot="1" x14ac:dyDescent="0.25">
      <c r="A179" s="131"/>
      <c r="B179" s="131"/>
      <c r="C179" s="131"/>
      <c r="E179" s="124"/>
      <c r="F179" s="16"/>
      <c r="G179" s="14"/>
      <c r="H179" s="15" t="s">
        <v>135</v>
      </c>
      <c r="I179" s="14"/>
      <c r="J179" s="14"/>
      <c r="K179" s="13"/>
      <c r="L179" s="12">
        <f t="shared" ref="L179:Q179" si="29">SUM(L177:L178)</f>
        <v>40042.770592991998</v>
      </c>
      <c r="M179" s="12">
        <f t="shared" si="29"/>
        <v>21758.780666666669</v>
      </c>
      <c r="N179" s="12">
        <f t="shared" si="29"/>
        <v>18283.989926325328</v>
      </c>
      <c r="O179" s="12">
        <f t="shared" si="29"/>
        <v>0</v>
      </c>
      <c r="P179" s="12">
        <f t="shared" si="29"/>
        <v>0</v>
      </c>
      <c r="Q179" s="12">
        <f t="shared" si="29"/>
        <v>0</v>
      </c>
      <c r="R179" s="11">
        <f>IFERROR(Q179/M179,"N/A")</f>
        <v>0</v>
      </c>
      <c r="S179" s="10">
        <f>SUM(S177:S178)</f>
        <v>0</v>
      </c>
      <c r="T179" s="129"/>
    </row>
    <row r="180" spans="1:20" ht="13.5" thickBot="1" x14ac:dyDescent="0.25">
      <c r="A180" s="131"/>
      <c r="B180" s="131"/>
      <c r="C180" s="131"/>
      <c r="D180" s="131"/>
      <c r="F180" s="74"/>
      <c r="G180" s="74"/>
      <c r="H180" s="74"/>
      <c r="I180" s="74"/>
      <c r="J180" s="74"/>
      <c r="K180" s="74"/>
    </row>
    <row r="181" spans="1:20" ht="19.5" customHeight="1" thickBot="1" x14ac:dyDescent="0.3">
      <c r="A181" s="131"/>
      <c r="B181" s="131"/>
      <c r="C181" s="131"/>
      <c r="E181" s="124"/>
      <c r="F181" s="9"/>
      <c r="G181" s="7"/>
      <c r="H181" s="8" t="s">
        <v>50</v>
      </c>
      <c r="I181" s="7"/>
      <c r="J181" s="7"/>
      <c r="K181" s="6"/>
      <c r="L181" s="5">
        <f t="shared" ref="L181:Q181" si="30">SUM(L179,L167,L161,L152,L117,L107,L100,L93,L85,L75,L66)</f>
        <v>2200777.2966125915</v>
      </c>
      <c r="M181" s="5">
        <f t="shared" si="30"/>
        <v>239346.58733333333</v>
      </c>
      <c r="N181" s="5">
        <f t="shared" si="30"/>
        <v>1961430.7092792583</v>
      </c>
      <c r="O181" s="5">
        <f t="shared" si="30"/>
        <v>0</v>
      </c>
      <c r="P181" s="5">
        <f t="shared" si="30"/>
        <v>0</v>
      </c>
      <c r="Q181" s="5">
        <f t="shared" si="30"/>
        <v>0</v>
      </c>
      <c r="R181" s="4">
        <f>IFERROR(Q181/M181,"N/A")</f>
        <v>0</v>
      </c>
      <c r="S181" s="3">
        <f>SUM(S179,S167,S161,S152,S117,S107,S100,S93,S85,S75,S66)</f>
        <v>0</v>
      </c>
    </row>
    <row r="182" spans="1:20" ht="13.5" thickBot="1" x14ac:dyDescent="0.25">
      <c r="A182" s="131"/>
      <c r="B182" s="131"/>
      <c r="C182" s="131"/>
      <c r="D182" s="131"/>
      <c r="F182" s="74"/>
      <c r="G182" s="74"/>
      <c r="H182" s="74"/>
      <c r="I182" s="74"/>
      <c r="J182" s="74"/>
      <c r="K182" s="74"/>
    </row>
    <row r="183" spans="1:20" s="137" customFormat="1" x14ac:dyDescent="0.2">
      <c r="A183" s="131"/>
      <c r="B183" s="131"/>
      <c r="C183" s="131"/>
      <c r="D183" s="131"/>
      <c r="E183" s="136"/>
      <c r="F183" s="73" t="s">
        <v>136</v>
      </c>
      <c r="G183" s="72"/>
      <c r="H183" s="72"/>
      <c r="I183" s="72"/>
      <c r="J183" s="72"/>
      <c r="K183" s="71"/>
      <c r="L183" s="71"/>
      <c r="M183" s="71"/>
      <c r="N183" s="71"/>
      <c r="O183" s="71"/>
      <c r="P183" s="71"/>
      <c r="Q183" s="71"/>
      <c r="R183" s="70"/>
      <c r="S183" s="69"/>
    </row>
    <row r="184" spans="1:20" x14ac:dyDescent="0.2">
      <c r="A184" s="131"/>
      <c r="B184" s="131"/>
      <c r="C184" s="131"/>
      <c r="D184" s="131"/>
      <c r="F184" s="68" t="s">
        <v>137</v>
      </c>
      <c r="G184" s="67"/>
      <c r="H184" s="67"/>
      <c r="I184" s="67"/>
      <c r="J184" s="67"/>
      <c r="K184" s="67"/>
      <c r="L184" s="67"/>
      <c r="M184" s="67"/>
      <c r="N184" s="67"/>
      <c r="O184" s="67"/>
      <c r="P184" s="67"/>
      <c r="Q184" s="67"/>
      <c r="R184" s="66"/>
      <c r="S184" s="65"/>
    </row>
    <row r="185" spans="1:20" s="137" customFormat="1" ht="13.5" thickBot="1" x14ac:dyDescent="0.25">
      <c r="A185" s="131"/>
      <c r="B185" s="131"/>
      <c r="C185" s="131"/>
      <c r="D185" s="131"/>
      <c r="E185" s="136"/>
      <c r="F185" s="64" t="s">
        <v>138</v>
      </c>
      <c r="G185" s="63"/>
      <c r="H185" s="63"/>
      <c r="I185" s="63"/>
      <c r="J185" s="63"/>
      <c r="K185" s="62"/>
      <c r="L185" s="62"/>
      <c r="M185" s="62"/>
      <c r="N185" s="62"/>
      <c r="O185" s="62"/>
      <c r="P185" s="62"/>
      <c r="Q185" s="62"/>
      <c r="R185" s="61"/>
      <c r="S185" s="60"/>
    </row>
    <row r="187" spans="1:20" x14ac:dyDescent="0.2">
      <c r="F187" s="59"/>
      <c r="G187" s="59"/>
      <c r="H187" s="59"/>
      <c r="I187" s="59"/>
      <c r="J187"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6" tint="0.39997558519241921"/>
    <pageSetUpPr fitToPage="1"/>
  </sheetPr>
  <dimension ref="A1:U278"/>
  <sheetViews>
    <sheetView topLeftCell="F236" zoomScale="90" zoomScaleNormal="90" zoomScaleSheetLayoutView="90" workbookViewId="0">
      <selection activeCell="F171" sqref="F171:M240"/>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1"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47"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41"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c r="T2" s="142"/>
    </row>
    <row r="3" spans="1:21" ht="15.75" x14ac:dyDescent="0.25">
      <c r="A3" s="131"/>
      <c r="B3" s="131"/>
      <c r="C3" s="131"/>
      <c r="D3" s="131"/>
      <c r="F3" s="118" t="s">
        <v>21</v>
      </c>
      <c r="G3" s="74"/>
      <c r="H3" s="74"/>
      <c r="I3" s="74"/>
      <c r="J3" s="74"/>
      <c r="K3" s="74"/>
      <c r="T3" s="142"/>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43" t="s">
        <v>31</v>
      </c>
    </row>
    <row r="5" spans="1:21" x14ac:dyDescent="0.2">
      <c r="A5" s="131" t="str">
        <f t="shared" ref="A5:A65" si="0">$G$5</f>
        <v>The People Concern</v>
      </c>
      <c r="B5" s="131" t="str">
        <f t="shared" ref="B5:B65" si="1">$G$6</f>
        <v>Cloverfield Services Center</v>
      </c>
      <c r="C5" s="131"/>
      <c r="D5" s="131" t="s">
        <v>20</v>
      </c>
      <c r="E5" s="114" t="s">
        <v>32</v>
      </c>
      <c r="F5" s="117" t="s">
        <v>33</v>
      </c>
      <c r="G5" s="116" t="s">
        <v>139</v>
      </c>
      <c r="H5" s="74"/>
      <c r="I5" s="74" t="s">
        <v>32</v>
      </c>
      <c r="J5" s="74"/>
      <c r="K5" s="74"/>
      <c r="L5" s="90">
        <f t="shared" ref="L5:Q5" si="2">L94</f>
        <v>1176294.9127979998</v>
      </c>
      <c r="M5" s="90">
        <f t="shared" si="2"/>
        <v>189658.606</v>
      </c>
      <c r="N5" s="90">
        <f t="shared" si="2"/>
        <v>986636.30679799989</v>
      </c>
      <c r="O5" s="90">
        <f t="shared" si="2"/>
        <v>0</v>
      </c>
      <c r="P5" s="90">
        <f t="shared" si="2"/>
        <v>0</v>
      </c>
      <c r="Q5" s="90">
        <f t="shared" si="2"/>
        <v>0</v>
      </c>
      <c r="R5" s="89">
        <f t="shared" ref="R5:R16" si="3">IFERROR(Q5/M5,"N/A")</f>
        <v>0</v>
      </c>
      <c r="S5" s="90">
        <f>S94</f>
        <v>0</v>
      </c>
      <c r="T5" s="129"/>
    </row>
    <row r="6" spans="1:21" x14ac:dyDescent="0.2">
      <c r="A6" s="131" t="str">
        <f t="shared" si="0"/>
        <v>The People Concern</v>
      </c>
      <c r="B6" s="131" t="str">
        <f t="shared" si="1"/>
        <v>Cloverfield Services Center</v>
      </c>
      <c r="C6" s="131"/>
      <c r="D6" s="131" t="s">
        <v>20</v>
      </c>
      <c r="E6" s="114" t="s">
        <v>35</v>
      </c>
      <c r="F6" s="117" t="s">
        <v>36</v>
      </c>
      <c r="G6" s="116" t="s">
        <v>242</v>
      </c>
      <c r="H6" s="74"/>
      <c r="I6" s="74" t="s">
        <v>35</v>
      </c>
      <c r="J6" s="74"/>
      <c r="K6" s="74"/>
      <c r="L6" s="90">
        <f>L109</f>
        <v>305090.58182306623</v>
      </c>
      <c r="M6" s="90">
        <f>M109</f>
        <v>43214.76</v>
      </c>
      <c r="N6" s="90">
        <f>N109</f>
        <v>261875.82182306619</v>
      </c>
      <c r="O6" s="90">
        <f>O109</f>
        <v>0</v>
      </c>
      <c r="P6" s="90">
        <f>P109</f>
        <v>0</v>
      </c>
      <c r="Q6" s="90">
        <f t="shared" ref="Q6:Q15" si="4">SUM(O6:P6)</f>
        <v>0</v>
      </c>
      <c r="R6" s="89">
        <f t="shared" si="3"/>
        <v>0</v>
      </c>
      <c r="S6" s="90">
        <f t="shared" ref="S6:S15" si="5">SUM(Q6:R6)</f>
        <v>0</v>
      </c>
      <c r="T6" s="129"/>
    </row>
    <row r="7" spans="1:21" x14ac:dyDescent="0.2">
      <c r="A7" s="131" t="str">
        <f t="shared" si="0"/>
        <v>The People Concern</v>
      </c>
      <c r="B7" s="131" t="str">
        <f t="shared" si="1"/>
        <v>Cloverfield Services Center</v>
      </c>
      <c r="C7" s="131"/>
      <c r="D7" s="131" t="s">
        <v>20</v>
      </c>
      <c r="E7" s="114" t="s">
        <v>38</v>
      </c>
      <c r="F7" s="67" t="s">
        <v>39</v>
      </c>
      <c r="G7" s="67"/>
      <c r="H7" s="74"/>
      <c r="I7" s="74" t="s">
        <v>38</v>
      </c>
      <c r="J7" s="74"/>
      <c r="K7" s="74"/>
      <c r="L7" s="90">
        <f>L119</f>
        <v>0</v>
      </c>
      <c r="M7" s="90">
        <f>M119</f>
        <v>0</v>
      </c>
      <c r="N7" s="90">
        <f>N119</f>
        <v>0</v>
      </c>
      <c r="O7" s="90">
        <f>O119</f>
        <v>0</v>
      </c>
      <c r="P7" s="90">
        <f>P119</f>
        <v>0</v>
      </c>
      <c r="Q7" s="90">
        <f t="shared" si="4"/>
        <v>0</v>
      </c>
      <c r="R7" s="89" t="str">
        <f t="shared" si="3"/>
        <v>N/A</v>
      </c>
      <c r="S7" s="90">
        <f t="shared" si="5"/>
        <v>0</v>
      </c>
      <c r="T7" s="129"/>
    </row>
    <row r="8" spans="1:21" x14ac:dyDescent="0.2">
      <c r="A8" s="131" t="str">
        <f t="shared" si="0"/>
        <v>The People Concern</v>
      </c>
      <c r="B8" s="131" t="str">
        <f t="shared" si="1"/>
        <v>Cloverfield Services Center</v>
      </c>
      <c r="C8" s="131"/>
      <c r="D8" s="131" t="s">
        <v>20</v>
      </c>
      <c r="E8" s="114" t="s">
        <v>40</v>
      </c>
      <c r="F8" s="115" t="s">
        <v>41</v>
      </c>
      <c r="G8" s="115"/>
      <c r="H8" s="74"/>
      <c r="I8" s="74" t="s">
        <v>40</v>
      </c>
      <c r="J8" s="74"/>
      <c r="K8" s="74"/>
      <c r="L8" s="90">
        <f>L133</f>
        <v>101101.08054289098</v>
      </c>
      <c r="M8" s="90">
        <f>M133</f>
        <v>43750</v>
      </c>
      <c r="N8" s="90">
        <f>N133</f>
        <v>57351.080542890981</v>
      </c>
      <c r="O8" s="90">
        <f>O133</f>
        <v>0</v>
      </c>
      <c r="P8" s="90">
        <f>P133</f>
        <v>0</v>
      </c>
      <c r="Q8" s="90">
        <f t="shared" si="4"/>
        <v>0</v>
      </c>
      <c r="R8" s="89">
        <f t="shared" si="3"/>
        <v>0</v>
      </c>
      <c r="S8" s="90">
        <f t="shared" si="5"/>
        <v>0</v>
      </c>
      <c r="T8" s="129"/>
    </row>
    <row r="9" spans="1:21" x14ac:dyDescent="0.2">
      <c r="A9" s="131" t="str">
        <f t="shared" si="0"/>
        <v>The People Concern</v>
      </c>
      <c r="B9" s="131" t="str">
        <f t="shared" si="1"/>
        <v>Cloverfield Services Center</v>
      </c>
      <c r="C9" s="131"/>
      <c r="D9" s="131" t="s">
        <v>20</v>
      </c>
      <c r="E9" s="114" t="s">
        <v>42</v>
      </c>
      <c r="F9" s="115" t="s">
        <v>43</v>
      </c>
      <c r="G9" s="115"/>
      <c r="H9" s="74"/>
      <c r="I9" s="74" t="s">
        <v>42</v>
      </c>
      <c r="J9" s="74"/>
      <c r="K9" s="74"/>
      <c r="L9" s="90">
        <f>L140</f>
        <v>0</v>
      </c>
      <c r="M9" s="90">
        <f>M140</f>
        <v>0</v>
      </c>
      <c r="N9" s="90">
        <f>N140</f>
        <v>0</v>
      </c>
      <c r="O9" s="90">
        <f>O140</f>
        <v>0</v>
      </c>
      <c r="P9" s="90">
        <f>P140</f>
        <v>0</v>
      </c>
      <c r="Q9" s="90">
        <f t="shared" si="4"/>
        <v>0</v>
      </c>
      <c r="R9" s="89" t="str">
        <f t="shared" si="3"/>
        <v>N/A</v>
      </c>
      <c r="S9" s="90">
        <f t="shared" si="5"/>
        <v>0</v>
      </c>
      <c r="T9" s="129"/>
    </row>
    <row r="10" spans="1:21" x14ac:dyDescent="0.2">
      <c r="A10" s="131" t="str">
        <f t="shared" si="0"/>
        <v>The People Concern</v>
      </c>
      <c r="B10" s="131" t="str">
        <f t="shared" si="1"/>
        <v>Cloverfield Services Center</v>
      </c>
      <c r="C10" s="131"/>
      <c r="D10" s="131" t="s">
        <v>20</v>
      </c>
      <c r="E10" s="114" t="s">
        <v>44</v>
      </c>
      <c r="F10" s="114"/>
      <c r="G10" s="114"/>
      <c r="H10" s="74"/>
      <c r="I10" s="74" t="s">
        <v>44</v>
      </c>
      <c r="J10" s="74"/>
      <c r="K10" s="74"/>
      <c r="L10" s="90">
        <f>L153</f>
        <v>2518.3125061172841</v>
      </c>
      <c r="M10" s="90">
        <f>M153</f>
        <v>0</v>
      </c>
      <c r="N10" s="90">
        <f>N153</f>
        <v>2518.3125061172841</v>
      </c>
      <c r="O10" s="90">
        <f>O153</f>
        <v>0</v>
      </c>
      <c r="P10" s="90">
        <f>P153</f>
        <v>0</v>
      </c>
      <c r="Q10" s="90">
        <f t="shared" si="4"/>
        <v>0</v>
      </c>
      <c r="R10" s="89" t="str">
        <f t="shared" si="3"/>
        <v>N/A</v>
      </c>
      <c r="S10" s="90">
        <f t="shared" si="5"/>
        <v>0</v>
      </c>
      <c r="T10" s="129"/>
    </row>
    <row r="11" spans="1:21" x14ac:dyDescent="0.2">
      <c r="A11" s="131" t="str">
        <f t="shared" si="0"/>
        <v>The People Concern</v>
      </c>
      <c r="B11" s="131" t="str">
        <f t="shared" si="1"/>
        <v>Cloverfield Services Center</v>
      </c>
      <c r="C11" s="131"/>
      <c r="D11" s="131" t="s">
        <v>20</v>
      </c>
      <c r="E11" s="114" t="s">
        <v>45</v>
      </c>
      <c r="F11" s="74"/>
      <c r="G11" s="74"/>
      <c r="H11" s="74"/>
      <c r="I11" s="74" t="s">
        <v>45</v>
      </c>
      <c r="J11" s="74"/>
      <c r="K11" s="74"/>
      <c r="L11" s="90">
        <f>L167</f>
        <v>24833.383958768296</v>
      </c>
      <c r="M11" s="90">
        <f>M167</f>
        <v>2750</v>
      </c>
      <c r="N11" s="90">
        <f>N167</f>
        <v>22083.383958768296</v>
      </c>
      <c r="O11" s="90">
        <f>O167</f>
        <v>0</v>
      </c>
      <c r="P11" s="90">
        <f>P167</f>
        <v>0</v>
      </c>
      <c r="Q11" s="90">
        <f t="shared" si="4"/>
        <v>0</v>
      </c>
      <c r="R11" s="89">
        <f t="shared" si="3"/>
        <v>0</v>
      </c>
      <c r="S11" s="90">
        <f t="shared" si="5"/>
        <v>0</v>
      </c>
      <c r="T11" s="129"/>
    </row>
    <row r="12" spans="1:21" x14ac:dyDescent="0.2">
      <c r="A12" s="131" t="str">
        <f t="shared" si="0"/>
        <v>The People Concern</v>
      </c>
      <c r="B12" s="131" t="str">
        <f t="shared" si="1"/>
        <v>Cloverfield Services Center</v>
      </c>
      <c r="C12" s="131"/>
      <c r="D12" s="131" t="s">
        <v>20</v>
      </c>
      <c r="E12" s="114" t="s">
        <v>46</v>
      </c>
      <c r="F12" s="74"/>
      <c r="G12" s="74"/>
      <c r="H12" s="74"/>
      <c r="I12" s="74" t="s">
        <v>46</v>
      </c>
      <c r="J12" s="74"/>
      <c r="K12" s="74"/>
      <c r="L12" s="90">
        <f>L241</f>
        <v>320674.38426368177</v>
      </c>
      <c r="M12" s="90">
        <f>M241</f>
        <v>68273.356833850645</v>
      </c>
      <c r="N12" s="90">
        <f>N241</f>
        <v>252401.02742983124</v>
      </c>
      <c r="O12" s="90">
        <f>O241</f>
        <v>0</v>
      </c>
      <c r="P12" s="90">
        <f>P241</f>
        <v>0</v>
      </c>
      <c r="Q12" s="90">
        <f t="shared" si="4"/>
        <v>0</v>
      </c>
      <c r="R12" s="89">
        <f t="shared" si="3"/>
        <v>0</v>
      </c>
      <c r="S12" s="90">
        <f t="shared" si="5"/>
        <v>0</v>
      </c>
      <c r="T12" s="129"/>
    </row>
    <row r="13" spans="1:21" x14ac:dyDescent="0.2">
      <c r="A13" s="131" t="str">
        <f t="shared" si="0"/>
        <v>The People Concern</v>
      </c>
      <c r="B13" s="131" t="str">
        <f t="shared" si="1"/>
        <v>Cloverfield Services Center</v>
      </c>
      <c r="C13" s="131"/>
      <c r="D13" s="131" t="s">
        <v>20</v>
      </c>
      <c r="E13" s="114" t="s">
        <v>47</v>
      </c>
      <c r="F13" s="74"/>
      <c r="G13" s="74"/>
      <c r="H13" s="74"/>
      <c r="I13" s="74" t="s">
        <v>47</v>
      </c>
      <c r="J13" s="74"/>
      <c r="K13" s="74"/>
      <c r="L13" s="90">
        <f>L250</f>
        <v>0</v>
      </c>
      <c r="M13" s="90">
        <f>M250</f>
        <v>0</v>
      </c>
      <c r="N13" s="90">
        <f>N250</f>
        <v>0</v>
      </c>
      <c r="O13" s="90">
        <f>O250</f>
        <v>0</v>
      </c>
      <c r="P13" s="90">
        <f>P250</f>
        <v>0</v>
      </c>
      <c r="Q13" s="90">
        <f t="shared" si="4"/>
        <v>0</v>
      </c>
      <c r="R13" s="89" t="str">
        <f t="shared" si="3"/>
        <v>N/A</v>
      </c>
      <c r="S13" s="90">
        <f t="shared" si="5"/>
        <v>0</v>
      </c>
      <c r="T13" s="129"/>
    </row>
    <row r="14" spans="1:21" x14ac:dyDescent="0.2">
      <c r="A14" s="131" t="str">
        <f t="shared" si="0"/>
        <v>The People Concern</v>
      </c>
      <c r="B14" s="131" t="str">
        <f t="shared" si="1"/>
        <v>Cloverfield Services Center</v>
      </c>
      <c r="C14" s="131"/>
      <c r="D14" s="131" t="s">
        <v>20</v>
      </c>
      <c r="E14" s="114" t="s">
        <v>48</v>
      </c>
      <c r="F14" s="74"/>
      <c r="G14" s="74"/>
      <c r="H14" s="74"/>
      <c r="I14" s="74" t="s">
        <v>48</v>
      </c>
      <c r="J14" s="74"/>
      <c r="K14" s="74"/>
      <c r="L14" s="90">
        <f>L256</f>
        <v>0</v>
      </c>
      <c r="M14" s="90">
        <f>M256</f>
        <v>0</v>
      </c>
      <c r="N14" s="90">
        <f>N256</f>
        <v>0</v>
      </c>
      <c r="O14" s="90">
        <f>O256</f>
        <v>0</v>
      </c>
      <c r="P14" s="90">
        <f>P256</f>
        <v>0</v>
      </c>
      <c r="Q14" s="90">
        <f t="shared" si="4"/>
        <v>0</v>
      </c>
      <c r="R14" s="89" t="str">
        <f t="shared" si="3"/>
        <v>N/A</v>
      </c>
      <c r="S14" s="90">
        <f t="shared" si="5"/>
        <v>0</v>
      </c>
      <c r="T14" s="129"/>
    </row>
    <row r="15" spans="1:21" x14ac:dyDescent="0.2">
      <c r="A15" s="131" t="str">
        <f t="shared" si="0"/>
        <v>The People Concern</v>
      </c>
      <c r="B15" s="131" t="str">
        <f t="shared" si="1"/>
        <v>Cloverfield Services Center</v>
      </c>
      <c r="C15" s="131"/>
      <c r="D15" s="131" t="s">
        <v>20</v>
      </c>
      <c r="E15" s="114" t="s">
        <v>49</v>
      </c>
      <c r="F15" s="74"/>
      <c r="G15" s="74"/>
      <c r="H15" s="74"/>
      <c r="I15" s="74" t="s">
        <v>49</v>
      </c>
      <c r="J15" s="74"/>
      <c r="K15" s="74"/>
      <c r="L15" s="90">
        <f>L270</f>
        <v>210006.0057510506</v>
      </c>
      <c r="M15" s="90">
        <f>M270</f>
        <v>34889.672283385073</v>
      </c>
      <c r="N15" s="90">
        <f>N270</f>
        <v>175116.33346766556</v>
      </c>
      <c r="O15" s="90">
        <f>O270</f>
        <v>0</v>
      </c>
      <c r="P15" s="90">
        <f>P270</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2140518.6616435749</v>
      </c>
      <c r="M16" s="112">
        <f t="shared" si="6"/>
        <v>382536.39511723572</v>
      </c>
      <c r="N16" s="112">
        <f t="shared" si="6"/>
        <v>1757982.2665263396</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c r="T17" s="142"/>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c r="T18" s="142"/>
    </row>
    <row r="19" spans="1:20" x14ac:dyDescent="0.2">
      <c r="A19" s="131"/>
      <c r="B19" s="131"/>
      <c r="C19" s="131"/>
      <c r="D19" s="131"/>
      <c r="T19" s="142"/>
    </row>
    <row r="20" spans="1:20" x14ac:dyDescent="0.2">
      <c r="A20" s="131" t="str">
        <f t="shared" si="0"/>
        <v>The People Concern</v>
      </c>
      <c r="B20" s="131" t="str">
        <f t="shared" si="1"/>
        <v>Cloverfield Services Center</v>
      </c>
      <c r="C20" s="131"/>
      <c r="D20" s="131" t="s">
        <v>20</v>
      </c>
      <c r="E20" s="133" t="s">
        <v>52</v>
      </c>
      <c r="F20" s="58" t="s">
        <v>52</v>
      </c>
      <c r="H20" s="107">
        <v>0</v>
      </c>
      <c r="O20" s="74"/>
      <c r="T20" s="142"/>
    </row>
    <row r="21" spans="1:20" x14ac:dyDescent="0.2">
      <c r="A21" s="131" t="str">
        <f t="shared" si="0"/>
        <v>The People Concern</v>
      </c>
      <c r="B21" s="131" t="str">
        <f t="shared" si="1"/>
        <v>Cloverfield Services Center</v>
      </c>
      <c r="C21" s="131"/>
      <c r="D21" s="131" t="s">
        <v>20</v>
      </c>
      <c r="E21" s="133" t="s">
        <v>53</v>
      </c>
      <c r="F21" s="58" t="s">
        <v>53</v>
      </c>
      <c r="H21" s="108">
        <f>Q16</f>
        <v>0</v>
      </c>
      <c r="O21" s="74"/>
      <c r="T21" s="142"/>
    </row>
    <row r="22" spans="1:20" x14ac:dyDescent="0.2">
      <c r="A22" s="131" t="str">
        <f t="shared" si="0"/>
        <v>The People Concern</v>
      </c>
      <c r="B22" s="131" t="str">
        <f t="shared" si="1"/>
        <v>Cloverfield Services Center</v>
      </c>
      <c r="C22" s="131"/>
      <c r="D22" s="131" t="s">
        <v>20</v>
      </c>
      <c r="E22" s="133" t="s">
        <v>54</v>
      </c>
      <c r="F22" s="58" t="s">
        <v>54</v>
      </c>
      <c r="H22" s="108">
        <f>ROUND(H20-H21,0)</f>
        <v>0</v>
      </c>
      <c r="O22" s="74"/>
      <c r="T22" s="142"/>
    </row>
    <row r="23" spans="1:20" x14ac:dyDescent="0.2">
      <c r="A23" s="131" t="str">
        <f t="shared" si="0"/>
        <v>The People Concern</v>
      </c>
      <c r="B23" s="131" t="str">
        <f t="shared" si="1"/>
        <v>Cloverfield Services Center</v>
      </c>
      <c r="C23" s="131"/>
      <c r="D23" s="131" t="s">
        <v>20</v>
      </c>
      <c r="E23" s="133" t="s">
        <v>55</v>
      </c>
      <c r="F23" s="58" t="s">
        <v>55</v>
      </c>
      <c r="H23" s="107">
        <v>0</v>
      </c>
      <c r="O23" s="74"/>
      <c r="T23" s="142"/>
    </row>
    <row r="24" spans="1:20" ht="13.5" thickBot="1" x14ac:dyDescent="0.25">
      <c r="A24" s="131"/>
      <c r="B24" s="131"/>
      <c r="C24" s="131"/>
      <c r="D24" s="131"/>
      <c r="O24" s="106"/>
      <c r="T24" s="142"/>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c r="T25" s="142"/>
    </row>
    <row r="26" spans="1:20" ht="7.5" customHeight="1" thickBot="1" x14ac:dyDescent="0.25">
      <c r="A26" s="131"/>
      <c r="B26" s="131"/>
      <c r="C26" s="131"/>
      <c r="D26" s="131"/>
      <c r="F26" s="74"/>
      <c r="G26" s="74"/>
      <c r="H26" s="74"/>
      <c r="I26" s="74"/>
      <c r="J26" s="74"/>
      <c r="K26" s="74"/>
      <c r="T26" s="142"/>
    </row>
    <row r="27" spans="1:20" ht="17.25" customHeight="1" x14ac:dyDescent="0.2">
      <c r="A27" s="131"/>
      <c r="B27" s="131"/>
      <c r="C27" s="131"/>
      <c r="D27" s="131"/>
      <c r="F27" s="51" t="s">
        <v>57</v>
      </c>
      <c r="G27" s="37"/>
      <c r="H27" s="37"/>
      <c r="I27" s="37"/>
      <c r="J27" s="37"/>
      <c r="K27" s="36"/>
      <c r="L27" s="35"/>
      <c r="M27" s="35"/>
      <c r="N27" s="35"/>
      <c r="O27" s="35"/>
      <c r="P27" s="35"/>
      <c r="Q27" s="35"/>
      <c r="R27" s="34"/>
      <c r="S27" s="33"/>
      <c r="T27" s="142"/>
    </row>
    <row r="28" spans="1:20" x14ac:dyDescent="0.2">
      <c r="A28" s="131"/>
      <c r="B28" s="131"/>
      <c r="C28" s="131"/>
      <c r="D28" s="131"/>
      <c r="F28" s="32" t="s">
        <v>58</v>
      </c>
      <c r="G28" s="48"/>
      <c r="H28" s="48"/>
      <c r="I28" s="48"/>
      <c r="J28" s="48"/>
      <c r="K28" s="31"/>
      <c r="L28" s="47"/>
      <c r="M28" s="47"/>
      <c r="N28" s="47"/>
      <c r="O28" s="47"/>
      <c r="P28" s="47"/>
      <c r="Q28" s="47"/>
      <c r="R28" s="46"/>
      <c r="S28" s="45"/>
      <c r="T28" s="142"/>
    </row>
    <row r="29" spans="1:20" ht="13.5" thickBot="1" x14ac:dyDescent="0.25">
      <c r="A29" s="131"/>
      <c r="B29" s="131"/>
      <c r="C29" s="131"/>
      <c r="D29" s="131"/>
      <c r="F29" s="52" t="s">
        <v>59</v>
      </c>
      <c r="G29" s="43"/>
      <c r="H29" s="43"/>
      <c r="I29" s="43"/>
      <c r="J29" s="43"/>
      <c r="K29" s="42"/>
      <c r="L29" s="41"/>
      <c r="M29" s="41"/>
      <c r="N29" s="41"/>
      <c r="O29" s="41"/>
      <c r="P29" s="41"/>
      <c r="Q29" s="41"/>
      <c r="R29" s="40"/>
      <c r="S29" s="39"/>
      <c r="T29" s="142"/>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c r="T30" s="142"/>
    </row>
    <row r="31" spans="1:20" x14ac:dyDescent="0.2">
      <c r="A31" s="131"/>
      <c r="B31" s="131"/>
      <c r="C31" s="131"/>
      <c r="D31" s="120"/>
      <c r="E31" s="124"/>
      <c r="F31" s="139" t="s">
        <v>243</v>
      </c>
      <c r="G31" s="87"/>
      <c r="H31" s="86"/>
      <c r="I31" s="86"/>
      <c r="J31" s="86"/>
      <c r="K31" s="86"/>
      <c r="L31" s="85"/>
      <c r="M31" s="85"/>
      <c r="N31" s="84"/>
      <c r="O31" s="84"/>
      <c r="P31" s="84"/>
      <c r="Q31" s="84"/>
      <c r="R31" s="83"/>
      <c r="S31" s="82"/>
      <c r="T31" s="144"/>
    </row>
    <row r="32" spans="1:20" x14ac:dyDescent="0.2">
      <c r="A32" s="131" t="str">
        <f t="shared" si="0"/>
        <v>The People Concern</v>
      </c>
      <c r="B32" s="131" t="str">
        <f t="shared" si="1"/>
        <v>Cloverfield Services Center</v>
      </c>
      <c r="C32" s="140" t="str">
        <f t="shared" ref="C32:C57" si="7">$F$31</f>
        <v>DAYBREAK</v>
      </c>
      <c r="D32" s="135" t="s">
        <v>56</v>
      </c>
      <c r="E32" s="124" t="s">
        <v>57</v>
      </c>
      <c r="F32" s="97" t="s">
        <v>141</v>
      </c>
      <c r="G32" s="97" t="s">
        <v>142</v>
      </c>
      <c r="H32" s="99">
        <v>1</v>
      </c>
      <c r="I32" s="98">
        <v>10833.333333333334</v>
      </c>
      <c r="J32" s="97">
        <v>12</v>
      </c>
      <c r="K32" s="96">
        <v>0.1</v>
      </c>
      <c r="L32" s="90">
        <v>13000</v>
      </c>
      <c r="M32" s="90">
        <v>13000</v>
      </c>
      <c r="N32" s="90">
        <v>0</v>
      </c>
      <c r="O32" s="91">
        <v>0</v>
      </c>
      <c r="P32" s="91">
        <v>0</v>
      </c>
      <c r="Q32" s="95">
        <f t="shared" ref="Q32:Q57" si="8">SUM(O32:P32)</f>
        <v>0</v>
      </c>
      <c r="R32" s="89">
        <f t="shared" ref="R32:R57" si="9">IFERROR(Q32/M32,"N/A")</f>
        <v>0</v>
      </c>
      <c r="S32" s="94">
        <v>0</v>
      </c>
      <c r="T32" s="142"/>
    </row>
    <row r="33" spans="1:20" x14ac:dyDescent="0.2">
      <c r="A33" s="131" t="str">
        <f t="shared" si="0"/>
        <v>The People Concern</v>
      </c>
      <c r="B33" s="131" t="str">
        <f t="shared" si="1"/>
        <v>Cloverfield Services Center</v>
      </c>
      <c r="C33" s="140" t="str">
        <f t="shared" si="7"/>
        <v>DAYBREAK</v>
      </c>
      <c r="D33" s="135" t="s">
        <v>56</v>
      </c>
      <c r="E33" s="124" t="s">
        <v>57</v>
      </c>
      <c r="F33" s="97" t="s">
        <v>244</v>
      </c>
      <c r="G33" s="97" t="s">
        <v>245</v>
      </c>
      <c r="H33" s="99">
        <v>1</v>
      </c>
      <c r="I33" s="98">
        <v>9166.6683333333331</v>
      </c>
      <c r="J33" s="97">
        <v>12</v>
      </c>
      <c r="K33" s="96">
        <v>0.2</v>
      </c>
      <c r="L33" s="90">
        <v>22000.004000000001</v>
      </c>
      <c r="M33" s="90"/>
      <c r="N33" s="90">
        <v>22000.004000000001</v>
      </c>
      <c r="O33" s="91">
        <v>0</v>
      </c>
      <c r="P33" s="91">
        <v>0</v>
      </c>
      <c r="Q33" s="95">
        <f t="shared" si="8"/>
        <v>0</v>
      </c>
      <c r="R33" s="89" t="str">
        <f t="shared" si="9"/>
        <v>N/A</v>
      </c>
      <c r="S33" s="94">
        <v>0</v>
      </c>
      <c r="T33" s="142"/>
    </row>
    <row r="34" spans="1:20" ht="26.25" customHeight="1" x14ac:dyDescent="0.2">
      <c r="A34" s="131" t="str">
        <f t="shared" si="0"/>
        <v>The People Concern</v>
      </c>
      <c r="B34" s="131" t="str">
        <f t="shared" si="1"/>
        <v>Cloverfield Services Center</v>
      </c>
      <c r="C34" s="140" t="str">
        <f t="shared" si="7"/>
        <v>DAYBREAK</v>
      </c>
      <c r="D34" s="135" t="s">
        <v>56</v>
      </c>
      <c r="E34" s="124" t="s">
        <v>57</v>
      </c>
      <c r="F34" s="97" t="s">
        <v>246</v>
      </c>
      <c r="G34" s="97" t="s">
        <v>247</v>
      </c>
      <c r="H34" s="99">
        <v>1</v>
      </c>
      <c r="I34" s="98">
        <v>6250.0099999999993</v>
      </c>
      <c r="J34" s="97">
        <v>12</v>
      </c>
      <c r="K34" s="96">
        <v>0.15</v>
      </c>
      <c r="L34" s="90">
        <v>11250.017999999998</v>
      </c>
      <c r="M34" s="90">
        <v>11250.017999999998</v>
      </c>
      <c r="N34" s="90">
        <v>0</v>
      </c>
      <c r="O34" s="91">
        <v>0</v>
      </c>
      <c r="P34" s="91">
        <v>0</v>
      </c>
      <c r="Q34" s="95">
        <f t="shared" si="8"/>
        <v>0</v>
      </c>
      <c r="R34" s="89">
        <f t="shared" si="9"/>
        <v>0</v>
      </c>
      <c r="S34" s="94">
        <v>0</v>
      </c>
      <c r="T34" s="142"/>
    </row>
    <row r="35" spans="1:20" x14ac:dyDescent="0.2">
      <c r="A35" s="131" t="str">
        <f t="shared" si="0"/>
        <v>The People Concern</v>
      </c>
      <c r="B35" s="131" t="str">
        <f t="shared" si="1"/>
        <v>Cloverfield Services Center</v>
      </c>
      <c r="C35" s="140" t="str">
        <f t="shared" si="7"/>
        <v>DAYBREAK</v>
      </c>
      <c r="D35" s="135" t="s">
        <v>56</v>
      </c>
      <c r="E35" s="124" t="s">
        <v>57</v>
      </c>
      <c r="F35" s="97" t="s">
        <v>248</v>
      </c>
      <c r="G35" s="97" t="s">
        <v>249</v>
      </c>
      <c r="H35" s="99">
        <v>1</v>
      </c>
      <c r="I35" s="98">
        <v>5934.3916666666664</v>
      </c>
      <c r="J35" s="97">
        <v>12</v>
      </c>
      <c r="K35" s="96">
        <v>0.5</v>
      </c>
      <c r="L35" s="90">
        <v>35606.35</v>
      </c>
      <c r="M35" s="90"/>
      <c r="N35" s="90">
        <v>35606.35</v>
      </c>
      <c r="O35" s="91">
        <v>0</v>
      </c>
      <c r="P35" s="91">
        <v>0</v>
      </c>
      <c r="Q35" s="95">
        <f t="shared" si="8"/>
        <v>0</v>
      </c>
      <c r="R35" s="89" t="str">
        <f t="shared" si="9"/>
        <v>N/A</v>
      </c>
      <c r="S35" s="94">
        <v>0</v>
      </c>
      <c r="T35" s="142"/>
    </row>
    <row r="36" spans="1:20" x14ac:dyDescent="0.2">
      <c r="A36" s="131" t="str">
        <f t="shared" si="0"/>
        <v>The People Concern</v>
      </c>
      <c r="B36" s="131" t="str">
        <f t="shared" si="1"/>
        <v>Cloverfield Services Center</v>
      </c>
      <c r="C36" s="140" t="str">
        <f t="shared" si="7"/>
        <v>DAYBREAK</v>
      </c>
      <c r="D36" s="135" t="s">
        <v>56</v>
      </c>
      <c r="E36" s="124" t="s">
        <v>57</v>
      </c>
      <c r="F36" s="97" t="s">
        <v>250</v>
      </c>
      <c r="G36" s="97" t="s">
        <v>251</v>
      </c>
      <c r="H36" s="99">
        <v>0.19871794871794871</v>
      </c>
      <c r="I36" s="98">
        <v>2470</v>
      </c>
      <c r="J36" s="97">
        <v>12</v>
      </c>
      <c r="K36" s="96">
        <v>0.5</v>
      </c>
      <c r="L36" s="90">
        <v>2945</v>
      </c>
      <c r="M36" s="90">
        <v>2945</v>
      </c>
      <c r="N36" s="90">
        <v>0</v>
      </c>
      <c r="O36" s="91">
        <v>0</v>
      </c>
      <c r="P36" s="91">
        <v>0</v>
      </c>
      <c r="Q36" s="95">
        <f t="shared" si="8"/>
        <v>0</v>
      </c>
      <c r="R36" s="89">
        <f t="shared" si="9"/>
        <v>0</v>
      </c>
      <c r="S36" s="94">
        <v>0</v>
      </c>
      <c r="T36" s="142"/>
    </row>
    <row r="37" spans="1:20" x14ac:dyDescent="0.2">
      <c r="A37" s="131" t="str">
        <f t="shared" si="0"/>
        <v>The People Concern</v>
      </c>
      <c r="B37" s="131" t="str">
        <f t="shared" si="1"/>
        <v>Cloverfield Services Center</v>
      </c>
      <c r="C37" s="140" t="str">
        <f t="shared" si="7"/>
        <v>DAYBREAK</v>
      </c>
      <c r="D37" s="135" t="s">
        <v>56</v>
      </c>
      <c r="E37" s="124" t="s">
        <v>57</v>
      </c>
      <c r="F37" s="97" t="s">
        <v>252</v>
      </c>
      <c r="G37" s="97" t="s">
        <v>251</v>
      </c>
      <c r="H37" s="99">
        <v>0.5427884615384615</v>
      </c>
      <c r="I37" s="98">
        <v>2470</v>
      </c>
      <c r="J37" s="97">
        <v>12</v>
      </c>
      <c r="K37" s="96">
        <v>0.5</v>
      </c>
      <c r="L37" s="90">
        <v>8044.125</v>
      </c>
      <c r="M37" s="90">
        <v>8044.125</v>
      </c>
      <c r="N37" s="90">
        <v>0</v>
      </c>
      <c r="O37" s="91">
        <v>0</v>
      </c>
      <c r="P37" s="91">
        <v>0</v>
      </c>
      <c r="Q37" s="95">
        <f t="shared" si="8"/>
        <v>0</v>
      </c>
      <c r="R37" s="89">
        <f t="shared" si="9"/>
        <v>0</v>
      </c>
      <c r="S37" s="94">
        <v>0</v>
      </c>
      <c r="T37" s="142"/>
    </row>
    <row r="38" spans="1:20" x14ac:dyDescent="0.2">
      <c r="A38" s="131" t="str">
        <f t="shared" si="0"/>
        <v>The People Concern</v>
      </c>
      <c r="B38" s="131" t="str">
        <f t="shared" si="1"/>
        <v>Cloverfield Services Center</v>
      </c>
      <c r="C38" s="140" t="str">
        <f t="shared" si="7"/>
        <v>DAYBREAK</v>
      </c>
      <c r="D38" s="135" t="s">
        <v>56</v>
      </c>
      <c r="E38" s="124" t="s">
        <v>57</v>
      </c>
      <c r="F38" s="97" t="s">
        <v>253</v>
      </c>
      <c r="G38" s="97" t="s">
        <v>251</v>
      </c>
      <c r="H38" s="99">
        <v>1</v>
      </c>
      <c r="I38" s="98">
        <v>2470</v>
      </c>
      <c r="J38" s="97">
        <v>12</v>
      </c>
      <c r="K38" s="96">
        <v>0.5</v>
      </c>
      <c r="L38" s="90">
        <v>14820</v>
      </c>
      <c r="M38" s="90">
        <v>14820</v>
      </c>
      <c r="N38" s="90">
        <v>0</v>
      </c>
      <c r="O38" s="91">
        <v>0</v>
      </c>
      <c r="P38" s="91">
        <v>0</v>
      </c>
      <c r="Q38" s="95">
        <f t="shared" si="8"/>
        <v>0</v>
      </c>
      <c r="R38" s="89">
        <f t="shared" si="9"/>
        <v>0</v>
      </c>
      <c r="S38" s="94">
        <v>0</v>
      </c>
      <c r="T38" s="142"/>
    </row>
    <row r="39" spans="1:20" ht="25.5" x14ac:dyDescent="0.2">
      <c r="A39" s="131" t="str">
        <f t="shared" si="0"/>
        <v>The People Concern</v>
      </c>
      <c r="B39" s="131" t="str">
        <f t="shared" si="1"/>
        <v>Cloverfield Services Center</v>
      </c>
      <c r="C39" s="140" t="str">
        <f t="shared" si="7"/>
        <v>DAYBREAK</v>
      </c>
      <c r="D39" s="135" t="s">
        <v>56</v>
      </c>
      <c r="E39" s="124" t="s">
        <v>57</v>
      </c>
      <c r="F39" s="97" t="s">
        <v>254</v>
      </c>
      <c r="G39" s="97" t="s">
        <v>251</v>
      </c>
      <c r="H39" s="99">
        <v>1</v>
      </c>
      <c r="I39" s="98">
        <v>2470</v>
      </c>
      <c r="J39" s="97">
        <v>12</v>
      </c>
      <c r="K39" s="96">
        <v>0.5</v>
      </c>
      <c r="L39" s="90">
        <v>14820</v>
      </c>
      <c r="M39" s="90"/>
      <c r="N39" s="90">
        <v>14820</v>
      </c>
      <c r="O39" s="91">
        <v>0</v>
      </c>
      <c r="P39" s="91">
        <v>0</v>
      </c>
      <c r="Q39" s="95">
        <f t="shared" si="8"/>
        <v>0</v>
      </c>
      <c r="R39" s="89" t="str">
        <f t="shared" si="9"/>
        <v>N/A</v>
      </c>
      <c r="S39" s="94">
        <v>0</v>
      </c>
      <c r="T39" s="142"/>
    </row>
    <row r="40" spans="1:20" x14ac:dyDescent="0.2">
      <c r="A40" s="131" t="str">
        <f t="shared" si="0"/>
        <v>The People Concern</v>
      </c>
      <c r="B40" s="131" t="str">
        <f t="shared" si="1"/>
        <v>Cloverfield Services Center</v>
      </c>
      <c r="C40" s="140" t="str">
        <f t="shared" si="7"/>
        <v>DAYBREAK</v>
      </c>
      <c r="D40" s="135" t="s">
        <v>56</v>
      </c>
      <c r="E40" s="124" t="s">
        <v>57</v>
      </c>
      <c r="F40" s="97" t="s">
        <v>255</v>
      </c>
      <c r="G40" s="97" t="s">
        <v>251</v>
      </c>
      <c r="H40" s="99">
        <v>0.31025641025641026</v>
      </c>
      <c r="I40" s="98">
        <v>2470</v>
      </c>
      <c r="J40" s="97">
        <v>12</v>
      </c>
      <c r="K40" s="96">
        <v>0.5</v>
      </c>
      <c r="L40" s="90">
        <v>4598</v>
      </c>
      <c r="M40" s="90">
        <v>4598</v>
      </c>
      <c r="N40" s="90">
        <v>0</v>
      </c>
      <c r="O40" s="91">
        <v>0</v>
      </c>
      <c r="P40" s="91">
        <v>0</v>
      </c>
      <c r="Q40" s="95">
        <f t="shared" si="8"/>
        <v>0</v>
      </c>
      <c r="R40" s="89">
        <f t="shared" si="9"/>
        <v>0</v>
      </c>
      <c r="S40" s="94">
        <v>0</v>
      </c>
      <c r="T40" s="142"/>
    </row>
    <row r="41" spans="1:20" x14ac:dyDescent="0.2">
      <c r="A41" s="131" t="str">
        <f t="shared" si="0"/>
        <v>The People Concern</v>
      </c>
      <c r="B41" s="131" t="str">
        <f t="shared" si="1"/>
        <v>Cloverfield Services Center</v>
      </c>
      <c r="C41" s="140" t="str">
        <f t="shared" si="7"/>
        <v>DAYBREAK</v>
      </c>
      <c r="D41" s="135" t="s">
        <v>56</v>
      </c>
      <c r="E41" s="124" t="s">
        <v>57</v>
      </c>
      <c r="F41" s="97" t="s">
        <v>256</v>
      </c>
      <c r="G41" s="97" t="s">
        <v>251</v>
      </c>
      <c r="H41" s="99">
        <v>9.0865384615384612E-2</v>
      </c>
      <c r="I41" s="98">
        <v>2470</v>
      </c>
      <c r="J41" s="97">
        <v>12</v>
      </c>
      <c r="K41" s="96">
        <v>0.5</v>
      </c>
      <c r="L41" s="90">
        <v>1346.625</v>
      </c>
      <c r="M41" s="90">
        <v>1346.625</v>
      </c>
      <c r="N41" s="90">
        <v>0</v>
      </c>
      <c r="O41" s="91">
        <v>0</v>
      </c>
      <c r="P41" s="91">
        <v>0</v>
      </c>
      <c r="Q41" s="95">
        <f t="shared" si="8"/>
        <v>0</v>
      </c>
      <c r="R41" s="89">
        <f t="shared" si="9"/>
        <v>0</v>
      </c>
      <c r="S41" s="94">
        <v>0</v>
      </c>
      <c r="T41" s="142"/>
    </row>
    <row r="42" spans="1:20" ht="25.5" x14ac:dyDescent="0.2">
      <c r="A42" s="131" t="str">
        <f t="shared" si="0"/>
        <v>The People Concern</v>
      </c>
      <c r="B42" s="131" t="str">
        <f t="shared" si="1"/>
        <v>Cloverfield Services Center</v>
      </c>
      <c r="C42" s="140" t="str">
        <f t="shared" si="7"/>
        <v>DAYBREAK</v>
      </c>
      <c r="D42" s="135" t="s">
        <v>56</v>
      </c>
      <c r="E42" s="124" t="s">
        <v>57</v>
      </c>
      <c r="F42" s="97" t="s">
        <v>257</v>
      </c>
      <c r="G42" s="97" t="s">
        <v>251</v>
      </c>
      <c r="H42" s="99">
        <v>0.11923076923076922</v>
      </c>
      <c r="I42" s="98">
        <v>2470</v>
      </c>
      <c r="J42" s="97">
        <v>12</v>
      </c>
      <c r="K42" s="96">
        <v>0.5</v>
      </c>
      <c r="L42" s="90">
        <v>1767</v>
      </c>
      <c r="M42" s="90">
        <v>1767</v>
      </c>
      <c r="N42" s="90">
        <v>0</v>
      </c>
      <c r="O42" s="91">
        <v>0</v>
      </c>
      <c r="P42" s="91">
        <v>0</v>
      </c>
      <c r="Q42" s="95">
        <f t="shared" si="8"/>
        <v>0</v>
      </c>
      <c r="R42" s="89">
        <f t="shared" si="9"/>
        <v>0</v>
      </c>
      <c r="S42" s="94">
        <v>0</v>
      </c>
      <c r="T42" s="142"/>
    </row>
    <row r="43" spans="1:20" x14ac:dyDescent="0.2">
      <c r="A43" s="131" t="str">
        <f t="shared" si="0"/>
        <v>The People Concern</v>
      </c>
      <c r="B43" s="131" t="str">
        <f t="shared" si="1"/>
        <v>Cloverfield Services Center</v>
      </c>
      <c r="C43" s="140" t="str">
        <f t="shared" si="7"/>
        <v>DAYBREAK</v>
      </c>
      <c r="D43" s="135" t="s">
        <v>56</v>
      </c>
      <c r="E43" s="124" t="s">
        <v>57</v>
      </c>
      <c r="F43" s="97" t="s">
        <v>258</v>
      </c>
      <c r="G43" s="97" t="s">
        <v>251</v>
      </c>
      <c r="H43" s="99">
        <v>0.24455128205128202</v>
      </c>
      <c r="I43" s="98">
        <v>2470</v>
      </c>
      <c r="J43" s="97">
        <v>12</v>
      </c>
      <c r="K43" s="96">
        <v>0.5</v>
      </c>
      <c r="L43" s="90">
        <v>3624.25</v>
      </c>
      <c r="M43" s="90">
        <v>3624.25</v>
      </c>
      <c r="N43" s="90">
        <v>0</v>
      </c>
      <c r="O43" s="91">
        <v>0</v>
      </c>
      <c r="P43" s="91">
        <v>0</v>
      </c>
      <c r="Q43" s="95">
        <f t="shared" si="8"/>
        <v>0</v>
      </c>
      <c r="R43" s="89">
        <f t="shared" si="9"/>
        <v>0</v>
      </c>
      <c r="S43" s="94">
        <v>0</v>
      </c>
      <c r="T43" s="142"/>
    </row>
    <row r="44" spans="1:20" x14ac:dyDescent="0.2">
      <c r="A44" s="131" t="str">
        <f t="shared" si="0"/>
        <v>The People Concern</v>
      </c>
      <c r="B44" s="131" t="str">
        <f t="shared" si="1"/>
        <v>Cloverfield Services Center</v>
      </c>
      <c r="C44" s="140" t="str">
        <f t="shared" si="7"/>
        <v>DAYBREAK</v>
      </c>
      <c r="D44" s="135" t="s">
        <v>56</v>
      </c>
      <c r="E44" s="124" t="s">
        <v>57</v>
      </c>
      <c r="F44" s="97" t="s">
        <v>259</v>
      </c>
      <c r="G44" s="97" t="s">
        <v>251</v>
      </c>
      <c r="H44" s="99">
        <v>0.3091346153846154</v>
      </c>
      <c r="I44" s="98">
        <v>2470</v>
      </c>
      <c r="J44" s="97">
        <v>12</v>
      </c>
      <c r="K44" s="96">
        <v>1</v>
      </c>
      <c r="L44" s="90">
        <v>9162.75</v>
      </c>
      <c r="M44" s="90"/>
      <c r="N44" s="90">
        <v>9162.75</v>
      </c>
      <c r="O44" s="91">
        <v>0</v>
      </c>
      <c r="P44" s="91">
        <v>0</v>
      </c>
      <c r="Q44" s="90">
        <f t="shared" si="8"/>
        <v>0</v>
      </c>
      <c r="R44" s="89" t="str">
        <f t="shared" si="9"/>
        <v>N/A</v>
      </c>
      <c r="S44" s="94">
        <v>0</v>
      </c>
      <c r="T44" s="142"/>
    </row>
    <row r="45" spans="1:20" x14ac:dyDescent="0.2">
      <c r="A45" s="131" t="str">
        <f t="shared" si="0"/>
        <v>The People Concern</v>
      </c>
      <c r="B45" s="131" t="str">
        <f t="shared" si="1"/>
        <v>Cloverfield Services Center</v>
      </c>
      <c r="C45" s="140" t="str">
        <f t="shared" si="7"/>
        <v>DAYBREAK</v>
      </c>
      <c r="D45" s="135" t="s">
        <v>56</v>
      </c>
      <c r="E45" s="124" t="s">
        <v>57</v>
      </c>
      <c r="F45" s="97" t="s">
        <v>260</v>
      </c>
      <c r="G45" s="97" t="s">
        <v>251</v>
      </c>
      <c r="H45" s="99">
        <v>1</v>
      </c>
      <c r="I45" s="98">
        <v>2470</v>
      </c>
      <c r="J45" s="97">
        <v>12</v>
      </c>
      <c r="K45" s="96">
        <v>0.5</v>
      </c>
      <c r="L45" s="90">
        <v>14820</v>
      </c>
      <c r="M45" s="90">
        <v>14820</v>
      </c>
      <c r="N45" s="90">
        <v>0</v>
      </c>
      <c r="O45" s="91">
        <v>0</v>
      </c>
      <c r="P45" s="91">
        <v>0</v>
      </c>
      <c r="Q45" s="90">
        <f t="shared" si="8"/>
        <v>0</v>
      </c>
      <c r="R45" s="89">
        <f t="shared" si="9"/>
        <v>0</v>
      </c>
      <c r="S45" s="94">
        <v>0</v>
      </c>
      <c r="T45" s="142"/>
    </row>
    <row r="46" spans="1:20" x14ac:dyDescent="0.2">
      <c r="A46" s="131" t="str">
        <f t="shared" si="0"/>
        <v>The People Concern</v>
      </c>
      <c r="B46" s="131" t="str">
        <f t="shared" si="1"/>
        <v>Cloverfield Services Center</v>
      </c>
      <c r="C46" s="140" t="str">
        <f t="shared" si="7"/>
        <v>DAYBREAK</v>
      </c>
      <c r="D46" s="135" t="s">
        <v>56</v>
      </c>
      <c r="E46" s="124" t="s">
        <v>57</v>
      </c>
      <c r="F46" s="97" t="s">
        <v>261</v>
      </c>
      <c r="G46" s="97" t="s">
        <v>251</v>
      </c>
      <c r="H46" s="99">
        <v>1</v>
      </c>
      <c r="I46" s="98">
        <v>3334.9333333333329</v>
      </c>
      <c r="J46" s="97">
        <v>12</v>
      </c>
      <c r="K46" s="96">
        <v>0.5</v>
      </c>
      <c r="L46" s="90">
        <v>20009.599999999999</v>
      </c>
      <c r="M46" s="90"/>
      <c r="N46" s="90">
        <v>20009.599999999999</v>
      </c>
      <c r="O46" s="91">
        <v>0</v>
      </c>
      <c r="P46" s="91">
        <v>0</v>
      </c>
      <c r="Q46" s="90">
        <f t="shared" si="8"/>
        <v>0</v>
      </c>
      <c r="R46" s="89" t="str">
        <f t="shared" si="9"/>
        <v>N/A</v>
      </c>
      <c r="S46" s="94">
        <v>0</v>
      </c>
      <c r="T46" s="142"/>
    </row>
    <row r="47" spans="1:20" x14ac:dyDescent="0.2">
      <c r="A47" s="131" t="str">
        <f t="shared" si="0"/>
        <v>The People Concern</v>
      </c>
      <c r="B47" s="131" t="str">
        <f t="shared" si="1"/>
        <v>Cloverfield Services Center</v>
      </c>
      <c r="C47" s="140" t="str">
        <f t="shared" si="7"/>
        <v>DAYBREAK</v>
      </c>
      <c r="D47" s="135" t="s">
        <v>56</v>
      </c>
      <c r="E47" s="124" t="s">
        <v>57</v>
      </c>
      <c r="F47" s="97" t="s">
        <v>262</v>
      </c>
      <c r="G47" s="97" t="s">
        <v>251</v>
      </c>
      <c r="H47" s="99">
        <v>1</v>
      </c>
      <c r="I47" s="98">
        <v>2470</v>
      </c>
      <c r="J47" s="97">
        <v>12</v>
      </c>
      <c r="K47" s="96">
        <v>1</v>
      </c>
      <c r="L47" s="90">
        <v>29640</v>
      </c>
      <c r="M47" s="90">
        <v>17998.5</v>
      </c>
      <c r="N47" s="90">
        <v>11641.5</v>
      </c>
      <c r="O47" s="91">
        <v>0</v>
      </c>
      <c r="P47" s="91">
        <v>0</v>
      </c>
      <c r="Q47" s="90">
        <f t="shared" si="8"/>
        <v>0</v>
      </c>
      <c r="R47" s="89">
        <f t="shared" si="9"/>
        <v>0</v>
      </c>
      <c r="S47" s="94">
        <v>0</v>
      </c>
      <c r="T47" s="142"/>
    </row>
    <row r="48" spans="1:20" x14ac:dyDescent="0.2">
      <c r="A48" s="131" t="str">
        <f t="shared" si="0"/>
        <v>The People Concern</v>
      </c>
      <c r="B48" s="131" t="str">
        <f t="shared" si="1"/>
        <v>Cloverfield Services Center</v>
      </c>
      <c r="C48" s="140" t="str">
        <f t="shared" si="7"/>
        <v>DAYBREAK</v>
      </c>
      <c r="D48" s="135" t="s">
        <v>56</v>
      </c>
      <c r="E48" s="124" t="s">
        <v>57</v>
      </c>
      <c r="F48" s="97" t="s">
        <v>263</v>
      </c>
      <c r="G48" s="97" t="s">
        <v>264</v>
      </c>
      <c r="H48" s="99">
        <v>1</v>
      </c>
      <c r="I48" s="98">
        <v>2470</v>
      </c>
      <c r="J48" s="97">
        <v>12</v>
      </c>
      <c r="K48" s="96">
        <v>0.5</v>
      </c>
      <c r="L48" s="90">
        <v>14820</v>
      </c>
      <c r="M48" s="90"/>
      <c r="N48" s="90">
        <v>14820</v>
      </c>
      <c r="O48" s="91">
        <v>0</v>
      </c>
      <c r="P48" s="91">
        <v>0</v>
      </c>
      <c r="Q48" s="90">
        <f t="shared" si="8"/>
        <v>0</v>
      </c>
      <c r="R48" s="89" t="str">
        <f t="shared" si="9"/>
        <v>N/A</v>
      </c>
      <c r="S48" s="94">
        <v>0</v>
      </c>
      <c r="T48" s="142"/>
    </row>
    <row r="49" spans="1:20" x14ac:dyDescent="0.2">
      <c r="A49" s="131" t="str">
        <f t="shared" si="0"/>
        <v>The People Concern</v>
      </c>
      <c r="B49" s="131" t="str">
        <f t="shared" si="1"/>
        <v>Cloverfield Services Center</v>
      </c>
      <c r="C49" s="140" t="str">
        <f t="shared" si="7"/>
        <v>DAYBREAK</v>
      </c>
      <c r="D49" s="135" t="s">
        <v>56</v>
      </c>
      <c r="E49" s="124" t="s">
        <v>57</v>
      </c>
      <c r="F49" s="97" t="s">
        <v>265</v>
      </c>
      <c r="G49" s="97" t="s">
        <v>266</v>
      </c>
      <c r="H49" s="99">
        <v>1</v>
      </c>
      <c r="I49" s="98">
        <v>2470</v>
      </c>
      <c r="J49" s="97">
        <v>12</v>
      </c>
      <c r="K49" s="96">
        <v>0.1</v>
      </c>
      <c r="L49" s="90">
        <v>2964</v>
      </c>
      <c r="M49" s="90"/>
      <c r="N49" s="90">
        <v>2964</v>
      </c>
      <c r="O49" s="91">
        <v>0</v>
      </c>
      <c r="P49" s="91">
        <v>0</v>
      </c>
      <c r="Q49" s="90">
        <f t="shared" si="8"/>
        <v>0</v>
      </c>
      <c r="R49" s="89" t="str">
        <f t="shared" si="9"/>
        <v>N/A</v>
      </c>
      <c r="S49" s="94">
        <v>0</v>
      </c>
      <c r="T49" s="142"/>
    </row>
    <row r="50" spans="1:20" x14ac:dyDescent="0.2">
      <c r="A50" s="131" t="str">
        <f t="shared" si="0"/>
        <v>The People Concern</v>
      </c>
      <c r="B50" s="131" t="str">
        <f t="shared" si="1"/>
        <v>Cloverfield Services Center</v>
      </c>
      <c r="C50" s="140" t="str">
        <f t="shared" si="7"/>
        <v>DAYBREAK</v>
      </c>
      <c r="D50" s="135" t="s">
        <v>56</v>
      </c>
      <c r="E50" s="124" t="s">
        <v>57</v>
      </c>
      <c r="F50" s="97" t="s">
        <v>267</v>
      </c>
      <c r="G50" s="97" t="s">
        <v>268</v>
      </c>
      <c r="H50" s="99">
        <v>1</v>
      </c>
      <c r="I50" s="98">
        <v>5416.666666666667</v>
      </c>
      <c r="J50" s="97">
        <v>12</v>
      </c>
      <c r="K50" s="96">
        <v>0.5</v>
      </c>
      <c r="L50" s="90">
        <v>32500</v>
      </c>
      <c r="M50" s="90"/>
      <c r="N50" s="90">
        <v>32500</v>
      </c>
      <c r="O50" s="91">
        <v>0</v>
      </c>
      <c r="P50" s="91">
        <v>0</v>
      </c>
      <c r="Q50" s="90">
        <f t="shared" si="8"/>
        <v>0</v>
      </c>
      <c r="R50" s="89" t="str">
        <f t="shared" si="9"/>
        <v>N/A</v>
      </c>
      <c r="S50" s="94">
        <v>0</v>
      </c>
      <c r="T50" s="142"/>
    </row>
    <row r="51" spans="1:20" x14ac:dyDescent="0.2">
      <c r="A51" s="131" t="str">
        <f t="shared" si="0"/>
        <v>The People Concern</v>
      </c>
      <c r="B51" s="131" t="str">
        <f t="shared" si="1"/>
        <v>Cloverfield Services Center</v>
      </c>
      <c r="C51" s="140" t="str">
        <f t="shared" si="7"/>
        <v>DAYBREAK</v>
      </c>
      <c r="D51" s="135" t="s">
        <v>56</v>
      </c>
      <c r="E51" s="124" t="s">
        <v>57</v>
      </c>
      <c r="F51" s="97" t="s">
        <v>269</v>
      </c>
      <c r="G51" s="97" t="s">
        <v>270</v>
      </c>
      <c r="H51" s="99">
        <v>1</v>
      </c>
      <c r="I51" s="98">
        <v>2600</v>
      </c>
      <c r="J51" s="97">
        <v>12</v>
      </c>
      <c r="K51" s="96">
        <v>0.5</v>
      </c>
      <c r="L51" s="90">
        <v>15600</v>
      </c>
      <c r="M51" s="90"/>
      <c r="N51" s="90">
        <v>15600</v>
      </c>
      <c r="O51" s="91">
        <v>0</v>
      </c>
      <c r="P51" s="91">
        <v>0</v>
      </c>
      <c r="Q51" s="90">
        <f t="shared" si="8"/>
        <v>0</v>
      </c>
      <c r="R51" s="89" t="str">
        <f t="shared" si="9"/>
        <v>N/A</v>
      </c>
      <c r="S51" s="94">
        <v>0</v>
      </c>
      <c r="T51" s="142"/>
    </row>
    <row r="52" spans="1:20" x14ac:dyDescent="0.2">
      <c r="A52" s="131" t="str">
        <f t="shared" si="0"/>
        <v>The People Concern</v>
      </c>
      <c r="B52" s="131" t="str">
        <f t="shared" si="1"/>
        <v>Cloverfield Services Center</v>
      </c>
      <c r="C52" s="140" t="str">
        <f t="shared" si="7"/>
        <v>DAYBREAK</v>
      </c>
      <c r="D52" s="135" t="s">
        <v>56</v>
      </c>
      <c r="E52" s="124" t="s">
        <v>57</v>
      </c>
      <c r="F52" s="97" t="s">
        <v>271</v>
      </c>
      <c r="G52" s="97" t="s">
        <v>272</v>
      </c>
      <c r="H52" s="99">
        <v>0.78573717948717958</v>
      </c>
      <c r="I52" s="98">
        <v>2470</v>
      </c>
      <c r="J52" s="97">
        <v>12</v>
      </c>
      <c r="K52" s="96">
        <v>0.5</v>
      </c>
      <c r="L52" s="90">
        <v>11644.625</v>
      </c>
      <c r="M52" s="90"/>
      <c r="N52" s="90">
        <v>11644.625</v>
      </c>
      <c r="O52" s="91">
        <v>0</v>
      </c>
      <c r="P52" s="91">
        <v>0</v>
      </c>
      <c r="Q52" s="90">
        <f t="shared" si="8"/>
        <v>0</v>
      </c>
      <c r="R52" s="89" t="str">
        <f t="shared" si="9"/>
        <v>N/A</v>
      </c>
      <c r="S52" s="94">
        <v>0</v>
      </c>
      <c r="T52" s="142"/>
    </row>
    <row r="53" spans="1:20" x14ac:dyDescent="0.2">
      <c r="A53" s="131" t="str">
        <f t="shared" si="0"/>
        <v>The People Concern</v>
      </c>
      <c r="B53" s="131" t="str">
        <f t="shared" si="1"/>
        <v>Cloverfield Services Center</v>
      </c>
      <c r="C53" s="140" t="str">
        <f t="shared" si="7"/>
        <v>DAYBREAK</v>
      </c>
      <c r="D53" s="135" t="s">
        <v>56</v>
      </c>
      <c r="E53" s="124" t="s">
        <v>57</v>
      </c>
      <c r="F53" s="97" t="s">
        <v>273</v>
      </c>
      <c r="G53" s="97" t="s">
        <v>274</v>
      </c>
      <c r="H53" s="99">
        <v>1</v>
      </c>
      <c r="I53" s="98">
        <v>2470</v>
      </c>
      <c r="J53" s="97">
        <v>12</v>
      </c>
      <c r="K53" s="96">
        <v>1</v>
      </c>
      <c r="L53" s="90">
        <v>29640</v>
      </c>
      <c r="M53" s="90"/>
      <c r="N53" s="90">
        <v>29640</v>
      </c>
      <c r="O53" s="91">
        <v>0</v>
      </c>
      <c r="P53" s="91">
        <v>0</v>
      </c>
      <c r="Q53" s="90">
        <f t="shared" si="8"/>
        <v>0</v>
      </c>
      <c r="R53" s="89" t="str">
        <f t="shared" si="9"/>
        <v>N/A</v>
      </c>
      <c r="S53" s="94">
        <v>0</v>
      </c>
      <c r="T53" s="142"/>
    </row>
    <row r="54" spans="1:20" x14ac:dyDescent="0.2">
      <c r="A54" s="131" t="str">
        <f t="shared" si="0"/>
        <v>The People Concern</v>
      </c>
      <c r="B54" s="131" t="str">
        <f t="shared" si="1"/>
        <v>Cloverfield Services Center</v>
      </c>
      <c r="C54" s="140" t="str">
        <f t="shared" si="7"/>
        <v>DAYBREAK</v>
      </c>
      <c r="D54" s="135" t="s">
        <v>56</v>
      </c>
      <c r="E54" s="124" t="s">
        <v>57</v>
      </c>
      <c r="F54" s="97" t="s">
        <v>275</v>
      </c>
      <c r="G54" s="97" t="s">
        <v>276</v>
      </c>
      <c r="H54" s="99">
        <v>0.43477564102564104</v>
      </c>
      <c r="I54" s="98">
        <v>2470</v>
      </c>
      <c r="J54" s="97">
        <v>12</v>
      </c>
      <c r="K54" s="96">
        <v>0.5</v>
      </c>
      <c r="L54" s="90">
        <v>6443.375</v>
      </c>
      <c r="M54" s="90"/>
      <c r="N54" s="90">
        <v>6443.375</v>
      </c>
      <c r="O54" s="91">
        <v>0</v>
      </c>
      <c r="P54" s="91">
        <v>0</v>
      </c>
      <c r="Q54" s="90">
        <f t="shared" si="8"/>
        <v>0</v>
      </c>
      <c r="R54" s="89" t="str">
        <f t="shared" si="9"/>
        <v>N/A</v>
      </c>
      <c r="S54" s="94">
        <v>0</v>
      </c>
      <c r="T54" s="142"/>
    </row>
    <row r="55" spans="1:20" x14ac:dyDescent="0.2">
      <c r="A55" s="131" t="str">
        <f t="shared" si="0"/>
        <v>The People Concern</v>
      </c>
      <c r="B55" s="131" t="str">
        <f t="shared" si="1"/>
        <v>Cloverfield Services Center</v>
      </c>
      <c r="C55" s="140" t="str">
        <f t="shared" si="7"/>
        <v>DAYBREAK</v>
      </c>
      <c r="D55" s="135" t="s">
        <v>56</v>
      </c>
      <c r="E55" s="124" t="s">
        <v>57</v>
      </c>
      <c r="F55" s="97" t="s">
        <v>277</v>
      </c>
      <c r="G55" s="97" t="s">
        <v>278</v>
      </c>
      <c r="H55" s="99">
        <v>1</v>
      </c>
      <c r="I55" s="98">
        <v>2470</v>
      </c>
      <c r="J55" s="97">
        <v>12</v>
      </c>
      <c r="K55" s="96">
        <v>0.25</v>
      </c>
      <c r="L55" s="90">
        <v>7410</v>
      </c>
      <c r="M55" s="90"/>
      <c r="N55" s="90">
        <v>7410</v>
      </c>
      <c r="O55" s="91">
        <v>0</v>
      </c>
      <c r="P55" s="91">
        <v>0</v>
      </c>
      <c r="Q55" s="90">
        <f t="shared" si="8"/>
        <v>0</v>
      </c>
      <c r="R55" s="89" t="str">
        <f t="shared" si="9"/>
        <v>N/A</v>
      </c>
      <c r="S55" s="94">
        <v>0</v>
      </c>
      <c r="T55" s="142"/>
    </row>
    <row r="56" spans="1:20" x14ac:dyDescent="0.2">
      <c r="A56" s="131" t="str">
        <f t="shared" si="0"/>
        <v>The People Concern</v>
      </c>
      <c r="B56" s="131" t="str">
        <f t="shared" si="1"/>
        <v>Cloverfield Services Center</v>
      </c>
      <c r="C56" s="140" t="str">
        <f t="shared" si="7"/>
        <v>DAYBREAK</v>
      </c>
      <c r="D56" s="135" t="s">
        <v>56</v>
      </c>
      <c r="E56" s="124" t="s">
        <v>57</v>
      </c>
      <c r="F56" s="97" t="s">
        <v>149</v>
      </c>
      <c r="G56" s="97" t="s">
        <v>279</v>
      </c>
      <c r="H56" s="99">
        <v>1</v>
      </c>
      <c r="I56" s="98">
        <v>2666.6666666666665</v>
      </c>
      <c r="J56" s="97">
        <v>12</v>
      </c>
      <c r="K56" s="96">
        <v>1</v>
      </c>
      <c r="L56" s="90">
        <v>32000</v>
      </c>
      <c r="M56" s="90"/>
      <c r="N56" s="90">
        <v>32000</v>
      </c>
      <c r="O56" s="91">
        <v>0</v>
      </c>
      <c r="P56" s="91">
        <v>0</v>
      </c>
      <c r="Q56" s="90">
        <f t="shared" si="8"/>
        <v>0</v>
      </c>
      <c r="R56" s="89" t="str">
        <f t="shared" si="9"/>
        <v>N/A</v>
      </c>
      <c r="S56" s="94">
        <v>0</v>
      </c>
      <c r="T56" s="142"/>
    </row>
    <row r="57" spans="1:20" x14ac:dyDescent="0.2">
      <c r="A57" s="131" t="str">
        <f t="shared" si="0"/>
        <v>The People Concern</v>
      </c>
      <c r="B57" s="131" t="str">
        <f t="shared" si="1"/>
        <v>Cloverfield Services Center</v>
      </c>
      <c r="C57" s="140" t="str">
        <f t="shared" si="7"/>
        <v>DAYBREAK</v>
      </c>
      <c r="D57" s="135" t="s">
        <v>56</v>
      </c>
      <c r="E57" s="124" t="s">
        <v>57</v>
      </c>
      <c r="F57" s="97" t="s">
        <v>280</v>
      </c>
      <c r="G57" s="97" t="s">
        <v>177</v>
      </c>
      <c r="H57" s="99">
        <v>1</v>
      </c>
      <c r="I57" s="98">
        <v>2501.2000000000003</v>
      </c>
      <c r="J57" s="97">
        <v>12</v>
      </c>
      <c r="K57" s="96">
        <v>0.5</v>
      </c>
      <c r="L57" s="90">
        <v>15007.2</v>
      </c>
      <c r="M57" s="90"/>
      <c r="N57" s="90">
        <v>15007.2</v>
      </c>
      <c r="O57" s="91">
        <v>0</v>
      </c>
      <c r="P57" s="91">
        <v>0</v>
      </c>
      <c r="Q57" s="90">
        <f t="shared" si="8"/>
        <v>0</v>
      </c>
      <c r="R57" s="89" t="str">
        <f t="shared" si="9"/>
        <v>N/A</v>
      </c>
      <c r="S57" s="94">
        <v>0</v>
      </c>
      <c r="T57" s="142"/>
    </row>
    <row r="58" spans="1:20" x14ac:dyDescent="0.2">
      <c r="A58" s="131"/>
      <c r="B58" s="131"/>
      <c r="C58" s="131"/>
      <c r="D58" s="120"/>
      <c r="E58" s="124"/>
      <c r="F58" s="139" t="s">
        <v>281</v>
      </c>
      <c r="G58" s="87"/>
      <c r="H58" s="86"/>
      <c r="I58" s="86"/>
      <c r="J58" s="86"/>
      <c r="K58" s="86"/>
      <c r="L58" s="85"/>
      <c r="M58" s="85"/>
      <c r="N58" s="84"/>
      <c r="O58" s="84"/>
      <c r="P58" s="84"/>
      <c r="Q58" s="84"/>
      <c r="R58" s="83"/>
      <c r="S58" s="82"/>
      <c r="T58" s="144"/>
    </row>
    <row r="59" spans="1:20" x14ac:dyDescent="0.2">
      <c r="A59" s="131" t="str">
        <f t="shared" si="0"/>
        <v>The People Concern</v>
      </c>
      <c r="B59" s="131" t="str">
        <f t="shared" si="1"/>
        <v>Cloverfield Services Center</v>
      </c>
      <c r="C59" s="140" t="str">
        <f t="shared" ref="C59:C93" si="10">$F$58</f>
        <v>SAFE HAVEN</v>
      </c>
      <c r="D59" s="135" t="s">
        <v>56</v>
      </c>
      <c r="E59" s="124" t="s">
        <v>57</v>
      </c>
      <c r="F59" s="97" t="s">
        <v>244</v>
      </c>
      <c r="G59" s="97" t="s">
        <v>245</v>
      </c>
      <c r="H59" s="99">
        <v>1</v>
      </c>
      <c r="I59" s="98">
        <v>9166.6683333333331</v>
      </c>
      <c r="J59" s="97">
        <v>12</v>
      </c>
      <c r="K59" s="96">
        <v>0.2</v>
      </c>
      <c r="L59" s="90">
        <v>22000.004000000001</v>
      </c>
      <c r="M59" s="90">
        <v>22000.004000000001</v>
      </c>
      <c r="N59" s="90">
        <v>0</v>
      </c>
      <c r="O59" s="91">
        <v>0</v>
      </c>
      <c r="P59" s="91">
        <v>0</v>
      </c>
      <c r="Q59" s="90">
        <f t="shared" ref="Q59:Q93" si="11">SUM(O59:P59)</f>
        <v>0</v>
      </c>
      <c r="R59" s="89">
        <f t="shared" ref="R59:R94" si="12">IFERROR(Q59/M59,"N/A")</f>
        <v>0</v>
      </c>
      <c r="S59" s="94">
        <v>0</v>
      </c>
      <c r="T59" s="142"/>
    </row>
    <row r="60" spans="1:20" ht="25.5" x14ac:dyDescent="0.2">
      <c r="A60" s="131" t="str">
        <f t="shared" si="0"/>
        <v>The People Concern</v>
      </c>
      <c r="B60" s="131" t="str">
        <f t="shared" si="1"/>
        <v>Cloverfield Services Center</v>
      </c>
      <c r="C60" s="140" t="str">
        <f t="shared" si="10"/>
        <v>SAFE HAVEN</v>
      </c>
      <c r="D60" s="135" t="s">
        <v>56</v>
      </c>
      <c r="E60" s="124" t="s">
        <v>57</v>
      </c>
      <c r="F60" s="97" t="s">
        <v>246</v>
      </c>
      <c r="G60" s="97" t="s">
        <v>247</v>
      </c>
      <c r="H60" s="99">
        <v>1</v>
      </c>
      <c r="I60" s="98">
        <v>6250.0099999999993</v>
      </c>
      <c r="J60" s="97">
        <v>12</v>
      </c>
      <c r="K60" s="96">
        <v>0.65</v>
      </c>
      <c r="L60" s="90">
        <v>48750.078000000001</v>
      </c>
      <c r="M60" s="90"/>
      <c r="N60" s="90">
        <v>48750.078000000001</v>
      </c>
      <c r="O60" s="91">
        <v>0</v>
      </c>
      <c r="P60" s="91">
        <v>0</v>
      </c>
      <c r="Q60" s="90">
        <f t="shared" si="11"/>
        <v>0</v>
      </c>
      <c r="R60" s="89" t="str">
        <f t="shared" si="12"/>
        <v>N/A</v>
      </c>
      <c r="S60" s="94">
        <v>0</v>
      </c>
      <c r="T60" s="142"/>
    </row>
    <row r="61" spans="1:20" x14ac:dyDescent="0.2">
      <c r="A61" s="131" t="str">
        <f t="shared" si="0"/>
        <v>The People Concern</v>
      </c>
      <c r="B61" s="131" t="str">
        <f t="shared" si="1"/>
        <v>Cloverfield Services Center</v>
      </c>
      <c r="C61" s="140" t="str">
        <f t="shared" si="10"/>
        <v>SAFE HAVEN</v>
      </c>
      <c r="D61" s="135" t="s">
        <v>56</v>
      </c>
      <c r="E61" s="124" t="s">
        <v>57</v>
      </c>
      <c r="F61" s="97" t="s">
        <v>282</v>
      </c>
      <c r="G61" s="97" t="s">
        <v>283</v>
      </c>
      <c r="H61" s="99">
        <v>1</v>
      </c>
      <c r="I61" s="98">
        <v>5041.6783333333333</v>
      </c>
      <c r="J61" s="97">
        <v>12</v>
      </c>
      <c r="K61" s="96">
        <v>0.6</v>
      </c>
      <c r="L61" s="90">
        <v>36300.083999999995</v>
      </c>
      <c r="M61" s="90">
        <v>36300.083999999995</v>
      </c>
      <c r="N61" s="90">
        <v>0</v>
      </c>
      <c r="O61" s="91">
        <v>0</v>
      </c>
      <c r="P61" s="91">
        <v>0</v>
      </c>
      <c r="Q61" s="90">
        <f t="shared" si="11"/>
        <v>0</v>
      </c>
      <c r="R61" s="89">
        <f t="shared" si="12"/>
        <v>0</v>
      </c>
      <c r="S61" s="94">
        <v>0</v>
      </c>
      <c r="T61" s="142"/>
    </row>
    <row r="62" spans="1:20" x14ac:dyDescent="0.2">
      <c r="A62" s="131" t="str">
        <f t="shared" si="0"/>
        <v>The People Concern</v>
      </c>
      <c r="B62" s="131" t="str">
        <f t="shared" si="1"/>
        <v>Cloverfield Services Center</v>
      </c>
      <c r="C62" s="140" t="str">
        <f t="shared" si="10"/>
        <v>SAFE HAVEN</v>
      </c>
      <c r="D62" s="135" t="s">
        <v>56</v>
      </c>
      <c r="E62" s="124" t="s">
        <v>57</v>
      </c>
      <c r="F62" s="97" t="s">
        <v>284</v>
      </c>
      <c r="G62" s="97" t="s">
        <v>285</v>
      </c>
      <c r="H62" s="99">
        <v>1</v>
      </c>
      <c r="I62" s="98">
        <v>6666.6816666666664</v>
      </c>
      <c r="J62" s="97">
        <v>12</v>
      </c>
      <c r="K62" s="96">
        <v>0.34610000000000002</v>
      </c>
      <c r="L62" s="90">
        <v>27688.062298000001</v>
      </c>
      <c r="M62" s="90"/>
      <c r="N62" s="90">
        <v>27688.062298000001</v>
      </c>
      <c r="O62" s="91">
        <v>0</v>
      </c>
      <c r="P62" s="91">
        <v>0</v>
      </c>
      <c r="Q62" s="90">
        <f t="shared" si="11"/>
        <v>0</v>
      </c>
      <c r="R62" s="89" t="str">
        <f t="shared" si="12"/>
        <v>N/A</v>
      </c>
      <c r="S62" s="94">
        <v>0</v>
      </c>
      <c r="T62" s="142"/>
    </row>
    <row r="63" spans="1:20" ht="14.25" customHeight="1" x14ac:dyDescent="0.2">
      <c r="A63" s="131" t="str">
        <f t="shared" si="0"/>
        <v>The People Concern</v>
      </c>
      <c r="B63" s="131" t="str">
        <f t="shared" si="1"/>
        <v>Cloverfield Services Center</v>
      </c>
      <c r="C63" s="140" t="str">
        <f t="shared" si="10"/>
        <v>SAFE HAVEN</v>
      </c>
      <c r="D63" s="135" t="s">
        <v>56</v>
      </c>
      <c r="E63" s="124" t="s">
        <v>57</v>
      </c>
      <c r="F63" s="97" t="s">
        <v>286</v>
      </c>
      <c r="G63" s="97" t="s">
        <v>170</v>
      </c>
      <c r="H63" s="99">
        <v>1</v>
      </c>
      <c r="I63" s="98">
        <v>5416.666666666667</v>
      </c>
      <c r="J63" s="97">
        <v>12</v>
      </c>
      <c r="K63" s="96">
        <v>1</v>
      </c>
      <c r="L63" s="90">
        <v>65000</v>
      </c>
      <c r="M63" s="90"/>
      <c r="N63" s="90">
        <v>65000</v>
      </c>
      <c r="O63" s="91">
        <v>0</v>
      </c>
      <c r="P63" s="91">
        <v>0</v>
      </c>
      <c r="Q63" s="95">
        <f t="shared" si="11"/>
        <v>0</v>
      </c>
      <c r="R63" s="89" t="str">
        <f t="shared" si="12"/>
        <v>N/A</v>
      </c>
      <c r="S63" s="94">
        <v>0</v>
      </c>
      <c r="T63" s="142"/>
    </row>
    <row r="64" spans="1:20" x14ac:dyDescent="0.2">
      <c r="A64" s="131" t="str">
        <f t="shared" si="0"/>
        <v>The People Concern</v>
      </c>
      <c r="B64" s="131" t="str">
        <f t="shared" si="1"/>
        <v>Cloverfield Services Center</v>
      </c>
      <c r="C64" s="140" t="str">
        <f t="shared" si="10"/>
        <v>SAFE HAVEN</v>
      </c>
      <c r="D64" s="135" t="s">
        <v>56</v>
      </c>
      <c r="E64" s="124" t="s">
        <v>57</v>
      </c>
      <c r="F64" s="97" t="s">
        <v>287</v>
      </c>
      <c r="G64" s="97" t="s">
        <v>288</v>
      </c>
      <c r="H64" s="99">
        <v>1</v>
      </c>
      <c r="I64" s="98">
        <v>3334.9333333333329</v>
      </c>
      <c r="J64" s="97">
        <v>12</v>
      </c>
      <c r="K64" s="96">
        <v>1</v>
      </c>
      <c r="L64" s="90">
        <v>40019.199999999997</v>
      </c>
      <c r="M64" s="90"/>
      <c r="N64" s="90">
        <v>40019.199999999997</v>
      </c>
      <c r="O64" s="91">
        <v>0</v>
      </c>
      <c r="P64" s="91">
        <v>0</v>
      </c>
      <c r="Q64" s="95">
        <f t="shared" si="11"/>
        <v>0</v>
      </c>
      <c r="R64" s="89" t="str">
        <f t="shared" si="12"/>
        <v>N/A</v>
      </c>
      <c r="S64" s="94">
        <v>0</v>
      </c>
      <c r="T64" s="142"/>
    </row>
    <row r="65" spans="1:20" x14ac:dyDescent="0.2">
      <c r="A65" s="131" t="str">
        <f t="shared" si="0"/>
        <v>The People Concern</v>
      </c>
      <c r="B65" s="131" t="str">
        <f t="shared" si="1"/>
        <v>Cloverfield Services Center</v>
      </c>
      <c r="C65" s="140" t="str">
        <f t="shared" si="10"/>
        <v>SAFE HAVEN</v>
      </c>
      <c r="D65" s="135" t="s">
        <v>56</v>
      </c>
      <c r="E65" s="124" t="s">
        <v>57</v>
      </c>
      <c r="F65" s="97" t="s">
        <v>250</v>
      </c>
      <c r="G65" s="97" t="s">
        <v>251</v>
      </c>
      <c r="H65" s="99">
        <v>0.19871794871794871</v>
      </c>
      <c r="I65" s="98">
        <v>2470</v>
      </c>
      <c r="J65" s="97">
        <v>12</v>
      </c>
      <c r="K65" s="96">
        <v>0.5</v>
      </c>
      <c r="L65" s="90">
        <v>2945</v>
      </c>
      <c r="M65" s="90">
        <v>2945</v>
      </c>
      <c r="N65" s="90">
        <v>0</v>
      </c>
      <c r="O65" s="91">
        <v>0</v>
      </c>
      <c r="P65" s="91">
        <v>0</v>
      </c>
      <c r="Q65" s="95">
        <f t="shared" si="11"/>
        <v>0</v>
      </c>
      <c r="R65" s="89">
        <f t="shared" si="12"/>
        <v>0</v>
      </c>
      <c r="S65" s="94">
        <v>0</v>
      </c>
      <c r="T65" s="142"/>
    </row>
    <row r="66" spans="1:20" x14ac:dyDescent="0.2">
      <c r="A66" s="131" t="str">
        <f t="shared" ref="A66:A129" si="13">$G$5</f>
        <v>The People Concern</v>
      </c>
      <c r="B66" s="131" t="str">
        <f t="shared" ref="B66:B129" si="14">$G$6</f>
        <v>Cloverfield Services Center</v>
      </c>
      <c r="C66" s="140" t="str">
        <f t="shared" si="10"/>
        <v>SAFE HAVEN</v>
      </c>
      <c r="D66" s="135" t="s">
        <v>56</v>
      </c>
      <c r="E66" s="124" t="s">
        <v>57</v>
      </c>
      <c r="F66" s="97" t="s">
        <v>252</v>
      </c>
      <c r="G66" s="97" t="s">
        <v>251</v>
      </c>
      <c r="H66" s="99">
        <v>0.5427884615384615</v>
      </c>
      <c r="I66" s="98">
        <v>2470</v>
      </c>
      <c r="J66" s="97">
        <v>12</v>
      </c>
      <c r="K66" s="96">
        <v>0.5</v>
      </c>
      <c r="L66" s="90">
        <v>8044.125</v>
      </c>
      <c r="M66" s="90">
        <v>8044.125</v>
      </c>
      <c r="N66" s="90">
        <v>0</v>
      </c>
      <c r="O66" s="91">
        <v>0</v>
      </c>
      <c r="P66" s="91">
        <v>0</v>
      </c>
      <c r="Q66" s="95">
        <f t="shared" si="11"/>
        <v>0</v>
      </c>
      <c r="R66" s="89">
        <f t="shared" si="12"/>
        <v>0</v>
      </c>
      <c r="S66" s="94">
        <v>0</v>
      </c>
      <c r="T66" s="142"/>
    </row>
    <row r="67" spans="1:20" x14ac:dyDescent="0.2">
      <c r="A67" s="131" t="str">
        <f t="shared" si="13"/>
        <v>The People Concern</v>
      </c>
      <c r="B67" s="131" t="str">
        <f t="shared" si="14"/>
        <v>Cloverfield Services Center</v>
      </c>
      <c r="C67" s="140" t="str">
        <f t="shared" si="10"/>
        <v>SAFE HAVEN</v>
      </c>
      <c r="D67" s="135" t="s">
        <v>56</v>
      </c>
      <c r="E67" s="124" t="s">
        <v>57</v>
      </c>
      <c r="F67" s="97" t="s">
        <v>253</v>
      </c>
      <c r="G67" s="97" t="s">
        <v>251</v>
      </c>
      <c r="H67" s="99">
        <v>1</v>
      </c>
      <c r="I67" s="98">
        <v>2470</v>
      </c>
      <c r="J67" s="97">
        <v>12</v>
      </c>
      <c r="K67" s="96">
        <v>0.5</v>
      </c>
      <c r="L67" s="90">
        <v>14820</v>
      </c>
      <c r="M67" s="90">
        <v>14820</v>
      </c>
      <c r="N67" s="90">
        <v>0</v>
      </c>
      <c r="O67" s="91">
        <v>0</v>
      </c>
      <c r="P67" s="91">
        <v>0</v>
      </c>
      <c r="Q67" s="95">
        <f t="shared" si="11"/>
        <v>0</v>
      </c>
      <c r="R67" s="89">
        <f t="shared" si="12"/>
        <v>0</v>
      </c>
      <c r="S67" s="94">
        <v>0</v>
      </c>
      <c r="T67" s="142"/>
    </row>
    <row r="68" spans="1:20" ht="25.5" x14ac:dyDescent="0.2">
      <c r="A68" s="131" t="str">
        <f t="shared" si="13"/>
        <v>The People Concern</v>
      </c>
      <c r="B68" s="131" t="str">
        <f t="shared" si="14"/>
        <v>Cloverfield Services Center</v>
      </c>
      <c r="C68" s="140" t="str">
        <f t="shared" si="10"/>
        <v>SAFE HAVEN</v>
      </c>
      <c r="D68" s="135" t="s">
        <v>56</v>
      </c>
      <c r="E68" s="124" t="s">
        <v>57</v>
      </c>
      <c r="F68" s="97" t="s">
        <v>254</v>
      </c>
      <c r="G68" s="97" t="s">
        <v>251</v>
      </c>
      <c r="H68" s="99">
        <v>1</v>
      </c>
      <c r="I68" s="98">
        <v>2470</v>
      </c>
      <c r="J68" s="97">
        <v>12</v>
      </c>
      <c r="K68" s="96">
        <v>0.5</v>
      </c>
      <c r="L68" s="90">
        <v>14820</v>
      </c>
      <c r="M68" s="90"/>
      <c r="N68" s="90">
        <v>14820</v>
      </c>
      <c r="O68" s="91">
        <v>0</v>
      </c>
      <c r="P68" s="91">
        <v>0</v>
      </c>
      <c r="Q68" s="95">
        <f t="shared" si="11"/>
        <v>0</v>
      </c>
      <c r="R68" s="89" t="str">
        <f t="shared" si="12"/>
        <v>N/A</v>
      </c>
      <c r="S68" s="94">
        <v>0</v>
      </c>
      <c r="T68" s="142"/>
    </row>
    <row r="69" spans="1:20" x14ac:dyDescent="0.2">
      <c r="A69" s="131" t="str">
        <f t="shared" si="13"/>
        <v>The People Concern</v>
      </c>
      <c r="B69" s="131" t="str">
        <f t="shared" si="14"/>
        <v>Cloverfield Services Center</v>
      </c>
      <c r="C69" s="140" t="str">
        <f t="shared" si="10"/>
        <v>SAFE HAVEN</v>
      </c>
      <c r="D69" s="135" t="s">
        <v>56</v>
      </c>
      <c r="E69" s="124" t="s">
        <v>57</v>
      </c>
      <c r="F69" s="97" t="s">
        <v>255</v>
      </c>
      <c r="G69" s="97" t="s">
        <v>251</v>
      </c>
      <c r="H69" s="99">
        <v>0.31025641025641026</v>
      </c>
      <c r="I69" s="98">
        <v>2470</v>
      </c>
      <c r="J69" s="97">
        <v>12</v>
      </c>
      <c r="K69" s="96">
        <v>0.5</v>
      </c>
      <c r="L69" s="90">
        <v>4598</v>
      </c>
      <c r="M69" s="90">
        <v>4598</v>
      </c>
      <c r="N69" s="90">
        <v>0</v>
      </c>
      <c r="O69" s="91">
        <v>0</v>
      </c>
      <c r="P69" s="91">
        <v>0</v>
      </c>
      <c r="Q69" s="90">
        <f t="shared" si="11"/>
        <v>0</v>
      </c>
      <c r="R69" s="89">
        <f t="shared" si="12"/>
        <v>0</v>
      </c>
      <c r="S69" s="94">
        <v>0</v>
      </c>
      <c r="T69" s="142"/>
    </row>
    <row r="70" spans="1:20" x14ac:dyDescent="0.2">
      <c r="A70" s="131" t="str">
        <f t="shared" si="13"/>
        <v>The People Concern</v>
      </c>
      <c r="B70" s="131" t="str">
        <f t="shared" si="14"/>
        <v>Cloverfield Services Center</v>
      </c>
      <c r="C70" s="140" t="str">
        <f t="shared" si="10"/>
        <v>SAFE HAVEN</v>
      </c>
      <c r="D70" s="135" t="s">
        <v>56</v>
      </c>
      <c r="E70" s="124" t="s">
        <v>57</v>
      </c>
      <c r="F70" s="97" t="s">
        <v>256</v>
      </c>
      <c r="G70" s="97" t="s">
        <v>251</v>
      </c>
      <c r="H70" s="99">
        <v>9.0865384615384612E-2</v>
      </c>
      <c r="I70" s="98">
        <v>2470</v>
      </c>
      <c r="J70" s="97">
        <v>12</v>
      </c>
      <c r="K70" s="96">
        <v>0.5</v>
      </c>
      <c r="L70" s="90">
        <v>1346.625</v>
      </c>
      <c r="M70" s="90">
        <v>1346.625</v>
      </c>
      <c r="N70" s="90">
        <v>0</v>
      </c>
      <c r="O70" s="91">
        <v>0</v>
      </c>
      <c r="P70" s="91">
        <v>0</v>
      </c>
      <c r="Q70" s="90">
        <f t="shared" si="11"/>
        <v>0</v>
      </c>
      <c r="R70" s="89">
        <f t="shared" si="12"/>
        <v>0</v>
      </c>
      <c r="S70" s="94">
        <v>0</v>
      </c>
      <c r="T70" s="142"/>
    </row>
    <row r="71" spans="1:20" ht="25.5" x14ac:dyDescent="0.2">
      <c r="A71" s="131" t="str">
        <f t="shared" si="13"/>
        <v>The People Concern</v>
      </c>
      <c r="B71" s="131" t="str">
        <f t="shared" si="14"/>
        <v>Cloverfield Services Center</v>
      </c>
      <c r="C71" s="140" t="str">
        <f t="shared" si="10"/>
        <v>SAFE HAVEN</v>
      </c>
      <c r="D71" s="135" t="s">
        <v>56</v>
      </c>
      <c r="E71" s="124" t="s">
        <v>57</v>
      </c>
      <c r="F71" s="97" t="s">
        <v>257</v>
      </c>
      <c r="G71" s="97" t="s">
        <v>251</v>
      </c>
      <c r="H71" s="99">
        <v>0.11923076923076922</v>
      </c>
      <c r="I71" s="98">
        <v>2470</v>
      </c>
      <c r="J71" s="97">
        <v>12</v>
      </c>
      <c r="K71" s="96">
        <v>0.5</v>
      </c>
      <c r="L71" s="90">
        <v>1767</v>
      </c>
      <c r="M71" s="90">
        <v>1767</v>
      </c>
      <c r="N71" s="90">
        <v>0</v>
      </c>
      <c r="O71" s="91">
        <v>0</v>
      </c>
      <c r="P71" s="91">
        <v>0</v>
      </c>
      <c r="Q71" s="90">
        <f t="shared" si="11"/>
        <v>0</v>
      </c>
      <c r="R71" s="89">
        <f t="shared" si="12"/>
        <v>0</v>
      </c>
      <c r="S71" s="94">
        <v>0</v>
      </c>
      <c r="T71" s="142"/>
    </row>
    <row r="72" spans="1:20" x14ac:dyDescent="0.2">
      <c r="A72" s="131" t="str">
        <f t="shared" si="13"/>
        <v>The People Concern</v>
      </c>
      <c r="B72" s="131" t="str">
        <f t="shared" si="14"/>
        <v>Cloverfield Services Center</v>
      </c>
      <c r="C72" s="140" t="str">
        <f t="shared" si="10"/>
        <v>SAFE HAVEN</v>
      </c>
      <c r="D72" s="135" t="s">
        <v>56</v>
      </c>
      <c r="E72" s="124" t="s">
        <v>57</v>
      </c>
      <c r="F72" s="97" t="s">
        <v>258</v>
      </c>
      <c r="G72" s="97" t="s">
        <v>251</v>
      </c>
      <c r="H72" s="99">
        <v>0.24455128205128202</v>
      </c>
      <c r="I72" s="98">
        <v>2470</v>
      </c>
      <c r="J72" s="97">
        <v>12</v>
      </c>
      <c r="K72" s="96">
        <v>0.5</v>
      </c>
      <c r="L72" s="90">
        <v>3624.25</v>
      </c>
      <c r="M72" s="90">
        <v>3624.25</v>
      </c>
      <c r="N72" s="90">
        <v>0</v>
      </c>
      <c r="O72" s="91">
        <v>0</v>
      </c>
      <c r="P72" s="91">
        <v>0</v>
      </c>
      <c r="Q72" s="90">
        <f t="shared" si="11"/>
        <v>0</v>
      </c>
      <c r="R72" s="89">
        <f t="shared" si="12"/>
        <v>0</v>
      </c>
      <c r="S72" s="94">
        <v>0</v>
      </c>
      <c r="T72" s="142"/>
    </row>
    <row r="73" spans="1:20" x14ac:dyDescent="0.2">
      <c r="A73" s="131" t="str">
        <f t="shared" si="13"/>
        <v>The People Concern</v>
      </c>
      <c r="B73" s="131" t="str">
        <f t="shared" si="14"/>
        <v>Cloverfield Services Center</v>
      </c>
      <c r="C73" s="140" t="str">
        <f t="shared" si="10"/>
        <v>SAFE HAVEN</v>
      </c>
      <c r="D73" s="135" t="s">
        <v>56</v>
      </c>
      <c r="E73" s="124" t="s">
        <v>57</v>
      </c>
      <c r="F73" s="97" t="s">
        <v>260</v>
      </c>
      <c r="G73" s="97" t="s">
        <v>251</v>
      </c>
      <c r="H73" s="99">
        <v>1</v>
      </c>
      <c r="I73" s="98">
        <v>2470</v>
      </c>
      <c r="J73" s="97">
        <v>12</v>
      </c>
      <c r="K73" s="96">
        <v>0.5</v>
      </c>
      <c r="L73" s="90">
        <v>14820</v>
      </c>
      <c r="M73" s="90"/>
      <c r="N73" s="90">
        <v>14820</v>
      </c>
      <c r="O73" s="91">
        <v>0</v>
      </c>
      <c r="P73" s="91">
        <v>0</v>
      </c>
      <c r="Q73" s="90">
        <f t="shared" si="11"/>
        <v>0</v>
      </c>
      <c r="R73" s="89" t="str">
        <f t="shared" si="12"/>
        <v>N/A</v>
      </c>
      <c r="S73" s="94">
        <v>0</v>
      </c>
      <c r="T73" s="142"/>
    </row>
    <row r="74" spans="1:20" x14ac:dyDescent="0.2">
      <c r="A74" s="131" t="str">
        <f t="shared" si="13"/>
        <v>The People Concern</v>
      </c>
      <c r="B74" s="131" t="str">
        <f t="shared" si="14"/>
        <v>Cloverfield Services Center</v>
      </c>
      <c r="C74" s="140" t="str">
        <f t="shared" si="10"/>
        <v>SAFE HAVEN</v>
      </c>
      <c r="D74" s="135" t="s">
        <v>56</v>
      </c>
      <c r="E74" s="124" t="s">
        <v>57</v>
      </c>
      <c r="F74" s="97" t="s">
        <v>261</v>
      </c>
      <c r="G74" s="97" t="s">
        <v>251</v>
      </c>
      <c r="H74" s="99">
        <v>1</v>
      </c>
      <c r="I74" s="98">
        <v>3334.9333333333329</v>
      </c>
      <c r="J74" s="97">
        <v>12</v>
      </c>
      <c r="K74" s="96">
        <v>0.5</v>
      </c>
      <c r="L74" s="90">
        <v>20009.599999999999</v>
      </c>
      <c r="M74" s="90"/>
      <c r="N74" s="90">
        <v>20009.599999999999</v>
      </c>
      <c r="O74" s="91">
        <v>0</v>
      </c>
      <c r="P74" s="91">
        <v>0</v>
      </c>
      <c r="Q74" s="90">
        <f t="shared" si="11"/>
        <v>0</v>
      </c>
      <c r="R74" s="89" t="str">
        <f t="shared" si="12"/>
        <v>N/A</v>
      </c>
      <c r="S74" s="94">
        <v>0</v>
      </c>
      <c r="T74" s="142"/>
    </row>
    <row r="75" spans="1:20" x14ac:dyDescent="0.2">
      <c r="A75" s="131" t="str">
        <f t="shared" si="13"/>
        <v>The People Concern</v>
      </c>
      <c r="B75" s="131" t="str">
        <f t="shared" si="14"/>
        <v>Cloverfield Services Center</v>
      </c>
      <c r="C75" s="140" t="str">
        <f t="shared" si="10"/>
        <v>SAFE HAVEN</v>
      </c>
      <c r="D75" s="135" t="s">
        <v>56</v>
      </c>
      <c r="E75" s="124" t="s">
        <v>57</v>
      </c>
      <c r="F75" s="97" t="s">
        <v>289</v>
      </c>
      <c r="G75" s="97" t="s">
        <v>251</v>
      </c>
      <c r="H75" s="99">
        <v>1</v>
      </c>
      <c r="I75" s="98">
        <v>2470</v>
      </c>
      <c r="J75" s="97">
        <v>12</v>
      </c>
      <c r="K75" s="96">
        <v>1</v>
      </c>
      <c r="L75" s="90">
        <v>29640</v>
      </c>
      <c r="M75" s="90"/>
      <c r="N75" s="90">
        <v>29640</v>
      </c>
      <c r="O75" s="91">
        <v>0</v>
      </c>
      <c r="P75" s="91">
        <v>0</v>
      </c>
      <c r="Q75" s="90">
        <f t="shared" si="11"/>
        <v>0</v>
      </c>
      <c r="R75" s="89" t="str">
        <f t="shared" si="12"/>
        <v>N/A</v>
      </c>
      <c r="S75" s="94">
        <v>0</v>
      </c>
      <c r="T75" s="142"/>
    </row>
    <row r="76" spans="1:20" x14ac:dyDescent="0.2">
      <c r="A76" s="131" t="str">
        <f t="shared" si="13"/>
        <v>The People Concern</v>
      </c>
      <c r="B76" s="131" t="str">
        <f t="shared" si="14"/>
        <v>Cloverfield Services Center</v>
      </c>
      <c r="C76" s="140" t="str">
        <f t="shared" si="10"/>
        <v>SAFE HAVEN</v>
      </c>
      <c r="D76" s="135" t="s">
        <v>56</v>
      </c>
      <c r="E76" s="124" t="s">
        <v>57</v>
      </c>
      <c r="F76" s="97" t="s">
        <v>290</v>
      </c>
      <c r="G76" s="97" t="s">
        <v>291</v>
      </c>
      <c r="H76" s="99">
        <v>0.18336538461538462</v>
      </c>
      <c r="I76" s="98">
        <v>2470</v>
      </c>
      <c r="J76" s="97">
        <v>12</v>
      </c>
      <c r="K76" s="96">
        <v>1</v>
      </c>
      <c r="L76" s="90">
        <v>5434.9500000000007</v>
      </c>
      <c r="M76" s="90"/>
      <c r="N76" s="90">
        <v>5434.9500000000007</v>
      </c>
      <c r="O76" s="91">
        <v>0</v>
      </c>
      <c r="P76" s="91">
        <v>0</v>
      </c>
      <c r="Q76" s="90">
        <f t="shared" si="11"/>
        <v>0</v>
      </c>
      <c r="R76" s="89" t="str">
        <f t="shared" si="12"/>
        <v>N/A</v>
      </c>
      <c r="S76" s="94">
        <v>0</v>
      </c>
      <c r="T76" s="142"/>
    </row>
    <row r="77" spans="1:20" x14ac:dyDescent="0.2">
      <c r="A77" s="131" t="str">
        <f t="shared" si="13"/>
        <v>The People Concern</v>
      </c>
      <c r="B77" s="131" t="str">
        <f t="shared" si="14"/>
        <v>Cloverfield Services Center</v>
      </c>
      <c r="C77" s="140" t="str">
        <f t="shared" si="10"/>
        <v>SAFE HAVEN</v>
      </c>
      <c r="D77" s="135" t="s">
        <v>56</v>
      </c>
      <c r="E77" s="124" t="s">
        <v>57</v>
      </c>
      <c r="F77" s="97" t="s">
        <v>263</v>
      </c>
      <c r="G77" s="97" t="s">
        <v>264</v>
      </c>
      <c r="H77" s="99">
        <v>1</v>
      </c>
      <c r="I77" s="98">
        <v>2470</v>
      </c>
      <c r="J77" s="97">
        <v>12</v>
      </c>
      <c r="K77" s="96">
        <v>0.5</v>
      </c>
      <c r="L77" s="90">
        <v>14820</v>
      </c>
      <c r="M77" s="90"/>
      <c r="N77" s="90">
        <v>14820</v>
      </c>
      <c r="O77" s="91">
        <v>0</v>
      </c>
      <c r="P77" s="91">
        <v>0</v>
      </c>
      <c r="Q77" s="90">
        <f t="shared" si="11"/>
        <v>0</v>
      </c>
      <c r="R77" s="89" t="str">
        <f t="shared" si="12"/>
        <v>N/A</v>
      </c>
      <c r="S77" s="94">
        <v>0</v>
      </c>
      <c r="T77" s="142"/>
    </row>
    <row r="78" spans="1:20" x14ac:dyDescent="0.2">
      <c r="A78" s="131" t="str">
        <f t="shared" si="13"/>
        <v>The People Concern</v>
      </c>
      <c r="B78" s="131" t="str">
        <f t="shared" si="14"/>
        <v>Cloverfield Services Center</v>
      </c>
      <c r="C78" s="140" t="str">
        <f t="shared" si="10"/>
        <v>SAFE HAVEN</v>
      </c>
      <c r="D78" s="135" t="s">
        <v>56</v>
      </c>
      <c r="E78" s="124" t="s">
        <v>57</v>
      </c>
      <c r="F78" s="97" t="s">
        <v>265</v>
      </c>
      <c r="G78" s="97" t="s">
        <v>266</v>
      </c>
      <c r="H78" s="99">
        <v>1</v>
      </c>
      <c r="I78" s="98">
        <v>2470</v>
      </c>
      <c r="J78" s="97">
        <v>12</v>
      </c>
      <c r="K78" s="96">
        <v>0.5</v>
      </c>
      <c r="L78" s="90">
        <v>14820</v>
      </c>
      <c r="M78" s="90"/>
      <c r="N78" s="90">
        <v>14820</v>
      </c>
      <c r="O78" s="91">
        <v>0</v>
      </c>
      <c r="P78" s="91">
        <v>0</v>
      </c>
      <c r="Q78" s="90">
        <f t="shared" si="11"/>
        <v>0</v>
      </c>
      <c r="R78" s="89" t="str">
        <f t="shared" si="12"/>
        <v>N/A</v>
      </c>
      <c r="S78" s="94">
        <v>0</v>
      </c>
      <c r="T78" s="142"/>
    </row>
    <row r="79" spans="1:20" x14ac:dyDescent="0.2">
      <c r="A79" s="131" t="str">
        <f t="shared" si="13"/>
        <v>The People Concern</v>
      </c>
      <c r="B79" s="131" t="str">
        <f t="shared" si="14"/>
        <v>Cloverfield Services Center</v>
      </c>
      <c r="C79" s="140" t="str">
        <f t="shared" si="10"/>
        <v>SAFE HAVEN</v>
      </c>
      <c r="D79" s="135" t="s">
        <v>56</v>
      </c>
      <c r="E79" s="124" t="s">
        <v>57</v>
      </c>
      <c r="F79" s="97" t="s">
        <v>267</v>
      </c>
      <c r="G79" s="97" t="s">
        <v>268</v>
      </c>
      <c r="H79" s="99">
        <v>1</v>
      </c>
      <c r="I79" s="98">
        <v>5416.666666666667</v>
      </c>
      <c r="J79" s="97">
        <v>12</v>
      </c>
      <c r="K79" s="96">
        <v>0.5</v>
      </c>
      <c r="L79" s="90">
        <v>32500</v>
      </c>
      <c r="M79" s="90"/>
      <c r="N79" s="90">
        <v>32500</v>
      </c>
      <c r="O79" s="91">
        <v>0</v>
      </c>
      <c r="P79" s="91">
        <v>0</v>
      </c>
      <c r="Q79" s="90">
        <f t="shared" si="11"/>
        <v>0</v>
      </c>
      <c r="R79" s="89" t="str">
        <f t="shared" si="12"/>
        <v>N/A</v>
      </c>
      <c r="S79" s="94">
        <v>0</v>
      </c>
      <c r="T79" s="142"/>
    </row>
    <row r="80" spans="1:20" x14ac:dyDescent="0.2">
      <c r="A80" s="131" t="str">
        <f t="shared" si="13"/>
        <v>The People Concern</v>
      </c>
      <c r="B80" s="131" t="str">
        <f t="shared" si="14"/>
        <v>Cloverfield Services Center</v>
      </c>
      <c r="C80" s="140" t="str">
        <f t="shared" si="10"/>
        <v>SAFE HAVEN</v>
      </c>
      <c r="D80" s="135" t="s">
        <v>56</v>
      </c>
      <c r="E80" s="124" t="s">
        <v>57</v>
      </c>
      <c r="F80" s="97" t="s">
        <v>292</v>
      </c>
      <c r="G80" s="97" t="s">
        <v>293</v>
      </c>
      <c r="H80" s="99">
        <v>1</v>
      </c>
      <c r="I80" s="98">
        <v>3052.4</v>
      </c>
      <c r="J80" s="97">
        <v>12</v>
      </c>
      <c r="K80" s="96">
        <v>1</v>
      </c>
      <c r="L80" s="90">
        <v>36628.800000000003</v>
      </c>
      <c r="M80" s="90"/>
      <c r="N80" s="90">
        <v>36628.800000000003</v>
      </c>
      <c r="O80" s="91">
        <v>0</v>
      </c>
      <c r="P80" s="91">
        <v>0</v>
      </c>
      <c r="Q80" s="90">
        <f t="shared" si="11"/>
        <v>0</v>
      </c>
      <c r="R80" s="89" t="str">
        <f t="shared" si="12"/>
        <v>N/A</v>
      </c>
      <c r="S80" s="94">
        <v>0</v>
      </c>
      <c r="T80" s="142"/>
    </row>
    <row r="81" spans="1:20" x14ac:dyDescent="0.2">
      <c r="A81" s="131" t="str">
        <f t="shared" si="13"/>
        <v>The People Concern</v>
      </c>
      <c r="B81" s="131" t="str">
        <f t="shared" si="14"/>
        <v>Cloverfield Services Center</v>
      </c>
      <c r="C81" s="140" t="str">
        <f t="shared" si="10"/>
        <v>SAFE HAVEN</v>
      </c>
      <c r="D81" s="135" t="s">
        <v>56</v>
      </c>
      <c r="E81" s="124" t="s">
        <v>57</v>
      </c>
      <c r="F81" s="97" t="s">
        <v>269</v>
      </c>
      <c r="G81" s="97" t="s">
        <v>270</v>
      </c>
      <c r="H81" s="99">
        <v>1</v>
      </c>
      <c r="I81" s="98">
        <v>2600</v>
      </c>
      <c r="J81" s="97">
        <v>12</v>
      </c>
      <c r="K81" s="96">
        <v>0.5</v>
      </c>
      <c r="L81" s="90">
        <v>15600</v>
      </c>
      <c r="M81" s="90"/>
      <c r="N81" s="90">
        <v>15600</v>
      </c>
      <c r="O81" s="91">
        <v>0</v>
      </c>
      <c r="P81" s="91">
        <v>0</v>
      </c>
      <c r="Q81" s="90">
        <f t="shared" si="11"/>
        <v>0</v>
      </c>
      <c r="R81" s="89" t="str">
        <f t="shared" si="12"/>
        <v>N/A</v>
      </c>
      <c r="S81" s="94">
        <v>0</v>
      </c>
      <c r="T81" s="142"/>
    </row>
    <row r="82" spans="1:20" x14ac:dyDescent="0.2">
      <c r="A82" s="131" t="str">
        <f t="shared" si="13"/>
        <v>The People Concern</v>
      </c>
      <c r="B82" s="131" t="str">
        <f t="shared" si="14"/>
        <v>Cloverfield Services Center</v>
      </c>
      <c r="C82" s="140" t="str">
        <f t="shared" si="10"/>
        <v>SAFE HAVEN</v>
      </c>
      <c r="D82" s="135" t="s">
        <v>56</v>
      </c>
      <c r="E82" s="124" t="s">
        <v>57</v>
      </c>
      <c r="F82" s="97" t="s">
        <v>271</v>
      </c>
      <c r="G82" s="97" t="s">
        <v>272</v>
      </c>
      <c r="H82" s="99">
        <v>0.78573717948717958</v>
      </c>
      <c r="I82" s="98">
        <v>2470</v>
      </c>
      <c r="J82" s="97">
        <v>12</v>
      </c>
      <c r="K82" s="96">
        <v>0.35</v>
      </c>
      <c r="L82" s="90">
        <v>8151.2374999999993</v>
      </c>
      <c r="M82" s="90"/>
      <c r="N82" s="90">
        <v>8151.2374999999993</v>
      </c>
      <c r="O82" s="91">
        <v>0</v>
      </c>
      <c r="P82" s="91">
        <v>0</v>
      </c>
      <c r="Q82" s="90">
        <f t="shared" si="11"/>
        <v>0</v>
      </c>
      <c r="R82" s="89" t="str">
        <f t="shared" si="12"/>
        <v>N/A</v>
      </c>
      <c r="S82" s="94">
        <v>0</v>
      </c>
      <c r="T82" s="142"/>
    </row>
    <row r="83" spans="1:20" x14ac:dyDescent="0.2">
      <c r="A83" s="131" t="str">
        <f t="shared" si="13"/>
        <v>The People Concern</v>
      </c>
      <c r="B83" s="131" t="str">
        <f t="shared" si="14"/>
        <v>Cloverfield Services Center</v>
      </c>
      <c r="C83" s="140" t="str">
        <f t="shared" si="10"/>
        <v>SAFE HAVEN</v>
      </c>
      <c r="D83" s="135" t="s">
        <v>56</v>
      </c>
      <c r="E83" s="124" t="s">
        <v>57</v>
      </c>
      <c r="F83" s="97" t="s">
        <v>294</v>
      </c>
      <c r="G83" s="97" t="s">
        <v>295</v>
      </c>
      <c r="H83" s="99">
        <v>1</v>
      </c>
      <c r="I83" s="98">
        <v>3334.9333333333329</v>
      </c>
      <c r="J83" s="97">
        <v>12</v>
      </c>
      <c r="K83" s="96">
        <v>1</v>
      </c>
      <c r="L83" s="90">
        <v>40019.199999999997</v>
      </c>
      <c r="M83" s="90"/>
      <c r="N83" s="90">
        <v>40019.199999999997</v>
      </c>
      <c r="O83" s="91">
        <v>0</v>
      </c>
      <c r="P83" s="91">
        <v>0</v>
      </c>
      <c r="Q83" s="90">
        <f t="shared" si="11"/>
        <v>0</v>
      </c>
      <c r="R83" s="89" t="str">
        <f t="shared" si="12"/>
        <v>N/A</v>
      </c>
      <c r="S83" s="94">
        <v>0</v>
      </c>
      <c r="T83" s="142"/>
    </row>
    <row r="84" spans="1:20" x14ac:dyDescent="0.2">
      <c r="A84" s="131" t="str">
        <f t="shared" si="13"/>
        <v>The People Concern</v>
      </c>
      <c r="B84" s="131" t="str">
        <f t="shared" si="14"/>
        <v>Cloverfield Services Center</v>
      </c>
      <c r="C84" s="140" t="str">
        <f t="shared" si="10"/>
        <v>SAFE HAVEN</v>
      </c>
      <c r="D84" s="135" t="s">
        <v>56</v>
      </c>
      <c r="E84" s="124" t="s">
        <v>57</v>
      </c>
      <c r="F84" s="97" t="s">
        <v>296</v>
      </c>
      <c r="G84" s="97" t="s">
        <v>295</v>
      </c>
      <c r="H84" s="99">
        <v>1</v>
      </c>
      <c r="I84" s="98">
        <v>3334.9333333333329</v>
      </c>
      <c r="J84" s="97">
        <v>12</v>
      </c>
      <c r="K84" s="96">
        <v>1</v>
      </c>
      <c r="L84" s="90">
        <v>40019.199999999997</v>
      </c>
      <c r="M84" s="90"/>
      <c r="N84" s="90">
        <v>40019.199999999997</v>
      </c>
      <c r="O84" s="91">
        <v>0</v>
      </c>
      <c r="P84" s="91">
        <v>0</v>
      </c>
      <c r="Q84" s="90">
        <f t="shared" si="11"/>
        <v>0</v>
      </c>
      <c r="R84" s="89" t="str">
        <f t="shared" si="12"/>
        <v>N/A</v>
      </c>
      <c r="S84" s="94">
        <v>0</v>
      </c>
      <c r="T84" s="142"/>
    </row>
    <row r="85" spans="1:20" x14ac:dyDescent="0.2">
      <c r="A85" s="131" t="str">
        <f t="shared" si="13"/>
        <v>The People Concern</v>
      </c>
      <c r="B85" s="131" t="str">
        <f t="shared" si="14"/>
        <v>Cloverfield Services Center</v>
      </c>
      <c r="C85" s="140" t="str">
        <f t="shared" si="10"/>
        <v>SAFE HAVEN</v>
      </c>
      <c r="D85" s="135" t="s">
        <v>56</v>
      </c>
      <c r="E85" s="124" t="s">
        <v>57</v>
      </c>
      <c r="F85" s="97" t="s">
        <v>297</v>
      </c>
      <c r="G85" s="97" t="s">
        <v>298</v>
      </c>
      <c r="H85" s="99">
        <v>1</v>
      </c>
      <c r="I85" s="98">
        <v>3333.2000000000003</v>
      </c>
      <c r="J85" s="97">
        <v>12</v>
      </c>
      <c r="K85" s="96">
        <v>1</v>
      </c>
      <c r="L85" s="90">
        <v>39998.400000000001</v>
      </c>
      <c r="M85" s="90"/>
      <c r="N85" s="90">
        <v>39998.400000000001</v>
      </c>
      <c r="O85" s="91">
        <v>0</v>
      </c>
      <c r="P85" s="91">
        <v>0</v>
      </c>
      <c r="Q85" s="90">
        <f t="shared" si="11"/>
        <v>0</v>
      </c>
      <c r="R85" s="89" t="str">
        <f t="shared" si="12"/>
        <v>N/A</v>
      </c>
      <c r="S85" s="94">
        <v>0</v>
      </c>
      <c r="T85" s="142"/>
    </row>
    <row r="86" spans="1:20" x14ac:dyDescent="0.2">
      <c r="A86" s="131" t="str">
        <f t="shared" si="13"/>
        <v>The People Concern</v>
      </c>
      <c r="B86" s="131" t="str">
        <f t="shared" si="14"/>
        <v>Cloverfield Services Center</v>
      </c>
      <c r="C86" s="140" t="str">
        <f t="shared" si="10"/>
        <v>SAFE HAVEN</v>
      </c>
      <c r="D86" s="135" t="s">
        <v>56</v>
      </c>
      <c r="E86" s="124" t="s">
        <v>57</v>
      </c>
      <c r="F86" s="97" t="s">
        <v>299</v>
      </c>
      <c r="G86" s="97" t="s">
        <v>298</v>
      </c>
      <c r="H86" s="99">
        <v>1</v>
      </c>
      <c r="I86" s="98">
        <v>3333.2000000000003</v>
      </c>
      <c r="J86" s="97">
        <v>12</v>
      </c>
      <c r="K86" s="96">
        <v>1</v>
      </c>
      <c r="L86" s="90">
        <v>39998.400000000001</v>
      </c>
      <c r="M86" s="90"/>
      <c r="N86" s="90">
        <v>39998.400000000001</v>
      </c>
      <c r="O86" s="91">
        <v>0</v>
      </c>
      <c r="P86" s="91">
        <v>0</v>
      </c>
      <c r="Q86" s="90">
        <f t="shared" si="11"/>
        <v>0</v>
      </c>
      <c r="R86" s="89" t="str">
        <f t="shared" si="12"/>
        <v>N/A</v>
      </c>
      <c r="S86" s="94">
        <v>0</v>
      </c>
      <c r="T86" s="142"/>
    </row>
    <row r="87" spans="1:20" x14ac:dyDescent="0.2">
      <c r="A87" s="131" t="str">
        <f t="shared" si="13"/>
        <v>The People Concern</v>
      </c>
      <c r="B87" s="131" t="str">
        <f t="shared" si="14"/>
        <v>Cloverfield Services Center</v>
      </c>
      <c r="C87" s="140" t="str">
        <f t="shared" si="10"/>
        <v>SAFE HAVEN</v>
      </c>
      <c r="D87" s="135" t="s">
        <v>56</v>
      </c>
      <c r="E87" s="124" t="s">
        <v>57</v>
      </c>
      <c r="F87" s="97" t="s">
        <v>300</v>
      </c>
      <c r="G87" s="97" t="s">
        <v>298</v>
      </c>
      <c r="H87" s="99">
        <v>1</v>
      </c>
      <c r="I87" s="98">
        <v>3334.9333333333329</v>
      </c>
      <c r="J87" s="97">
        <v>12</v>
      </c>
      <c r="K87" s="96">
        <v>1</v>
      </c>
      <c r="L87" s="90">
        <v>40019.199999999997</v>
      </c>
      <c r="M87" s="90"/>
      <c r="N87" s="90">
        <v>40019.199999999997</v>
      </c>
      <c r="O87" s="91">
        <v>0</v>
      </c>
      <c r="P87" s="91">
        <v>0</v>
      </c>
      <c r="Q87" s="90">
        <f t="shared" si="11"/>
        <v>0</v>
      </c>
      <c r="R87" s="89" t="str">
        <f t="shared" si="12"/>
        <v>N/A</v>
      </c>
      <c r="S87" s="94">
        <v>0</v>
      </c>
      <c r="T87" s="142"/>
    </row>
    <row r="88" spans="1:20" ht="14.25" customHeight="1" x14ac:dyDescent="0.2">
      <c r="A88" s="131" t="str">
        <f t="shared" si="13"/>
        <v>The People Concern</v>
      </c>
      <c r="B88" s="131" t="str">
        <f t="shared" si="14"/>
        <v>Cloverfield Services Center</v>
      </c>
      <c r="C88" s="140" t="str">
        <f t="shared" si="10"/>
        <v>SAFE HAVEN</v>
      </c>
      <c r="D88" s="135" t="s">
        <v>56</v>
      </c>
      <c r="E88" s="124" t="s">
        <v>57</v>
      </c>
      <c r="F88" s="97" t="s">
        <v>301</v>
      </c>
      <c r="G88" s="97" t="s">
        <v>167</v>
      </c>
      <c r="H88" s="99">
        <v>1</v>
      </c>
      <c r="I88" s="98">
        <v>2600</v>
      </c>
      <c r="J88" s="97">
        <v>12</v>
      </c>
      <c r="K88" s="96">
        <v>1</v>
      </c>
      <c r="L88" s="90">
        <v>31200</v>
      </c>
      <c r="M88" s="90"/>
      <c r="N88" s="90">
        <v>31200</v>
      </c>
      <c r="O88" s="91">
        <v>0</v>
      </c>
      <c r="P88" s="91">
        <v>0</v>
      </c>
      <c r="Q88" s="95">
        <f t="shared" si="11"/>
        <v>0</v>
      </c>
      <c r="R88" s="89" t="str">
        <f t="shared" si="12"/>
        <v>N/A</v>
      </c>
      <c r="S88" s="94">
        <v>0</v>
      </c>
      <c r="T88" s="142"/>
    </row>
    <row r="89" spans="1:20" x14ac:dyDescent="0.2">
      <c r="A89" s="131" t="str">
        <f t="shared" si="13"/>
        <v>The People Concern</v>
      </c>
      <c r="B89" s="131" t="str">
        <f t="shared" si="14"/>
        <v>Cloverfield Services Center</v>
      </c>
      <c r="C89" s="140" t="str">
        <f t="shared" si="10"/>
        <v>SAFE HAVEN</v>
      </c>
      <c r="D89" s="135" t="s">
        <v>56</v>
      </c>
      <c r="E89" s="124" t="s">
        <v>57</v>
      </c>
      <c r="F89" s="97" t="s">
        <v>302</v>
      </c>
      <c r="G89" s="97" t="s">
        <v>167</v>
      </c>
      <c r="H89" s="99">
        <v>1</v>
      </c>
      <c r="I89" s="98">
        <v>2600</v>
      </c>
      <c r="J89" s="97">
        <v>12</v>
      </c>
      <c r="K89" s="96">
        <v>0.5</v>
      </c>
      <c r="L89" s="90">
        <v>15600</v>
      </c>
      <c r="M89" s="90"/>
      <c r="N89" s="90">
        <v>15600</v>
      </c>
      <c r="O89" s="91">
        <v>0</v>
      </c>
      <c r="P89" s="91">
        <v>0</v>
      </c>
      <c r="Q89" s="95">
        <f t="shared" si="11"/>
        <v>0</v>
      </c>
      <c r="R89" s="89" t="str">
        <f t="shared" si="12"/>
        <v>N/A</v>
      </c>
      <c r="S89" s="94">
        <v>0</v>
      </c>
      <c r="T89" s="142"/>
    </row>
    <row r="90" spans="1:20" x14ac:dyDescent="0.2">
      <c r="A90" s="131" t="str">
        <f t="shared" si="13"/>
        <v>The People Concern</v>
      </c>
      <c r="B90" s="131" t="str">
        <f t="shared" si="14"/>
        <v>Cloverfield Services Center</v>
      </c>
      <c r="C90" s="140" t="str">
        <f t="shared" si="10"/>
        <v>SAFE HAVEN</v>
      </c>
      <c r="D90" s="135" t="s">
        <v>56</v>
      </c>
      <c r="E90" s="124" t="s">
        <v>57</v>
      </c>
      <c r="F90" s="97" t="s">
        <v>303</v>
      </c>
      <c r="G90" s="97" t="s">
        <v>168</v>
      </c>
      <c r="H90" s="99">
        <v>1</v>
      </c>
      <c r="I90" s="98">
        <v>3120</v>
      </c>
      <c r="J90" s="97">
        <v>12</v>
      </c>
      <c r="K90" s="96">
        <v>0.5</v>
      </c>
      <c r="L90" s="90">
        <v>18720</v>
      </c>
      <c r="M90" s="90"/>
      <c r="N90" s="90">
        <v>18720</v>
      </c>
      <c r="O90" s="91">
        <v>0</v>
      </c>
      <c r="P90" s="91">
        <v>0</v>
      </c>
      <c r="Q90" s="95">
        <f t="shared" si="11"/>
        <v>0</v>
      </c>
      <c r="R90" s="89" t="str">
        <f t="shared" si="12"/>
        <v>N/A</v>
      </c>
      <c r="S90" s="94">
        <v>0</v>
      </c>
      <c r="T90" s="142"/>
    </row>
    <row r="91" spans="1:20" ht="11.25" customHeight="1" x14ac:dyDescent="0.2">
      <c r="A91" s="131" t="str">
        <f t="shared" si="13"/>
        <v>The People Concern</v>
      </c>
      <c r="B91" s="131" t="str">
        <f t="shared" si="14"/>
        <v>Cloverfield Services Center</v>
      </c>
      <c r="C91" s="140" t="str">
        <f t="shared" si="10"/>
        <v>SAFE HAVEN</v>
      </c>
      <c r="D91" s="135" t="s">
        <v>56</v>
      </c>
      <c r="E91" s="124" t="s">
        <v>57</v>
      </c>
      <c r="F91" s="97" t="s">
        <v>275</v>
      </c>
      <c r="G91" s="97" t="s">
        <v>276</v>
      </c>
      <c r="H91" s="99">
        <v>0.43477564102564104</v>
      </c>
      <c r="I91" s="98">
        <v>2470</v>
      </c>
      <c r="J91" s="97">
        <v>12</v>
      </c>
      <c r="K91" s="96">
        <v>0.5</v>
      </c>
      <c r="L91" s="90">
        <v>6443.375</v>
      </c>
      <c r="M91" s="90"/>
      <c r="N91" s="90">
        <v>6443.375</v>
      </c>
      <c r="O91" s="91">
        <v>0</v>
      </c>
      <c r="P91" s="91">
        <v>0</v>
      </c>
      <c r="Q91" s="95">
        <f t="shared" si="11"/>
        <v>0</v>
      </c>
      <c r="R91" s="89" t="str">
        <f t="shared" si="12"/>
        <v>N/A</v>
      </c>
      <c r="S91" s="94">
        <v>0</v>
      </c>
      <c r="T91" s="142"/>
    </row>
    <row r="92" spans="1:20" x14ac:dyDescent="0.2">
      <c r="A92" s="131" t="str">
        <f t="shared" si="13"/>
        <v>The People Concern</v>
      </c>
      <c r="B92" s="131" t="str">
        <f t="shared" si="14"/>
        <v>Cloverfield Services Center</v>
      </c>
      <c r="C92" s="140" t="str">
        <f t="shared" si="10"/>
        <v>SAFE HAVEN</v>
      </c>
      <c r="D92" s="135" t="s">
        <v>56</v>
      </c>
      <c r="E92" s="124" t="s">
        <v>57</v>
      </c>
      <c r="F92" s="97" t="s">
        <v>304</v>
      </c>
      <c r="G92" s="97" t="s">
        <v>305</v>
      </c>
      <c r="H92" s="99">
        <v>1</v>
      </c>
      <c r="I92" s="98">
        <v>2470</v>
      </c>
      <c r="J92" s="97">
        <v>12</v>
      </c>
      <c r="K92" s="96">
        <v>1</v>
      </c>
      <c r="L92" s="90">
        <v>29640</v>
      </c>
      <c r="M92" s="90"/>
      <c r="N92" s="90">
        <v>29640</v>
      </c>
      <c r="O92" s="91">
        <v>0</v>
      </c>
      <c r="P92" s="91">
        <v>0</v>
      </c>
      <c r="Q92" s="95">
        <f t="shared" si="11"/>
        <v>0</v>
      </c>
      <c r="R92" s="89" t="str">
        <f t="shared" si="12"/>
        <v>N/A</v>
      </c>
      <c r="S92" s="94">
        <v>0</v>
      </c>
      <c r="T92" s="142"/>
    </row>
    <row r="93" spans="1:20" ht="13.5" thickBot="1" x14ac:dyDescent="0.25">
      <c r="A93" s="131" t="str">
        <f t="shared" si="13"/>
        <v>The People Concern</v>
      </c>
      <c r="B93" s="131" t="str">
        <f t="shared" si="14"/>
        <v>Cloverfield Services Center</v>
      </c>
      <c r="C93" s="140" t="str">
        <f t="shared" si="10"/>
        <v>SAFE HAVEN</v>
      </c>
      <c r="D93" s="135" t="s">
        <v>56</v>
      </c>
      <c r="E93" s="124" t="s">
        <v>57</v>
      </c>
      <c r="F93" s="97" t="s">
        <v>280</v>
      </c>
      <c r="G93" s="97" t="s">
        <v>177</v>
      </c>
      <c r="H93" s="99">
        <v>1</v>
      </c>
      <c r="I93" s="98">
        <v>2501.2000000000003</v>
      </c>
      <c r="J93" s="97">
        <v>12</v>
      </c>
      <c r="K93" s="96">
        <v>0.5</v>
      </c>
      <c r="L93" s="90">
        <v>15007.2</v>
      </c>
      <c r="M93" s="90"/>
      <c r="N93" s="90">
        <v>15007.2</v>
      </c>
      <c r="O93" s="91">
        <v>0</v>
      </c>
      <c r="P93" s="91">
        <v>0</v>
      </c>
      <c r="Q93" s="95">
        <f t="shared" si="11"/>
        <v>0</v>
      </c>
      <c r="R93" s="89" t="str">
        <f t="shared" si="12"/>
        <v>N/A</v>
      </c>
      <c r="S93" s="94">
        <v>0</v>
      </c>
      <c r="T93" s="142"/>
    </row>
    <row r="94" spans="1:20" ht="13.5" thickBot="1" x14ac:dyDescent="0.25">
      <c r="A94" s="131"/>
      <c r="B94" s="131"/>
      <c r="C94" s="131"/>
      <c r="E94" s="124"/>
      <c r="F94" s="16"/>
      <c r="G94" s="14"/>
      <c r="H94" s="15" t="s">
        <v>74</v>
      </c>
      <c r="I94" s="14"/>
      <c r="J94" s="14"/>
      <c r="K94" s="13"/>
      <c r="L94" s="12">
        <f t="shared" ref="L94:Q94" si="15">SUM(L32:L93)</f>
        <v>1176294.9127979998</v>
      </c>
      <c r="M94" s="12">
        <f t="shared" si="15"/>
        <v>189658.606</v>
      </c>
      <c r="N94" s="12">
        <f t="shared" si="15"/>
        <v>986636.30679799989</v>
      </c>
      <c r="O94" s="12">
        <f t="shared" si="15"/>
        <v>0</v>
      </c>
      <c r="P94" s="12">
        <f t="shared" si="15"/>
        <v>0</v>
      </c>
      <c r="Q94" s="12">
        <f t="shared" si="15"/>
        <v>0</v>
      </c>
      <c r="R94" s="11">
        <f t="shared" si="12"/>
        <v>0</v>
      </c>
      <c r="S94" s="10">
        <f>SUM(S32:S93)</f>
        <v>0</v>
      </c>
      <c r="T94" s="129"/>
    </row>
    <row r="95" spans="1:20" ht="13.5" thickBot="1" x14ac:dyDescent="0.25">
      <c r="A95" s="131"/>
      <c r="B95" s="131"/>
      <c r="C95" s="131"/>
      <c r="D95" s="131"/>
      <c r="F95" s="74"/>
      <c r="G95" s="74"/>
      <c r="H95" s="74"/>
      <c r="I95" s="74"/>
      <c r="J95" s="74"/>
      <c r="K95" s="74"/>
      <c r="T95" s="142"/>
    </row>
    <row r="96" spans="1:20" s="74" customFormat="1" x14ac:dyDescent="0.2">
      <c r="A96" s="131"/>
      <c r="B96" s="131"/>
      <c r="C96" s="131"/>
      <c r="D96" s="131"/>
      <c r="E96" s="58"/>
      <c r="F96" s="38" t="s">
        <v>75</v>
      </c>
      <c r="G96" s="37"/>
      <c r="H96" s="37"/>
      <c r="I96" s="37"/>
      <c r="J96" s="37"/>
      <c r="K96" s="36"/>
      <c r="L96" s="35"/>
      <c r="M96" s="35"/>
      <c r="N96" s="35"/>
      <c r="O96" s="35"/>
      <c r="P96" s="35"/>
      <c r="Q96" s="35"/>
      <c r="R96" s="34"/>
      <c r="S96" s="33"/>
      <c r="T96" s="145"/>
    </row>
    <row r="97" spans="1:20" s="74" customFormat="1" x14ac:dyDescent="0.2">
      <c r="A97" s="131"/>
      <c r="B97" s="131"/>
      <c r="C97" s="131"/>
      <c r="D97" s="131"/>
      <c r="E97" s="58"/>
      <c r="F97" s="49" t="s">
        <v>76</v>
      </c>
      <c r="G97" s="48"/>
      <c r="H97" s="48"/>
      <c r="I97" s="48"/>
      <c r="J97" s="48"/>
      <c r="K97" s="31"/>
      <c r="L97" s="47"/>
      <c r="M97" s="47"/>
      <c r="N97" s="47"/>
      <c r="O97" s="47"/>
      <c r="P97" s="47"/>
      <c r="Q97" s="47"/>
      <c r="R97" s="46"/>
      <c r="S97" s="45"/>
      <c r="T97" s="145"/>
    </row>
    <row r="98" spans="1:20" s="74" customFormat="1" ht="13.5" thickBot="1" x14ac:dyDescent="0.25">
      <c r="A98" s="131"/>
      <c r="B98" s="131"/>
      <c r="C98" s="131"/>
      <c r="D98" s="131"/>
      <c r="E98" s="58"/>
      <c r="F98" s="52" t="s">
        <v>77</v>
      </c>
      <c r="G98" s="43"/>
      <c r="H98" s="43"/>
      <c r="I98" s="43"/>
      <c r="J98" s="43"/>
      <c r="K98" s="42"/>
      <c r="L98" s="41"/>
      <c r="M98" s="41"/>
      <c r="N98" s="41"/>
      <c r="O98" s="41"/>
      <c r="P98" s="41"/>
      <c r="Q98" s="41"/>
      <c r="R98" s="40"/>
      <c r="S98" s="39"/>
      <c r="T98" s="145"/>
    </row>
    <row r="99" spans="1:20" x14ac:dyDescent="0.2">
      <c r="A99" s="131"/>
      <c r="B99" s="131"/>
      <c r="C99" s="131"/>
      <c r="D99" s="120"/>
      <c r="E99" s="124"/>
      <c r="F99" s="139" t="s">
        <v>243</v>
      </c>
      <c r="G99" s="87"/>
      <c r="H99" s="86"/>
      <c r="I99" s="86"/>
      <c r="J99" s="86"/>
      <c r="K99" s="86"/>
      <c r="L99" s="85"/>
      <c r="M99" s="85"/>
      <c r="N99" s="84"/>
      <c r="O99" s="84"/>
      <c r="P99" s="84"/>
      <c r="Q99" s="84"/>
      <c r="R99" s="83"/>
      <c r="S99" s="82"/>
      <c r="T99" s="144"/>
    </row>
    <row r="100" spans="1:20" ht="14.25" customHeight="1" x14ac:dyDescent="0.2">
      <c r="A100" s="131" t="str">
        <f t="shared" si="13"/>
        <v>The People Concern</v>
      </c>
      <c r="B100" s="131" t="str">
        <f t="shared" si="14"/>
        <v>Cloverfield Services Center</v>
      </c>
      <c r="C100" s="140" t="str">
        <f>$F$31</f>
        <v>DAYBREAK</v>
      </c>
      <c r="D100" s="135" t="s">
        <v>56</v>
      </c>
      <c r="E100" s="124" t="s">
        <v>75</v>
      </c>
      <c r="F100" s="80" t="s">
        <v>190</v>
      </c>
      <c r="G100" s="80" t="s">
        <v>306</v>
      </c>
      <c r="H100" s="79">
        <f>L100/(SUM($L$32:$L$57))</f>
        <v>7.7901360610587153E-2</v>
      </c>
      <c r="I100" s="80"/>
      <c r="J100" s="80"/>
      <c r="K100" s="80"/>
      <c r="L100" s="77">
        <v>29250.630509838971</v>
      </c>
      <c r="M100" s="77">
        <v>4951.666666666667</v>
      </c>
      <c r="N100" s="77">
        <v>24298.963843172303</v>
      </c>
      <c r="O100" s="78">
        <v>0</v>
      </c>
      <c r="P100" s="78">
        <v>0</v>
      </c>
      <c r="Q100" s="77">
        <f>SUM(O100:P100)</f>
        <v>0</v>
      </c>
      <c r="R100" s="76">
        <f>IFERROR(Q100/M100,"N/A")</f>
        <v>0</v>
      </c>
      <c r="S100" s="75">
        <v>0</v>
      </c>
      <c r="T100" s="142"/>
    </row>
    <row r="101" spans="1:20" ht="14.25" customHeight="1" x14ac:dyDescent="0.2">
      <c r="A101" s="131" t="str">
        <f t="shared" si="13"/>
        <v>The People Concern</v>
      </c>
      <c r="B101" s="131" t="str">
        <f t="shared" si="14"/>
        <v>Cloverfield Services Center</v>
      </c>
      <c r="C101" s="140" t="str">
        <f>$F$31</f>
        <v>DAYBREAK</v>
      </c>
      <c r="D101" s="135" t="s">
        <v>56</v>
      </c>
      <c r="E101" s="124" t="s">
        <v>75</v>
      </c>
      <c r="F101" s="80" t="s">
        <v>307</v>
      </c>
      <c r="G101" s="80" t="s">
        <v>308</v>
      </c>
      <c r="H101" s="79">
        <f>L101/(SUM($L$32:$L$57))</f>
        <v>9.7147243812751236E-3</v>
      </c>
      <c r="I101" s="80"/>
      <c r="J101" s="80"/>
      <c r="K101" s="80"/>
      <c r="L101" s="90">
        <v>3647.7130971058259</v>
      </c>
      <c r="M101" s="90">
        <v>2225.4799999999996</v>
      </c>
      <c r="N101" s="90">
        <v>1422.2330971058263</v>
      </c>
      <c r="O101" s="91">
        <v>0</v>
      </c>
      <c r="P101" s="91">
        <v>0</v>
      </c>
      <c r="Q101" s="90">
        <f>SUM(O101:P101)</f>
        <v>0</v>
      </c>
      <c r="R101" s="89">
        <f>IFERROR(Q101/M101,"N/A")</f>
        <v>0</v>
      </c>
      <c r="S101" s="88">
        <v>0</v>
      </c>
      <c r="T101" s="142"/>
    </row>
    <row r="102" spans="1:20" ht="25.5" x14ac:dyDescent="0.2">
      <c r="A102" s="131" t="str">
        <f t="shared" si="13"/>
        <v>The People Concern</v>
      </c>
      <c r="B102" s="131" t="str">
        <f t="shared" si="14"/>
        <v>Cloverfield Services Center</v>
      </c>
      <c r="C102" s="140" t="str">
        <f>$F$31</f>
        <v>DAYBREAK</v>
      </c>
      <c r="D102" s="135" t="s">
        <v>56</v>
      </c>
      <c r="E102" s="124" t="s">
        <v>75</v>
      </c>
      <c r="F102" s="80" t="s">
        <v>194</v>
      </c>
      <c r="G102" s="80" t="s">
        <v>309</v>
      </c>
      <c r="H102" s="79">
        <f>L102/(SUM($L$32:$L$57))</f>
        <v>6.4602675144561944E-2</v>
      </c>
      <c r="I102" s="80"/>
      <c r="J102" s="80"/>
      <c r="K102" s="80"/>
      <c r="L102" s="90">
        <v>24257.201232296891</v>
      </c>
      <c r="M102" s="90">
        <v>13214.373333333335</v>
      </c>
      <c r="N102" s="90">
        <v>11042.827898963556</v>
      </c>
      <c r="O102" s="91">
        <v>0</v>
      </c>
      <c r="P102" s="91">
        <v>0</v>
      </c>
      <c r="Q102" s="90">
        <f>SUM(O102:P102)</f>
        <v>0</v>
      </c>
      <c r="R102" s="89">
        <f>IFERROR(Q102/M102,"N/A")</f>
        <v>0</v>
      </c>
      <c r="S102" s="88">
        <v>0</v>
      </c>
      <c r="T102" s="142"/>
    </row>
    <row r="103" spans="1:20" ht="14.25" customHeight="1" x14ac:dyDescent="0.2">
      <c r="A103" s="131" t="str">
        <f t="shared" si="13"/>
        <v>The People Concern</v>
      </c>
      <c r="B103" s="131" t="str">
        <f t="shared" si="14"/>
        <v>Cloverfield Services Center</v>
      </c>
      <c r="C103" s="140" t="str">
        <f>$F$31</f>
        <v>DAYBREAK</v>
      </c>
      <c r="D103" s="135" t="s">
        <v>56</v>
      </c>
      <c r="E103" s="124" t="s">
        <v>75</v>
      </c>
      <c r="F103" s="80" t="s">
        <v>196</v>
      </c>
      <c r="G103" s="80" t="s">
        <v>310</v>
      </c>
      <c r="H103" s="79">
        <f>L103/(SUM($L$32:$L$57))</f>
        <v>3.6980941710616951E-2</v>
      </c>
      <c r="I103" s="80"/>
      <c r="J103" s="80"/>
      <c r="K103" s="80"/>
      <c r="L103" s="90">
        <v>13885.712051814133</v>
      </c>
      <c r="M103" s="90">
        <v>8696.5733333333337</v>
      </c>
      <c r="N103" s="90">
        <v>5189.1387184807991</v>
      </c>
      <c r="O103" s="91">
        <v>0</v>
      </c>
      <c r="P103" s="91">
        <v>0</v>
      </c>
      <c r="Q103" s="90">
        <f>SUM(O103:P103)</f>
        <v>0</v>
      </c>
      <c r="R103" s="89">
        <f>IFERROR(Q103/M103,"N/A")</f>
        <v>0</v>
      </c>
      <c r="S103" s="88">
        <v>0</v>
      </c>
      <c r="T103" s="142"/>
    </row>
    <row r="104" spans="1:20" x14ac:dyDescent="0.2">
      <c r="A104" s="131"/>
      <c r="B104" s="131"/>
      <c r="C104" s="140"/>
      <c r="D104" s="120"/>
      <c r="E104" s="124"/>
      <c r="F104" s="139" t="s">
        <v>281</v>
      </c>
      <c r="G104" s="87"/>
      <c r="H104" s="86"/>
      <c r="I104" s="86"/>
      <c r="J104" s="86"/>
      <c r="K104" s="86"/>
      <c r="L104" s="85"/>
      <c r="M104" s="85"/>
      <c r="N104" s="84"/>
      <c r="O104" s="84"/>
      <c r="P104" s="84"/>
      <c r="Q104" s="84"/>
      <c r="R104" s="83"/>
      <c r="S104" s="82"/>
      <c r="T104" s="144"/>
    </row>
    <row r="105" spans="1:20" x14ac:dyDescent="0.2">
      <c r="A105" s="131" t="str">
        <f t="shared" si="13"/>
        <v>The People Concern</v>
      </c>
      <c r="B105" s="131" t="str">
        <f t="shared" si="14"/>
        <v>Cloverfield Services Center</v>
      </c>
      <c r="C105" s="140" t="str">
        <f>$F$58</f>
        <v>SAFE HAVEN</v>
      </c>
      <c r="D105" s="135" t="s">
        <v>56</v>
      </c>
      <c r="E105" s="124" t="s">
        <v>75</v>
      </c>
      <c r="F105" s="80" t="s">
        <v>190</v>
      </c>
      <c r="G105" s="80" t="s">
        <v>311</v>
      </c>
      <c r="H105" s="79">
        <f>L105/(SUM($L$59:$L$93))</f>
        <v>0.13546474621169227</v>
      </c>
      <c r="I105" s="80"/>
      <c r="J105" s="80"/>
      <c r="K105" s="80"/>
      <c r="L105" s="90">
        <v>108481.7930967311</v>
      </c>
      <c r="M105" s="90">
        <v>3631.0266666666666</v>
      </c>
      <c r="N105" s="90">
        <v>104850.76643006442</v>
      </c>
      <c r="O105" s="91">
        <v>0</v>
      </c>
      <c r="P105" s="91">
        <v>0</v>
      </c>
      <c r="Q105" s="90">
        <f>SUM(O105:P105)</f>
        <v>0</v>
      </c>
      <c r="R105" s="89">
        <f>IFERROR(Q105/M105,"N/A")</f>
        <v>0</v>
      </c>
      <c r="S105" s="88">
        <v>0</v>
      </c>
      <c r="T105" s="142"/>
    </row>
    <row r="106" spans="1:20" ht="14.25" customHeight="1" x14ac:dyDescent="0.2">
      <c r="A106" s="131" t="str">
        <f t="shared" si="13"/>
        <v>The People Concern</v>
      </c>
      <c r="B106" s="131" t="str">
        <f t="shared" si="14"/>
        <v>Cloverfield Services Center</v>
      </c>
      <c r="C106" s="140" t="str">
        <f>$F$58</f>
        <v>SAFE HAVEN</v>
      </c>
      <c r="D106" s="135" t="s">
        <v>56</v>
      </c>
      <c r="E106" s="124" t="s">
        <v>75</v>
      </c>
      <c r="F106" s="80" t="s">
        <v>307</v>
      </c>
      <c r="G106" s="80" t="s">
        <v>312</v>
      </c>
      <c r="H106" s="79">
        <f>L106/(SUM($L$59:$L$93))</f>
        <v>1.2392989208345811E-2</v>
      </c>
      <c r="I106" s="80"/>
      <c r="J106" s="80"/>
      <c r="K106" s="80"/>
      <c r="L106" s="90">
        <v>9924.4543598735381</v>
      </c>
      <c r="M106" s="90">
        <v>1582.9733333333334</v>
      </c>
      <c r="N106" s="90">
        <v>8341.4810265402048</v>
      </c>
      <c r="O106" s="91">
        <v>0</v>
      </c>
      <c r="P106" s="91">
        <v>0</v>
      </c>
      <c r="Q106" s="90">
        <f>SUM(O106:P106)</f>
        <v>0</v>
      </c>
      <c r="R106" s="89">
        <f>IFERROR(Q106/M106,"N/A")</f>
        <v>0</v>
      </c>
      <c r="S106" s="88">
        <v>0</v>
      </c>
      <c r="T106" s="142"/>
    </row>
    <row r="107" spans="1:20" ht="25.5" x14ac:dyDescent="0.2">
      <c r="A107" s="131" t="str">
        <f t="shared" si="13"/>
        <v>The People Concern</v>
      </c>
      <c r="B107" s="131" t="str">
        <f t="shared" si="14"/>
        <v>Cloverfield Services Center</v>
      </c>
      <c r="C107" s="140" t="str">
        <f>$F$58</f>
        <v>SAFE HAVEN</v>
      </c>
      <c r="D107" s="135" t="s">
        <v>56</v>
      </c>
      <c r="E107" s="124" t="s">
        <v>75</v>
      </c>
      <c r="F107" s="80" t="s">
        <v>194</v>
      </c>
      <c r="G107" s="80" t="s">
        <v>313</v>
      </c>
      <c r="H107" s="79">
        <f>L107/(SUM($L$59:$L$93))</f>
        <v>8.7203211509787215E-2</v>
      </c>
      <c r="I107" s="80"/>
      <c r="J107" s="80"/>
      <c r="K107" s="80"/>
      <c r="L107" s="90">
        <v>69833.377413131762</v>
      </c>
      <c r="M107" s="90">
        <v>4577.3466666666673</v>
      </c>
      <c r="N107" s="90">
        <v>65256.030746465098</v>
      </c>
      <c r="O107" s="91">
        <v>0</v>
      </c>
      <c r="P107" s="91">
        <v>0</v>
      </c>
      <c r="Q107" s="90">
        <f>SUM(O107:P107)</f>
        <v>0</v>
      </c>
      <c r="R107" s="89">
        <f>IFERROR(Q107/M107,"N/A")</f>
        <v>0</v>
      </c>
      <c r="S107" s="88">
        <v>0</v>
      </c>
      <c r="T107" s="142"/>
    </row>
    <row r="108" spans="1:20" ht="14.25" customHeight="1" thickBot="1" x14ac:dyDescent="0.25">
      <c r="A108" s="131" t="str">
        <f t="shared" si="13"/>
        <v>The People Concern</v>
      </c>
      <c r="B108" s="131" t="str">
        <f t="shared" si="14"/>
        <v>Cloverfield Services Center</v>
      </c>
      <c r="C108" s="140" t="str">
        <f>$F$58</f>
        <v>SAFE HAVEN</v>
      </c>
      <c r="D108" s="135" t="s">
        <v>56</v>
      </c>
      <c r="E108" s="124" t="s">
        <v>75</v>
      </c>
      <c r="F108" s="80" t="s">
        <v>196</v>
      </c>
      <c r="G108" s="80" t="s">
        <v>314</v>
      </c>
      <c r="H108" s="79">
        <f>L108/(SUM($L$59:$L$93))</f>
        <v>5.720406361126678E-2</v>
      </c>
      <c r="I108" s="80"/>
      <c r="J108" s="80"/>
      <c r="K108" s="80"/>
      <c r="L108" s="90">
        <v>45809.700062273972</v>
      </c>
      <c r="M108" s="90">
        <v>4335.32</v>
      </c>
      <c r="N108" s="90">
        <v>41474.380062273973</v>
      </c>
      <c r="O108" s="91">
        <v>0</v>
      </c>
      <c r="P108" s="91">
        <v>0</v>
      </c>
      <c r="Q108" s="90">
        <f>SUM(O108:P108)</f>
        <v>0</v>
      </c>
      <c r="R108" s="89">
        <f>IFERROR(Q108/M108,"N/A")</f>
        <v>0</v>
      </c>
      <c r="S108" s="88">
        <v>0</v>
      </c>
      <c r="T108" s="142"/>
    </row>
    <row r="109" spans="1:20" ht="13.5" thickBot="1" x14ac:dyDescent="0.25">
      <c r="A109" s="131"/>
      <c r="B109" s="131"/>
      <c r="C109" s="131"/>
      <c r="E109" s="124"/>
      <c r="F109" s="16"/>
      <c r="G109" s="14"/>
      <c r="H109" s="15" t="s">
        <v>78</v>
      </c>
      <c r="I109" s="14"/>
      <c r="J109" s="14"/>
      <c r="K109" s="13"/>
      <c r="L109" s="12">
        <f t="shared" ref="L109:Q109" si="16">SUM(L100:L108)</f>
        <v>305090.58182306623</v>
      </c>
      <c r="M109" s="12">
        <f t="shared" si="16"/>
        <v>43214.76</v>
      </c>
      <c r="N109" s="12">
        <f t="shared" si="16"/>
        <v>261875.82182306619</v>
      </c>
      <c r="O109" s="12">
        <f t="shared" si="16"/>
        <v>0</v>
      </c>
      <c r="P109" s="12">
        <f t="shared" si="16"/>
        <v>0</v>
      </c>
      <c r="Q109" s="12">
        <f t="shared" si="16"/>
        <v>0</v>
      </c>
      <c r="R109" s="11">
        <f>IFERROR(Q109/M109,"N/A")</f>
        <v>0</v>
      </c>
      <c r="S109" s="10">
        <f>SUM(S100:S108)</f>
        <v>0</v>
      </c>
      <c r="T109" s="129"/>
    </row>
    <row r="110" spans="1:20" ht="13.5" thickBot="1" x14ac:dyDescent="0.25">
      <c r="A110" s="131"/>
      <c r="B110" s="131"/>
      <c r="C110" s="131"/>
      <c r="D110" s="131"/>
      <c r="F110" s="74"/>
      <c r="G110" s="74"/>
      <c r="H110" s="74"/>
      <c r="I110" s="74"/>
      <c r="J110" s="74"/>
      <c r="K110" s="74"/>
      <c r="T110" s="142"/>
    </row>
    <row r="111" spans="1:20" s="74" customFormat="1" x14ac:dyDescent="0.2">
      <c r="A111" s="131"/>
      <c r="B111" s="131"/>
      <c r="C111" s="131"/>
      <c r="D111" s="131"/>
      <c r="E111" s="58"/>
      <c r="F111" s="38" t="s">
        <v>79</v>
      </c>
      <c r="G111" s="37"/>
      <c r="H111" s="37"/>
      <c r="I111" s="37"/>
      <c r="J111" s="37"/>
      <c r="K111" s="36"/>
      <c r="L111" s="35"/>
      <c r="M111" s="35"/>
      <c r="N111" s="35"/>
      <c r="O111" s="35"/>
      <c r="P111" s="35"/>
      <c r="Q111" s="35"/>
      <c r="R111" s="34"/>
      <c r="S111" s="33"/>
      <c r="T111" s="145"/>
    </row>
    <row r="112" spans="1:20" s="74" customFormat="1" x14ac:dyDescent="0.2">
      <c r="A112" s="131"/>
      <c r="B112" s="131"/>
      <c r="C112" s="131"/>
      <c r="D112" s="131"/>
      <c r="E112" s="58"/>
      <c r="F112" s="49" t="s">
        <v>80</v>
      </c>
      <c r="G112" s="48"/>
      <c r="H112" s="48"/>
      <c r="I112" s="48"/>
      <c r="J112" s="48"/>
      <c r="K112" s="31"/>
      <c r="L112" s="47"/>
      <c r="M112" s="47"/>
      <c r="N112" s="47"/>
      <c r="O112" s="47"/>
      <c r="P112" s="47"/>
      <c r="Q112" s="47"/>
      <c r="R112" s="46"/>
      <c r="S112" s="45"/>
      <c r="T112" s="145"/>
    </row>
    <row r="113" spans="1:20" s="74" customFormat="1" x14ac:dyDescent="0.2">
      <c r="A113" s="131"/>
      <c r="B113" s="131"/>
      <c r="C113" s="131"/>
      <c r="D113" s="131"/>
      <c r="E113" s="58"/>
      <c r="F113" s="49" t="s">
        <v>81</v>
      </c>
      <c r="G113" s="48"/>
      <c r="H113" s="48"/>
      <c r="I113" s="48"/>
      <c r="J113" s="48"/>
      <c r="K113" s="31"/>
      <c r="L113" s="47"/>
      <c r="M113" s="47"/>
      <c r="N113" s="47"/>
      <c r="O113" s="47"/>
      <c r="P113" s="47"/>
      <c r="Q113" s="47"/>
      <c r="R113" s="46"/>
      <c r="S113" s="45"/>
      <c r="T113" s="145"/>
    </row>
    <row r="114" spans="1:20" s="74" customFormat="1" x14ac:dyDescent="0.2">
      <c r="A114" s="131"/>
      <c r="B114" s="131"/>
      <c r="C114" s="131"/>
      <c r="D114" s="131"/>
      <c r="E114" s="58"/>
      <c r="F114" s="49" t="s">
        <v>82</v>
      </c>
      <c r="G114" s="48"/>
      <c r="H114" s="48"/>
      <c r="I114" s="48"/>
      <c r="J114" s="48"/>
      <c r="K114" s="31"/>
      <c r="L114" s="47"/>
      <c r="M114" s="47"/>
      <c r="N114" s="47"/>
      <c r="O114" s="47"/>
      <c r="P114" s="47"/>
      <c r="Q114" s="47"/>
      <c r="R114" s="46"/>
      <c r="S114" s="45"/>
      <c r="T114" s="145"/>
    </row>
    <row r="115" spans="1:20" s="74" customFormat="1" x14ac:dyDescent="0.2">
      <c r="A115" s="131"/>
      <c r="B115" s="131"/>
      <c r="C115" s="131"/>
      <c r="D115" s="131"/>
      <c r="E115" s="58"/>
      <c r="F115" s="49" t="s">
        <v>83</v>
      </c>
      <c r="G115" s="48"/>
      <c r="H115" s="48"/>
      <c r="I115" s="48"/>
      <c r="J115" s="48"/>
      <c r="K115" s="31"/>
      <c r="L115" s="47"/>
      <c r="M115" s="47"/>
      <c r="N115" s="47"/>
      <c r="O115" s="47"/>
      <c r="P115" s="47"/>
      <c r="Q115" s="47"/>
      <c r="R115" s="46"/>
      <c r="S115" s="45"/>
      <c r="T115" s="145"/>
    </row>
    <row r="116" spans="1:20" s="74" customFormat="1" ht="13.5" thickBot="1" x14ac:dyDescent="0.25">
      <c r="A116" s="131"/>
      <c r="B116" s="131"/>
      <c r="C116" s="131"/>
      <c r="D116" s="131"/>
      <c r="E116" s="58"/>
      <c r="F116" s="44" t="s">
        <v>84</v>
      </c>
      <c r="G116" s="43"/>
      <c r="H116" s="43"/>
      <c r="I116" s="43"/>
      <c r="J116" s="43"/>
      <c r="K116" s="42"/>
      <c r="L116" s="41"/>
      <c r="M116" s="41"/>
      <c r="N116" s="41"/>
      <c r="O116" s="41"/>
      <c r="P116" s="41"/>
      <c r="Q116" s="41"/>
      <c r="R116" s="40"/>
      <c r="S116" s="39"/>
      <c r="T116" s="145"/>
    </row>
    <row r="117" spans="1:20" x14ac:dyDescent="0.2">
      <c r="A117" s="131" t="str">
        <f t="shared" si="13"/>
        <v>The People Concern</v>
      </c>
      <c r="B117" s="131" t="str">
        <f t="shared" si="14"/>
        <v>Cloverfield Services Center</v>
      </c>
      <c r="C117" s="131"/>
      <c r="D117" s="135" t="s">
        <v>56</v>
      </c>
      <c r="E117" s="124" t="s">
        <v>79</v>
      </c>
      <c r="F117" s="80"/>
      <c r="G117" s="80"/>
      <c r="H117" s="92"/>
      <c r="I117" s="80"/>
      <c r="J117" s="80"/>
      <c r="K117" s="80"/>
      <c r="L117" s="77">
        <v>0</v>
      </c>
      <c r="M117" s="77">
        <v>0</v>
      </c>
      <c r="N117" s="77">
        <v>0</v>
      </c>
      <c r="O117" s="78">
        <v>0</v>
      </c>
      <c r="P117" s="78">
        <v>0</v>
      </c>
      <c r="Q117" s="77">
        <f>SUM(O117:P117)</f>
        <v>0</v>
      </c>
      <c r="R117" s="76" t="str">
        <f>IFERROR(Q117/M117,"N/A")</f>
        <v>N/A</v>
      </c>
      <c r="S117" s="75">
        <v>0</v>
      </c>
      <c r="T117" s="142"/>
    </row>
    <row r="118" spans="1:20" ht="13.5" thickBot="1" x14ac:dyDescent="0.25">
      <c r="A118" s="131" t="str">
        <f t="shared" si="13"/>
        <v>The People Concern</v>
      </c>
      <c r="B118" s="131" t="str">
        <f t="shared" si="14"/>
        <v>Cloverfield Services Center</v>
      </c>
      <c r="C118" s="131"/>
      <c r="D118" s="135" t="s">
        <v>56</v>
      </c>
      <c r="E118" s="124" t="s">
        <v>79</v>
      </c>
      <c r="F118" s="80"/>
      <c r="G118" s="80"/>
      <c r="H118" s="92"/>
      <c r="I118" s="80"/>
      <c r="J118" s="80"/>
      <c r="K118" s="80"/>
      <c r="L118" s="90">
        <v>0</v>
      </c>
      <c r="M118" s="90">
        <v>0</v>
      </c>
      <c r="N118" s="90">
        <v>0</v>
      </c>
      <c r="O118" s="91">
        <v>0</v>
      </c>
      <c r="P118" s="91">
        <v>0</v>
      </c>
      <c r="Q118" s="90">
        <f>SUM(O118:P118)</f>
        <v>0</v>
      </c>
      <c r="R118" s="89" t="str">
        <f>IFERROR(Q118/M118,"N/A")</f>
        <v>N/A</v>
      </c>
      <c r="S118" s="88">
        <v>0</v>
      </c>
      <c r="T118" s="142"/>
    </row>
    <row r="119" spans="1:20" ht="13.5" thickBot="1" x14ac:dyDescent="0.25">
      <c r="A119" s="131"/>
      <c r="B119" s="131"/>
      <c r="C119" s="131"/>
      <c r="E119" s="124"/>
      <c r="F119" s="16"/>
      <c r="G119" s="14"/>
      <c r="H119" s="15" t="s">
        <v>85</v>
      </c>
      <c r="I119" s="14"/>
      <c r="J119" s="14"/>
      <c r="K119" s="13"/>
      <c r="L119" s="12">
        <f t="shared" ref="L119:Q119" si="17">SUM(L117:L118)</f>
        <v>0</v>
      </c>
      <c r="M119" s="12">
        <f t="shared" si="17"/>
        <v>0</v>
      </c>
      <c r="N119" s="12">
        <f t="shared" si="17"/>
        <v>0</v>
      </c>
      <c r="O119" s="12">
        <f t="shared" si="17"/>
        <v>0</v>
      </c>
      <c r="P119" s="12">
        <f t="shared" si="17"/>
        <v>0</v>
      </c>
      <c r="Q119" s="12">
        <f t="shared" si="17"/>
        <v>0</v>
      </c>
      <c r="R119" s="11" t="str">
        <f>IFERROR(Q119/M119,"N/A")</f>
        <v>N/A</v>
      </c>
      <c r="S119" s="10">
        <f>SUM(S117:S118)</f>
        <v>0</v>
      </c>
      <c r="T119" s="129"/>
    </row>
    <row r="120" spans="1:20" ht="13.5" thickBot="1" x14ac:dyDescent="0.25">
      <c r="A120" s="131"/>
      <c r="B120" s="131"/>
      <c r="C120" s="131"/>
      <c r="D120" s="131"/>
      <c r="F120" s="74"/>
      <c r="G120" s="74"/>
      <c r="H120" s="74"/>
      <c r="I120" s="74"/>
      <c r="J120" s="74"/>
      <c r="K120" s="74"/>
      <c r="T120" s="142"/>
    </row>
    <row r="121" spans="1:20" s="74" customFormat="1" x14ac:dyDescent="0.2">
      <c r="A121" s="131"/>
      <c r="B121" s="131"/>
      <c r="C121" s="131"/>
      <c r="D121" s="131"/>
      <c r="E121" s="58"/>
      <c r="F121" s="38" t="s">
        <v>86</v>
      </c>
      <c r="G121" s="37"/>
      <c r="H121" s="37"/>
      <c r="I121" s="37"/>
      <c r="J121" s="37"/>
      <c r="K121" s="36"/>
      <c r="L121" s="35"/>
      <c r="M121" s="35"/>
      <c r="N121" s="35"/>
      <c r="O121" s="35"/>
      <c r="P121" s="35"/>
      <c r="Q121" s="35"/>
      <c r="R121" s="34"/>
      <c r="S121" s="33"/>
      <c r="T121" s="145"/>
    </row>
    <row r="122" spans="1:20" s="74" customFormat="1" ht="13.5" thickBot="1" x14ac:dyDescent="0.25">
      <c r="A122" s="131"/>
      <c r="B122" s="131"/>
      <c r="C122" s="131"/>
      <c r="D122" s="131"/>
      <c r="E122" s="58"/>
      <c r="F122" s="44" t="s">
        <v>87</v>
      </c>
      <c r="G122" s="43"/>
      <c r="H122" s="43"/>
      <c r="I122" s="43"/>
      <c r="J122" s="43"/>
      <c r="K122" s="42"/>
      <c r="L122" s="41"/>
      <c r="M122" s="41"/>
      <c r="N122" s="41"/>
      <c r="O122" s="41"/>
      <c r="P122" s="41"/>
      <c r="Q122" s="41"/>
      <c r="R122" s="40"/>
      <c r="S122" s="39"/>
      <c r="T122" s="145"/>
    </row>
    <row r="123" spans="1:20" x14ac:dyDescent="0.2">
      <c r="A123" s="131"/>
      <c r="B123" s="131"/>
      <c r="C123" s="131"/>
      <c r="D123" s="120"/>
      <c r="E123" s="124"/>
      <c r="F123" s="139" t="s">
        <v>243</v>
      </c>
      <c r="G123" s="87"/>
      <c r="H123" s="86"/>
      <c r="I123" s="86"/>
      <c r="J123" s="86"/>
      <c r="K123" s="86"/>
      <c r="L123" s="85"/>
      <c r="M123" s="85"/>
      <c r="N123" s="84"/>
      <c r="O123" s="84"/>
      <c r="P123" s="84"/>
      <c r="Q123" s="84"/>
      <c r="R123" s="83"/>
      <c r="S123" s="82"/>
      <c r="T123" s="144"/>
    </row>
    <row r="124" spans="1:20" ht="25.5" x14ac:dyDescent="0.2">
      <c r="A124" s="131" t="str">
        <f t="shared" si="13"/>
        <v>The People Concern</v>
      </c>
      <c r="B124" s="131" t="str">
        <f t="shared" si="14"/>
        <v>Cloverfield Services Center</v>
      </c>
      <c r="C124" s="140" t="str">
        <f>$F$31</f>
        <v>DAYBREAK</v>
      </c>
      <c r="D124" s="135" t="s">
        <v>56</v>
      </c>
      <c r="E124" s="124" t="s">
        <v>86</v>
      </c>
      <c r="F124" s="80" t="s">
        <v>198</v>
      </c>
      <c r="G124" s="80" t="s">
        <v>315</v>
      </c>
      <c r="H124" s="93">
        <f>L124/12</f>
        <v>2002.2395060483807</v>
      </c>
      <c r="I124" s="80"/>
      <c r="J124" s="80"/>
      <c r="K124" s="80"/>
      <c r="L124" s="77">
        <v>24026.874072580569</v>
      </c>
      <c r="M124" s="77">
        <v>5000</v>
      </c>
      <c r="N124" s="77">
        <v>19026.874072580569</v>
      </c>
      <c r="O124" s="78">
        <v>0</v>
      </c>
      <c r="P124" s="78">
        <v>0</v>
      </c>
      <c r="Q124" s="77">
        <f>SUM(O124:P124)</f>
        <v>0</v>
      </c>
      <c r="R124" s="76">
        <f>IFERROR(Q124/M124,"N/A")</f>
        <v>0</v>
      </c>
      <c r="S124" s="75">
        <v>0</v>
      </c>
      <c r="T124" s="142"/>
    </row>
    <row r="125" spans="1:20" ht="39" customHeight="1" x14ac:dyDescent="0.2">
      <c r="A125" s="131" t="str">
        <f t="shared" si="13"/>
        <v>The People Concern</v>
      </c>
      <c r="B125" s="131" t="str">
        <f t="shared" si="14"/>
        <v>Cloverfield Services Center</v>
      </c>
      <c r="C125" s="140" t="str">
        <f>$F$31</f>
        <v>DAYBREAK</v>
      </c>
      <c r="D125" s="135" t="s">
        <v>56</v>
      </c>
      <c r="E125" s="124" t="s">
        <v>86</v>
      </c>
      <c r="F125" s="80" t="s">
        <v>200</v>
      </c>
      <c r="G125" s="80" t="s">
        <v>316</v>
      </c>
      <c r="H125" s="93">
        <f>L125/12</f>
        <v>417.55540844185174</v>
      </c>
      <c r="I125" s="80"/>
      <c r="J125" s="80"/>
      <c r="K125" s="80"/>
      <c r="L125" s="77">
        <v>5010.6649013022206</v>
      </c>
      <c r="M125" s="77"/>
      <c r="N125" s="77">
        <v>5010.6649013022206</v>
      </c>
      <c r="O125" s="78">
        <v>0</v>
      </c>
      <c r="P125" s="78">
        <v>0</v>
      </c>
      <c r="Q125" s="77">
        <f>SUM(O125:P125)</f>
        <v>0</v>
      </c>
      <c r="R125" s="76" t="str">
        <f>IFERROR(Q125/M125,"N/A")</f>
        <v>N/A</v>
      </c>
      <c r="S125" s="75">
        <v>0</v>
      </c>
      <c r="T125" s="142"/>
    </row>
    <row r="126" spans="1:20" ht="25.5" x14ac:dyDescent="0.2">
      <c r="A126" s="131" t="str">
        <f t="shared" si="13"/>
        <v>The People Concern</v>
      </c>
      <c r="B126" s="131" t="str">
        <f t="shared" si="14"/>
        <v>Cloverfield Services Center</v>
      </c>
      <c r="C126" s="140" t="str">
        <f>$F$31</f>
        <v>DAYBREAK</v>
      </c>
      <c r="D126" s="135" t="s">
        <v>56</v>
      </c>
      <c r="E126" s="124" t="s">
        <v>86</v>
      </c>
      <c r="F126" s="80" t="s">
        <v>202</v>
      </c>
      <c r="G126" s="80" t="s">
        <v>317</v>
      </c>
      <c r="H126" s="93">
        <f>L126/12</f>
        <v>3.8954826977144097</v>
      </c>
      <c r="I126" s="80"/>
      <c r="J126" s="80"/>
      <c r="K126" s="80"/>
      <c r="L126" s="77">
        <v>46.745792372572915</v>
      </c>
      <c r="M126" s="77"/>
      <c r="N126" s="77">
        <v>46.745792372572915</v>
      </c>
      <c r="O126" s="78">
        <v>0</v>
      </c>
      <c r="P126" s="78">
        <v>0</v>
      </c>
      <c r="Q126" s="77">
        <f>SUM(O126:P126)</f>
        <v>0</v>
      </c>
      <c r="R126" s="76" t="str">
        <f>IFERROR(Q126/M126,"N/A")</f>
        <v>N/A</v>
      </c>
      <c r="S126" s="75">
        <v>0</v>
      </c>
      <c r="T126" s="142"/>
    </row>
    <row r="127" spans="1:20" ht="39" customHeight="1" x14ac:dyDescent="0.2">
      <c r="A127" s="131" t="str">
        <f t="shared" si="13"/>
        <v>The People Concern</v>
      </c>
      <c r="B127" s="131" t="str">
        <f t="shared" si="14"/>
        <v>Cloverfield Services Center</v>
      </c>
      <c r="C127" s="140" t="str">
        <f>$F$31</f>
        <v>DAYBREAK</v>
      </c>
      <c r="D127" s="135" t="s">
        <v>56</v>
      </c>
      <c r="E127" s="124" t="s">
        <v>86</v>
      </c>
      <c r="F127" s="80" t="s">
        <v>204</v>
      </c>
      <c r="G127" s="80" t="s">
        <v>318</v>
      </c>
      <c r="H127" s="93">
        <f>L127/12</f>
        <v>307.48843018488418</v>
      </c>
      <c r="I127" s="80"/>
      <c r="J127" s="80"/>
      <c r="K127" s="80"/>
      <c r="L127" s="77">
        <v>3689.8611622186099</v>
      </c>
      <c r="M127" s="77">
        <v>2750</v>
      </c>
      <c r="N127" s="77">
        <v>939.86116221860993</v>
      </c>
      <c r="O127" s="78">
        <v>0</v>
      </c>
      <c r="P127" s="78">
        <v>0</v>
      </c>
      <c r="Q127" s="77">
        <f>SUM(O127:P127)</f>
        <v>0</v>
      </c>
      <c r="R127" s="76">
        <f>IFERROR(Q127/M127,"N/A")</f>
        <v>0</v>
      </c>
      <c r="S127" s="75">
        <v>0</v>
      </c>
      <c r="T127" s="142"/>
    </row>
    <row r="128" spans="1:20" x14ac:dyDescent="0.2">
      <c r="A128" s="131"/>
      <c r="B128" s="131"/>
      <c r="C128" s="131"/>
      <c r="D128" s="120"/>
      <c r="E128" s="124"/>
      <c r="F128" s="139" t="s">
        <v>281</v>
      </c>
      <c r="G128" s="87"/>
      <c r="H128" s="86"/>
      <c r="I128" s="86"/>
      <c r="J128" s="86"/>
      <c r="K128" s="86"/>
      <c r="L128" s="85"/>
      <c r="M128" s="85"/>
      <c r="N128" s="84"/>
      <c r="O128" s="84"/>
      <c r="P128" s="84"/>
      <c r="Q128" s="84"/>
      <c r="R128" s="83"/>
      <c r="S128" s="82"/>
      <c r="T128" s="144"/>
    </row>
    <row r="129" spans="1:20" ht="25.5" x14ac:dyDescent="0.2">
      <c r="A129" s="131" t="str">
        <f t="shared" si="13"/>
        <v>The People Concern</v>
      </c>
      <c r="B129" s="131" t="str">
        <f t="shared" si="14"/>
        <v>Cloverfield Services Center</v>
      </c>
      <c r="C129" s="140" t="str">
        <f>$F$58</f>
        <v>SAFE HAVEN</v>
      </c>
      <c r="D129" s="135" t="s">
        <v>56</v>
      </c>
      <c r="E129" s="124" t="s">
        <v>86</v>
      </c>
      <c r="F129" s="80" t="s">
        <v>198</v>
      </c>
      <c r="G129" s="80" t="s">
        <v>315</v>
      </c>
      <c r="H129" s="93">
        <f>L129/12</f>
        <v>4074.9470462064128</v>
      </c>
      <c r="I129" s="80"/>
      <c r="J129" s="80"/>
      <c r="K129" s="80"/>
      <c r="L129" s="77">
        <v>48899.364554476953</v>
      </c>
      <c r="M129" s="77">
        <v>34000</v>
      </c>
      <c r="N129" s="77">
        <v>14899.364554476953</v>
      </c>
      <c r="O129" s="78">
        <v>0</v>
      </c>
      <c r="P129" s="78">
        <v>0</v>
      </c>
      <c r="Q129" s="77">
        <f>SUM(O129:P129)</f>
        <v>0</v>
      </c>
      <c r="R129" s="76">
        <f>IFERROR(Q129/M129,"N/A")</f>
        <v>0</v>
      </c>
      <c r="S129" s="75">
        <v>0</v>
      </c>
      <c r="T129" s="142"/>
    </row>
    <row r="130" spans="1:20" ht="39" customHeight="1" x14ac:dyDescent="0.2">
      <c r="A130" s="131" t="str">
        <f t="shared" ref="A130:A193" si="18">$G$5</f>
        <v>The People Concern</v>
      </c>
      <c r="B130" s="131" t="str">
        <f t="shared" ref="B130:B193" si="19">$G$6</f>
        <v>Cloverfield Services Center</v>
      </c>
      <c r="C130" s="140" t="str">
        <f>$F$58</f>
        <v>SAFE HAVEN</v>
      </c>
      <c r="D130" s="135" t="s">
        <v>56</v>
      </c>
      <c r="E130" s="124" t="s">
        <v>86</v>
      </c>
      <c r="F130" s="80" t="s">
        <v>200</v>
      </c>
      <c r="G130" s="80" t="s">
        <v>316</v>
      </c>
      <c r="H130" s="93">
        <f>L130/12</f>
        <v>801.34186561759827</v>
      </c>
      <c r="I130" s="80"/>
      <c r="J130" s="80"/>
      <c r="K130" s="80"/>
      <c r="L130" s="77">
        <v>9616.1023874111797</v>
      </c>
      <c r="M130" s="77"/>
      <c r="N130" s="77">
        <v>9616.1023874111797</v>
      </c>
      <c r="O130" s="78">
        <v>0</v>
      </c>
      <c r="P130" s="78">
        <v>0</v>
      </c>
      <c r="Q130" s="77">
        <f>SUM(O130:P130)</f>
        <v>0</v>
      </c>
      <c r="R130" s="76" t="str">
        <f>IFERROR(Q130/M130,"N/A")</f>
        <v>N/A</v>
      </c>
      <c r="S130" s="75">
        <v>0</v>
      </c>
      <c r="T130" s="142"/>
    </row>
    <row r="131" spans="1:20" ht="25.5" x14ac:dyDescent="0.2">
      <c r="A131" s="131" t="str">
        <f t="shared" si="18"/>
        <v>The People Concern</v>
      </c>
      <c r="B131" s="131" t="str">
        <f t="shared" si="19"/>
        <v>Cloverfield Services Center</v>
      </c>
      <c r="C131" s="140" t="str">
        <f>$F$58</f>
        <v>SAFE HAVEN</v>
      </c>
      <c r="D131" s="135" t="s">
        <v>56</v>
      </c>
      <c r="E131" s="124" t="s">
        <v>86</v>
      </c>
      <c r="F131" s="80" t="s">
        <v>202</v>
      </c>
      <c r="G131" s="80" t="s">
        <v>317</v>
      </c>
      <c r="H131" s="93">
        <f>L131/12</f>
        <v>49.948426091141151</v>
      </c>
      <c r="I131" s="80"/>
      <c r="J131" s="80"/>
      <c r="K131" s="80"/>
      <c r="L131" s="77">
        <v>599.38111309369378</v>
      </c>
      <c r="M131" s="77"/>
      <c r="N131" s="77">
        <v>599.38111309369378</v>
      </c>
      <c r="O131" s="78">
        <v>0</v>
      </c>
      <c r="P131" s="78">
        <v>0</v>
      </c>
      <c r="Q131" s="77">
        <f>SUM(O131:P131)</f>
        <v>0</v>
      </c>
      <c r="R131" s="76" t="str">
        <f>IFERROR(Q131/M131,"N/A")</f>
        <v>N/A</v>
      </c>
      <c r="S131" s="75">
        <v>0</v>
      </c>
      <c r="T131" s="142"/>
    </row>
    <row r="132" spans="1:20" ht="26.25" thickBot="1" x14ac:dyDescent="0.25">
      <c r="A132" s="131" t="str">
        <f t="shared" si="18"/>
        <v>The People Concern</v>
      </c>
      <c r="B132" s="131" t="str">
        <f t="shared" si="19"/>
        <v>Cloverfield Services Center</v>
      </c>
      <c r="C132" s="140" t="str">
        <f>$F$58</f>
        <v>SAFE HAVEN</v>
      </c>
      <c r="D132" s="135" t="s">
        <v>56</v>
      </c>
      <c r="E132" s="124" t="s">
        <v>86</v>
      </c>
      <c r="F132" s="80" t="s">
        <v>204</v>
      </c>
      <c r="G132" s="80" t="s">
        <v>318</v>
      </c>
      <c r="H132" s="93">
        <f>L132/12</f>
        <v>767.6738799529312</v>
      </c>
      <c r="I132" s="80"/>
      <c r="J132" s="80"/>
      <c r="K132" s="80"/>
      <c r="L132" s="90">
        <v>9212.0865594351744</v>
      </c>
      <c r="M132" s="90">
        <v>2000</v>
      </c>
      <c r="N132" s="90">
        <v>7212.0865594351744</v>
      </c>
      <c r="O132" s="91">
        <v>0</v>
      </c>
      <c r="P132" s="91">
        <v>0</v>
      </c>
      <c r="Q132" s="77">
        <f>SUM(O132:P132)</f>
        <v>0</v>
      </c>
      <c r="R132" s="76">
        <f>IFERROR(Q132/M132,"N/A")</f>
        <v>0</v>
      </c>
      <c r="S132" s="88">
        <v>0</v>
      </c>
      <c r="T132" s="142"/>
    </row>
    <row r="133" spans="1:20" ht="13.5" thickBot="1" x14ac:dyDescent="0.25">
      <c r="A133" s="131"/>
      <c r="B133" s="131"/>
      <c r="C133" s="131"/>
      <c r="E133" s="124"/>
      <c r="F133" s="16"/>
      <c r="G133" s="14"/>
      <c r="H133" s="15" t="s">
        <v>90</v>
      </c>
      <c r="I133" s="14"/>
      <c r="J133" s="14"/>
      <c r="K133" s="13"/>
      <c r="L133" s="12">
        <f t="shared" ref="L133:Q133" si="20">SUM(L124:L132)</f>
        <v>101101.08054289098</v>
      </c>
      <c r="M133" s="12">
        <f t="shared" si="20"/>
        <v>43750</v>
      </c>
      <c r="N133" s="12">
        <f t="shared" si="20"/>
        <v>57351.080542890981</v>
      </c>
      <c r="O133" s="12">
        <f t="shared" si="20"/>
        <v>0</v>
      </c>
      <c r="P133" s="12">
        <f t="shared" si="20"/>
        <v>0</v>
      </c>
      <c r="Q133" s="12">
        <f t="shared" si="20"/>
        <v>0</v>
      </c>
      <c r="R133" s="11">
        <f>IFERROR(Q133/M133,"N/A")</f>
        <v>0</v>
      </c>
      <c r="S133" s="10">
        <f>SUM(S124:S132)</f>
        <v>0</v>
      </c>
      <c r="T133" s="129"/>
    </row>
    <row r="134" spans="1:20" ht="13.5" thickBot="1" x14ac:dyDescent="0.25">
      <c r="A134" s="131"/>
      <c r="B134" s="131"/>
      <c r="C134" s="131"/>
      <c r="D134" s="131"/>
      <c r="E134" s="114"/>
      <c r="F134" s="74"/>
      <c r="G134" s="74"/>
      <c r="H134" s="74"/>
      <c r="I134" s="74"/>
      <c r="J134" s="74"/>
      <c r="K134" s="74"/>
      <c r="T134" s="142"/>
    </row>
    <row r="135" spans="1:20" s="74" customFormat="1" x14ac:dyDescent="0.2">
      <c r="A135" s="131"/>
      <c r="B135" s="131"/>
      <c r="C135" s="131"/>
      <c r="D135" s="131"/>
      <c r="E135" s="58"/>
      <c r="F135" s="38" t="s">
        <v>91</v>
      </c>
      <c r="G135" s="37"/>
      <c r="H135" s="37"/>
      <c r="I135" s="37"/>
      <c r="J135" s="37"/>
      <c r="K135" s="36"/>
      <c r="L135" s="35"/>
      <c r="M135" s="35"/>
      <c r="N135" s="35"/>
      <c r="O135" s="35"/>
      <c r="P135" s="35"/>
      <c r="Q135" s="35"/>
      <c r="R135" s="34"/>
      <c r="S135" s="33"/>
      <c r="T135" s="145"/>
    </row>
    <row r="136" spans="1:20" s="74" customFormat="1" x14ac:dyDescent="0.2">
      <c r="A136" s="131"/>
      <c r="B136" s="131"/>
      <c r="C136" s="131"/>
      <c r="D136" s="131"/>
      <c r="E136" s="58"/>
      <c r="F136" s="49" t="s">
        <v>92</v>
      </c>
      <c r="G136" s="48"/>
      <c r="H136" s="48"/>
      <c r="I136" s="48"/>
      <c r="J136" s="48"/>
      <c r="K136" s="31"/>
      <c r="L136" s="47"/>
      <c r="M136" s="47"/>
      <c r="N136" s="47"/>
      <c r="O136" s="47"/>
      <c r="P136" s="47"/>
      <c r="Q136" s="47"/>
      <c r="R136" s="46"/>
      <c r="S136" s="45"/>
      <c r="T136" s="145"/>
    </row>
    <row r="137" spans="1:20" s="74" customFormat="1" ht="13.5" thickBot="1" x14ac:dyDescent="0.25">
      <c r="A137" s="131"/>
      <c r="B137" s="131"/>
      <c r="C137" s="131"/>
      <c r="D137" s="131"/>
      <c r="E137" s="58"/>
      <c r="F137" s="44" t="s">
        <v>93</v>
      </c>
      <c r="G137" s="43"/>
      <c r="H137" s="43"/>
      <c r="I137" s="43"/>
      <c r="J137" s="43"/>
      <c r="K137" s="42"/>
      <c r="L137" s="41"/>
      <c r="M137" s="41"/>
      <c r="N137" s="41"/>
      <c r="O137" s="41"/>
      <c r="P137" s="41"/>
      <c r="Q137" s="41"/>
      <c r="R137" s="40"/>
      <c r="S137" s="39"/>
      <c r="T137" s="145"/>
    </row>
    <row r="138" spans="1:20" x14ac:dyDescent="0.2">
      <c r="A138" s="131" t="str">
        <f t="shared" si="18"/>
        <v>The People Concern</v>
      </c>
      <c r="B138" s="131" t="str">
        <f t="shared" si="19"/>
        <v>Cloverfield Services Center</v>
      </c>
      <c r="C138" s="131"/>
      <c r="D138" s="135" t="s">
        <v>56</v>
      </c>
      <c r="E138" s="124" t="s">
        <v>91</v>
      </c>
      <c r="F138" s="80"/>
      <c r="G138" s="80"/>
      <c r="H138" s="80"/>
      <c r="I138" s="80"/>
      <c r="J138" s="80"/>
      <c r="K138" s="80"/>
      <c r="L138" s="77">
        <v>0</v>
      </c>
      <c r="M138" s="77">
        <v>0</v>
      </c>
      <c r="N138" s="77">
        <v>0</v>
      </c>
      <c r="O138" s="78">
        <v>0</v>
      </c>
      <c r="P138" s="78">
        <v>0</v>
      </c>
      <c r="Q138" s="77">
        <f>SUM(O138:P138)</f>
        <v>0</v>
      </c>
      <c r="R138" s="76" t="str">
        <f>IFERROR(Q138/M138,"N/A")</f>
        <v>N/A</v>
      </c>
      <c r="S138" s="75">
        <v>0</v>
      </c>
      <c r="T138" s="142"/>
    </row>
    <row r="139" spans="1:20" ht="13.5" thickBot="1" x14ac:dyDescent="0.25">
      <c r="A139" s="131" t="str">
        <f t="shared" si="18"/>
        <v>The People Concern</v>
      </c>
      <c r="B139" s="131" t="str">
        <f t="shared" si="19"/>
        <v>Cloverfield Services Center</v>
      </c>
      <c r="C139" s="131"/>
      <c r="D139" s="135" t="s">
        <v>56</v>
      </c>
      <c r="E139" s="124" t="s">
        <v>91</v>
      </c>
      <c r="F139" s="80"/>
      <c r="G139" s="80"/>
      <c r="H139" s="80"/>
      <c r="I139" s="80"/>
      <c r="J139" s="80"/>
      <c r="K139" s="80"/>
      <c r="L139" s="90">
        <v>0</v>
      </c>
      <c r="M139" s="90">
        <v>0</v>
      </c>
      <c r="N139" s="90">
        <v>0</v>
      </c>
      <c r="O139" s="91">
        <v>0</v>
      </c>
      <c r="P139" s="91">
        <v>0</v>
      </c>
      <c r="Q139" s="90">
        <f>SUM(O139:P139)</f>
        <v>0</v>
      </c>
      <c r="R139" s="89" t="str">
        <f>IFERROR(Q139/M139,"N/A")</f>
        <v>N/A</v>
      </c>
      <c r="S139" s="88">
        <v>0</v>
      </c>
      <c r="T139" s="142"/>
    </row>
    <row r="140" spans="1:20" ht="13.5" thickBot="1" x14ac:dyDescent="0.25">
      <c r="A140" s="131"/>
      <c r="B140" s="131"/>
      <c r="C140" s="131"/>
      <c r="E140" s="124"/>
      <c r="F140" s="16"/>
      <c r="G140" s="14"/>
      <c r="H140" s="15" t="s">
        <v>94</v>
      </c>
      <c r="I140" s="14"/>
      <c r="J140" s="14"/>
      <c r="K140" s="13"/>
      <c r="L140" s="12">
        <f t="shared" ref="L140:Q140" si="21">SUM(L138:L139)</f>
        <v>0</v>
      </c>
      <c r="M140" s="12">
        <f t="shared" si="21"/>
        <v>0</v>
      </c>
      <c r="N140" s="12">
        <f t="shared" si="21"/>
        <v>0</v>
      </c>
      <c r="O140" s="12">
        <f t="shared" si="21"/>
        <v>0</v>
      </c>
      <c r="P140" s="12">
        <f t="shared" si="21"/>
        <v>0</v>
      </c>
      <c r="Q140" s="12">
        <f t="shared" si="21"/>
        <v>0</v>
      </c>
      <c r="R140" s="11" t="str">
        <f>IFERROR(Q140/M140,"N/A")</f>
        <v>N/A</v>
      </c>
      <c r="S140" s="10">
        <f>SUM(S138:S139)</f>
        <v>0</v>
      </c>
      <c r="T140" s="129"/>
    </row>
    <row r="141" spans="1:20" ht="13.5" thickBot="1" x14ac:dyDescent="0.25">
      <c r="A141" s="131"/>
      <c r="B141" s="131"/>
      <c r="C141" s="131"/>
      <c r="D141" s="131"/>
      <c r="F141" s="74"/>
      <c r="G141" s="74"/>
      <c r="H141" s="74"/>
      <c r="I141" s="74"/>
      <c r="J141" s="74"/>
      <c r="K141" s="74"/>
      <c r="T141" s="142"/>
    </row>
    <row r="142" spans="1:20" s="74" customFormat="1" x14ac:dyDescent="0.2">
      <c r="A142" s="131"/>
      <c r="B142" s="131"/>
      <c r="C142" s="131"/>
      <c r="D142" s="135"/>
      <c r="E142" s="124"/>
      <c r="F142" s="38" t="s">
        <v>95</v>
      </c>
      <c r="G142" s="37"/>
      <c r="H142" s="37"/>
      <c r="I142" s="37"/>
      <c r="J142" s="37"/>
      <c r="K142" s="36"/>
      <c r="L142" s="35"/>
      <c r="M142" s="35"/>
      <c r="N142" s="35"/>
      <c r="O142" s="35"/>
      <c r="P142" s="35"/>
      <c r="Q142" s="35"/>
      <c r="R142" s="34"/>
      <c r="S142" s="33"/>
      <c r="T142" s="145"/>
    </row>
    <row r="143" spans="1:20" s="74" customFormat="1" x14ac:dyDescent="0.2">
      <c r="A143" s="131"/>
      <c r="B143" s="131"/>
      <c r="C143" s="131"/>
      <c r="D143" s="135"/>
      <c r="E143" s="124"/>
      <c r="F143" s="49" t="s">
        <v>96</v>
      </c>
      <c r="G143" s="48"/>
      <c r="H143" s="48"/>
      <c r="I143" s="48"/>
      <c r="J143" s="48"/>
      <c r="K143" s="31"/>
      <c r="L143" s="47"/>
      <c r="M143" s="47"/>
      <c r="N143" s="47"/>
      <c r="O143" s="47"/>
      <c r="P143" s="47"/>
      <c r="Q143" s="47"/>
      <c r="R143" s="46"/>
      <c r="S143" s="45"/>
      <c r="T143" s="145"/>
    </row>
    <row r="144" spans="1:20" s="74" customFormat="1" ht="13.5" thickBot="1" x14ac:dyDescent="0.25">
      <c r="A144" s="131"/>
      <c r="B144" s="131"/>
      <c r="C144" s="131"/>
      <c r="D144" s="135"/>
      <c r="E144" s="124"/>
      <c r="F144" s="44" t="s">
        <v>97</v>
      </c>
      <c r="G144" s="43"/>
      <c r="H144" s="43"/>
      <c r="I144" s="43"/>
      <c r="J144" s="43"/>
      <c r="K144" s="42"/>
      <c r="L144" s="41"/>
      <c r="M144" s="41"/>
      <c r="N144" s="41"/>
      <c r="O144" s="41"/>
      <c r="P144" s="41"/>
      <c r="Q144" s="41"/>
      <c r="R144" s="40"/>
      <c r="S144" s="39"/>
      <c r="T144" s="145"/>
    </row>
    <row r="145" spans="1:20" x14ac:dyDescent="0.2">
      <c r="A145" s="131"/>
      <c r="B145" s="131"/>
      <c r="C145" s="131"/>
      <c r="D145" s="120"/>
      <c r="E145" s="124"/>
      <c r="F145" s="139" t="s">
        <v>243</v>
      </c>
      <c r="G145" s="87"/>
      <c r="H145" s="86"/>
      <c r="I145" s="86"/>
      <c r="J145" s="86"/>
      <c r="K145" s="86"/>
      <c r="L145" s="85"/>
      <c r="M145" s="85"/>
      <c r="N145" s="84"/>
      <c r="O145" s="84"/>
      <c r="P145" s="84"/>
      <c r="Q145" s="84"/>
      <c r="R145" s="83"/>
      <c r="S145" s="82"/>
      <c r="T145" s="144"/>
    </row>
    <row r="146" spans="1:20" ht="38.25" x14ac:dyDescent="0.2">
      <c r="A146" s="131" t="str">
        <f t="shared" si="18"/>
        <v>The People Concern</v>
      </c>
      <c r="B146" s="131" t="str">
        <f t="shared" si="19"/>
        <v>Cloverfield Services Center</v>
      </c>
      <c r="C146" s="140" t="str">
        <f>$F$31</f>
        <v>DAYBREAK</v>
      </c>
      <c r="D146" s="135" t="s">
        <v>56</v>
      </c>
      <c r="E146" s="124" t="s">
        <v>95</v>
      </c>
      <c r="F146" s="80" t="s">
        <v>206</v>
      </c>
      <c r="G146" s="80" t="s">
        <v>319</v>
      </c>
      <c r="H146" s="92"/>
      <c r="I146" s="80"/>
      <c r="J146" s="80"/>
      <c r="K146" s="80"/>
      <c r="L146" s="77">
        <v>932.23701185381231</v>
      </c>
      <c r="M146" s="77"/>
      <c r="N146" s="77">
        <v>932.23701185381231</v>
      </c>
      <c r="O146" s="78">
        <v>0</v>
      </c>
      <c r="P146" s="78">
        <v>0</v>
      </c>
      <c r="Q146" s="77">
        <f>SUM(O146:P146)</f>
        <v>0</v>
      </c>
      <c r="R146" s="76" t="str">
        <f>IFERROR(Q146/M146,"N/A")</f>
        <v>N/A</v>
      </c>
      <c r="S146" s="75">
        <v>0</v>
      </c>
      <c r="T146" s="142"/>
    </row>
    <row r="147" spans="1:20" ht="25.5" x14ac:dyDescent="0.2">
      <c r="A147" s="131" t="str">
        <f t="shared" si="18"/>
        <v>The People Concern</v>
      </c>
      <c r="B147" s="131" t="str">
        <f t="shared" si="19"/>
        <v>Cloverfield Services Center</v>
      </c>
      <c r="C147" s="140" t="str">
        <f>$F$31</f>
        <v>DAYBREAK</v>
      </c>
      <c r="D147" s="135" t="s">
        <v>56</v>
      </c>
      <c r="E147" s="124" t="s">
        <v>95</v>
      </c>
      <c r="F147" s="80" t="s">
        <v>208</v>
      </c>
      <c r="G147" s="80" t="s">
        <v>320</v>
      </c>
      <c r="H147" s="92"/>
      <c r="I147" s="80"/>
      <c r="J147" s="80"/>
      <c r="K147" s="80"/>
      <c r="L147" s="90">
        <v>284.11420575164664</v>
      </c>
      <c r="M147" s="90"/>
      <c r="N147" s="90">
        <v>284.11420575164664</v>
      </c>
      <c r="O147" s="91">
        <v>0</v>
      </c>
      <c r="P147" s="91">
        <v>0</v>
      </c>
      <c r="Q147" s="90">
        <f>SUM(O147:P147)</f>
        <v>0</v>
      </c>
      <c r="R147" s="89" t="str">
        <f>IFERROR(Q147/M147,"N/A")</f>
        <v>N/A</v>
      </c>
      <c r="S147" s="88">
        <v>0</v>
      </c>
      <c r="T147" s="142"/>
    </row>
    <row r="148" spans="1:20" x14ac:dyDescent="0.2">
      <c r="A148" s="131" t="str">
        <f t="shared" si="18"/>
        <v>The People Concern</v>
      </c>
      <c r="B148" s="131" t="str">
        <f t="shared" si="19"/>
        <v>Cloverfield Services Center</v>
      </c>
      <c r="C148" s="140" t="str">
        <f>$F$31</f>
        <v>DAYBREAK</v>
      </c>
      <c r="D148" s="135" t="s">
        <v>56</v>
      </c>
      <c r="E148" s="124" t="s">
        <v>95</v>
      </c>
      <c r="F148" s="80" t="s">
        <v>321</v>
      </c>
      <c r="G148" s="80"/>
      <c r="H148" s="92"/>
      <c r="I148" s="80"/>
      <c r="J148" s="80"/>
      <c r="K148" s="80"/>
      <c r="L148" s="90">
        <v>0</v>
      </c>
      <c r="M148" s="90"/>
      <c r="N148" s="90">
        <v>0</v>
      </c>
      <c r="O148" s="91">
        <v>0</v>
      </c>
      <c r="P148" s="91">
        <v>0</v>
      </c>
      <c r="Q148" s="90">
        <f>SUM(O148:P148)</f>
        <v>0</v>
      </c>
      <c r="R148" s="89" t="str">
        <f>IFERROR(Q148/M148,"N/A")</f>
        <v>N/A</v>
      </c>
      <c r="S148" s="88">
        <v>0</v>
      </c>
      <c r="T148" s="142"/>
    </row>
    <row r="149" spans="1:20" x14ac:dyDescent="0.2">
      <c r="A149" s="131"/>
      <c r="B149" s="131"/>
      <c r="C149" s="131"/>
      <c r="D149" s="120"/>
      <c r="E149" s="124"/>
      <c r="F149" s="139" t="s">
        <v>281</v>
      </c>
      <c r="G149" s="87"/>
      <c r="H149" s="86"/>
      <c r="I149" s="86"/>
      <c r="J149" s="86"/>
      <c r="K149" s="86"/>
      <c r="L149" s="85"/>
      <c r="M149" s="85"/>
      <c r="N149" s="84"/>
      <c r="O149" s="84"/>
      <c r="P149" s="84"/>
      <c r="Q149" s="84"/>
      <c r="R149" s="83"/>
      <c r="S149" s="82"/>
      <c r="T149" s="144"/>
    </row>
    <row r="150" spans="1:20" ht="38.25" x14ac:dyDescent="0.2">
      <c r="A150" s="131" t="str">
        <f t="shared" si="18"/>
        <v>The People Concern</v>
      </c>
      <c r="B150" s="131" t="str">
        <f t="shared" si="19"/>
        <v>Cloverfield Services Center</v>
      </c>
      <c r="C150" s="140" t="str">
        <f>$F$58</f>
        <v>SAFE HAVEN</v>
      </c>
      <c r="D150" s="135" t="s">
        <v>56</v>
      </c>
      <c r="E150" s="124" t="s">
        <v>95</v>
      </c>
      <c r="F150" s="80" t="s">
        <v>206</v>
      </c>
      <c r="G150" s="80" t="s">
        <v>319</v>
      </c>
      <c r="H150" s="92"/>
      <c r="I150" s="80"/>
      <c r="J150" s="80"/>
      <c r="K150" s="80"/>
      <c r="L150" s="90">
        <v>1019.5096179567245</v>
      </c>
      <c r="M150" s="90"/>
      <c r="N150" s="90">
        <v>1019.5096179567245</v>
      </c>
      <c r="O150" s="91">
        <v>0</v>
      </c>
      <c r="P150" s="91">
        <v>0</v>
      </c>
      <c r="Q150" s="90">
        <f>SUM(O150:P150)</f>
        <v>0</v>
      </c>
      <c r="R150" s="89" t="str">
        <f>IFERROR(Q150/M150,"N/A")</f>
        <v>N/A</v>
      </c>
      <c r="S150" s="88">
        <v>0</v>
      </c>
      <c r="T150" s="142"/>
    </row>
    <row r="151" spans="1:20" ht="25.5" x14ac:dyDescent="0.2">
      <c r="A151" s="131" t="str">
        <f t="shared" si="18"/>
        <v>The People Concern</v>
      </c>
      <c r="B151" s="131" t="str">
        <f t="shared" si="19"/>
        <v>Cloverfield Services Center</v>
      </c>
      <c r="C151" s="140" t="str">
        <f>$F$58</f>
        <v>SAFE HAVEN</v>
      </c>
      <c r="D151" s="135" t="s">
        <v>56</v>
      </c>
      <c r="E151" s="124" t="s">
        <v>95</v>
      </c>
      <c r="F151" s="80" t="s">
        <v>208</v>
      </c>
      <c r="G151" s="80" t="s">
        <v>320</v>
      </c>
      <c r="H151" s="92"/>
      <c r="I151" s="80"/>
      <c r="J151" s="80"/>
      <c r="K151" s="80"/>
      <c r="L151" s="90">
        <v>282.45167055510035</v>
      </c>
      <c r="M151" s="90"/>
      <c r="N151" s="90">
        <v>282.45167055510035</v>
      </c>
      <c r="O151" s="91">
        <v>0</v>
      </c>
      <c r="P151" s="91">
        <v>0</v>
      </c>
      <c r="Q151" s="90">
        <f>SUM(O151:P151)</f>
        <v>0</v>
      </c>
      <c r="R151" s="89" t="str">
        <f>IFERROR(Q151/M151,"N/A")</f>
        <v>N/A</v>
      </c>
      <c r="S151" s="88">
        <v>0</v>
      </c>
      <c r="T151" s="142"/>
    </row>
    <row r="152" spans="1:20" ht="13.5" thickBot="1" x14ac:dyDescent="0.25">
      <c r="A152" s="131" t="str">
        <f t="shared" si="18"/>
        <v>The People Concern</v>
      </c>
      <c r="B152" s="131" t="str">
        <f t="shared" si="19"/>
        <v>Cloverfield Services Center</v>
      </c>
      <c r="C152" s="140" t="str">
        <f>$F$58</f>
        <v>SAFE HAVEN</v>
      </c>
      <c r="D152" s="135" t="s">
        <v>56</v>
      </c>
      <c r="E152" s="124" t="s">
        <v>95</v>
      </c>
      <c r="F152" s="80" t="s">
        <v>321</v>
      </c>
      <c r="G152" s="80"/>
      <c r="H152" s="92"/>
      <c r="I152" s="80"/>
      <c r="J152" s="80"/>
      <c r="K152" s="80"/>
      <c r="L152" s="90">
        <v>0</v>
      </c>
      <c r="M152" s="90"/>
      <c r="N152" s="90">
        <v>0</v>
      </c>
      <c r="O152" s="91">
        <v>0</v>
      </c>
      <c r="P152" s="91">
        <v>0</v>
      </c>
      <c r="Q152" s="90">
        <f>SUM(O152:P152)</f>
        <v>0</v>
      </c>
      <c r="R152" s="89" t="str">
        <f>IFERROR(Q152/M152,"N/A")</f>
        <v>N/A</v>
      </c>
      <c r="S152" s="88">
        <v>0</v>
      </c>
      <c r="T152" s="142"/>
    </row>
    <row r="153" spans="1:20" ht="13.5" thickBot="1" x14ac:dyDescent="0.25">
      <c r="A153" s="131"/>
      <c r="B153" s="131"/>
      <c r="C153" s="131"/>
      <c r="E153" s="124"/>
      <c r="F153" s="16" t="s">
        <v>100</v>
      </c>
      <c r="G153" s="14"/>
      <c r="H153" s="15" t="s">
        <v>101</v>
      </c>
      <c r="I153" s="14"/>
      <c r="J153" s="14"/>
      <c r="K153" s="13"/>
      <c r="L153" s="12">
        <f t="shared" ref="L153:Q153" si="22">SUM(L146:L152)</f>
        <v>2518.3125061172841</v>
      </c>
      <c r="M153" s="12">
        <f t="shared" si="22"/>
        <v>0</v>
      </c>
      <c r="N153" s="12">
        <f t="shared" si="22"/>
        <v>2518.3125061172841</v>
      </c>
      <c r="O153" s="12">
        <f t="shared" si="22"/>
        <v>0</v>
      </c>
      <c r="P153" s="12">
        <f t="shared" si="22"/>
        <v>0</v>
      </c>
      <c r="Q153" s="12">
        <f t="shared" si="22"/>
        <v>0</v>
      </c>
      <c r="R153" s="11" t="str">
        <f>IFERROR(Q153/M153,"N/A")</f>
        <v>N/A</v>
      </c>
      <c r="S153" s="10">
        <f>SUM(S146:S152)</f>
        <v>0</v>
      </c>
      <c r="T153" s="129"/>
    </row>
    <row r="154" spans="1:20" ht="13.5" thickBot="1" x14ac:dyDescent="0.25">
      <c r="A154" s="131"/>
      <c r="B154" s="131"/>
      <c r="C154" s="131"/>
      <c r="D154" s="131"/>
      <c r="F154" s="74"/>
      <c r="G154" s="74"/>
      <c r="H154" s="74"/>
      <c r="I154" s="74"/>
      <c r="J154" s="74"/>
      <c r="K154" s="74"/>
      <c r="T154" s="142"/>
    </row>
    <row r="155" spans="1:20" s="74" customFormat="1" x14ac:dyDescent="0.2">
      <c r="A155" s="131"/>
      <c r="B155" s="131"/>
      <c r="C155" s="131"/>
      <c r="D155" s="131"/>
      <c r="E155" s="58"/>
      <c r="F155" s="38" t="s">
        <v>102</v>
      </c>
      <c r="G155" s="37"/>
      <c r="H155" s="37"/>
      <c r="I155" s="37"/>
      <c r="J155" s="37"/>
      <c r="K155" s="36"/>
      <c r="L155" s="35"/>
      <c r="M155" s="35"/>
      <c r="N155" s="35"/>
      <c r="O155" s="35"/>
      <c r="P155" s="35"/>
      <c r="Q155" s="35"/>
      <c r="R155" s="34"/>
      <c r="S155" s="33"/>
      <c r="T155" s="145"/>
    </row>
    <row r="156" spans="1:20" s="74" customFormat="1" x14ac:dyDescent="0.2">
      <c r="A156" s="131"/>
      <c r="B156" s="131"/>
      <c r="C156" s="131"/>
      <c r="D156" s="131"/>
      <c r="E156" s="58"/>
      <c r="F156" s="49" t="s">
        <v>103</v>
      </c>
      <c r="G156" s="31"/>
      <c r="H156" s="48"/>
      <c r="I156" s="48"/>
      <c r="J156" s="48"/>
      <c r="K156" s="31"/>
      <c r="L156" s="47"/>
      <c r="M156" s="47"/>
      <c r="N156" s="47"/>
      <c r="O156" s="47"/>
      <c r="P156" s="47"/>
      <c r="Q156" s="47"/>
      <c r="R156" s="46"/>
      <c r="S156" s="45"/>
      <c r="T156" s="145"/>
    </row>
    <row r="157" spans="1:20" s="74" customFormat="1" x14ac:dyDescent="0.2">
      <c r="A157" s="131"/>
      <c r="B157" s="131"/>
      <c r="C157" s="131"/>
      <c r="D157" s="131"/>
      <c r="E157" s="58"/>
      <c r="F157" s="49" t="s">
        <v>104</v>
      </c>
      <c r="G157" s="31"/>
      <c r="H157" s="48"/>
      <c r="I157" s="48"/>
      <c r="J157" s="48"/>
      <c r="K157" s="31"/>
      <c r="L157" s="47"/>
      <c r="M157" s="47"/>
      <c r="N157" s="47"/>
      <c r="O157" s="47"/>
      <c r="P157" s="47"/>
      <c r="Q157" s="47"/>
      <c r="R157" s="46"/>
      <c r="S157" s="45"/>
      <c r="T157" s="145"/>
    </row>
    <row r="158" spans="1:20" s="74" customFormat="1" x14ac:dyDescent="0.2">
      <c r="A158" s="131"/>
      <c r="B158" s="131"/>
      <c r="C158" s="131"/>
      <c r="D158" s="131"/>
      <c r="E158" s="58"/>
      <c r="F158" s="49" t="s">
        <v>105</v>
      </c>
      <c r="G158" s="31"/>
      <c r="H158" s="48"/>
      <c r="I158" s="48"/>
      <c r="J158" s="48"/>
      <c r="K158" s="31"/>
      <c r="L158" s="47"/>
      <c r="M158" s="47"/>
      <c r="N158" s="47"/>
      <c r="O158" s="47"/>
      <c r="P158" s="47"/>
      <c r="Q158" s="47"/>
      <c r="R158" s="46"/>
      <c r="S158" s="45"/>
      <c r="T158" s="145"/>
    </row>
    <row r="159" spans="1:20" s="74" customFormat="1" x14ac:dyDescent="0.2">
      <c r="A159" s="131"/>
      <c r="B159" s="131"/>
      <c r="C159" s="131"/>
      <c r="D159" s="131"/>
      <c r="E159" s="58"/>
      <c r="F159" s="49" t="s">
        <v>106</v>
      </c>
      <c r="G159" s="31"/>
      <c r="H159" s="48"/>
      <c r="I159" s="48"/>
      <c r="J159" s="48"/>
      <c r="K159" s="31"/>
      <c r="L159" s="47"/>
      <c r="M159" s="47"/>
      <c r="N159" s="47"/>
      <c r="O159" s="47"/>
      <c r="P159" s="47"/>
      <c r="Q159" s="47"/>
      <c r="R159" s="46"/>
      <c r="S159" s="45"/>
      <c r="T159" s="145"/>
    </row>
    <row r="160" spans="1:20" s="74" customFormat="1" ht="13.5" thickBot="1" x14ac:dyDescent="0.25">
      <c r="A160" s="131"/>
      <c r="B160" s="131"/>
      <c r="C160" s="131"/>
      <c r="D160" s="131"/>
      <c r="E160" s="58"/>
      <c r="F160" s="44" t="s">
        <v>107</v>
      </c>
      <c r="G160" s="42"/>
      <c r="H160" s="43"/>
      <c r="I160" s="43"/>
      <c r="J160" s="43"/>
      <c r="K160" s="42"/>
      <c r="L160" s="41"/>
      <c r="M160" s="41"/>
      <c r="N160" s="41"/>
      <c r="O160" s="41"/>
      <c r="P160" s="41"/>
      <c r="Q160" s="41"/>
      <c r="R160" s="40"/>
      <c r="S160" s="39"/>
      <c r="T160" s="145"/>
    </row>
    <row r="161" spans="1:20" x14ac:dyDescent="0.2">
      <c r="A161" s="131"/>
      <c r="B161" s="131"/>
      <c r="C161" s="131"/>
      <c r="D161" s="120"/>
      <c r="E161" s="124"/>
      <c r="F161" s="139" t="s">
        <v>243</v>
      </c>
      <c r="G161" s="87"/>
      <c r="H161" s="86"/>
      <c r="I161" s="86"/>
      <c r="J161" s="86"/>
      <c r="K161" s="86"/>
      <c r="L161" s="85"/>
      <c r="M161" s="85"/>
      <c r="N161" s="84"/>
      <c r="O161" s="84"/>
      <c r="P161" s="84"/>
      <c r="Q161" s="84"/>
      <c r="R161" s="83"/>
      <c r="S161" s="82"/>
      <c r="T161" s="144"/>
    </row>
    <row r="162" spans="1:20" x14ac:dyDescent="0.2">
      <c r="A162" s="131" t="str">
        <f t="shared" si="18"/>
        <v>The People Concern</v>
      </c>
      <c r="B162" s="131" t="str">
        <f t="shared" si="19"/>
        <v>Cloverfield Services Center</v>
      </c>
      <c r="C162" s="140" t="str">
        <f>$F$31</f>
        <v>DAYBREAK</v>
      </c>
      <c r="D162" s="135" t="s">
        <v>56</v>
      </c>
      <c r="E162" s="124" t="s">
        <v>102</v>
      </c>
      <c r="F162" s="80" t="s">
        <v>322</v>
      </c>
      <c r="G162" s="80" t="s">
        <v>323</v>
      </c>
      <c r="H162" s="81">
        <f>L162/12</f>
        <v>905.07994652625996</v>
      </c>
      <c r="I162" s="80"/>
      <c r="J162" s="80"/>
      <c r="K162" s="80"/>
      <c r="L162" s="77">
        <v>10860.95935831512</v>
      </c>
      <c r="M162" s="77">
        <v>1500</v>
      </c>
      <c r="N162" s="77">
        <v>9360.95935831512</v>
      </c>
      <c r="O162" s="78">
        <v>0</v>
      </c>
      <c r="P162" s="78">
        <v>0</v>
      </c>
      <c r="Q162" s="77">
        <f>SUM(O162:P162)</f>
        <v>0</v>
      </c>
      <c r="R162" s="76">
        <f>IFERROR(Q162/M162,"N/A")</f>
        <v>0</v>
      </c>
      <c r="S162" s="75">
        <v>0</v>
      </c>
      <c r="T162" s="142"/>
    </row>
    <row r="163" spans="1:20" ht="25.5" x14ac:dyDescent="0.2">
      <c r="A163" s="131" t="str">
        <f t="shared" si="18"/>
        <v>The People Concern</v>
      </c>
      <c r="B163" s="131" t="str">
        <f t="shared" si="19"/>
        <v>Cloverfield Services Center</v>
      </c>
      <c r="C163" s="140" t="str">
        <f>$F$31</f>
        <v>DAYBREAK</v>
      </c>
      <c r="D163" s="135" t="s">
        <v>56</v>
      </c>
      <c r="E163" s="124" t="s">
        <v>102</v>
      </c>
      <c r="F163" s="80" t="s">
        <v>324</v>
      </c>
      <c r="G163" s="80" t="s">
        <v>325</v>
      </c>
      <c r="H163" s="81">
        <f>L163/12</f>
        <v>261.34500000000003</v>
      </c>
      <c r="I163" s="80"/>
      <c r="J163" s="80"/>
      <c r="K163" s="80"/>
      <c r="L163" s="90">
        <v>3136.1400000000003</v>
      </c>
      <c r="M163" s="90"/>
      <c r="N163" s="90">
        <v>3136.1400000000003</v>
      </c>
      <c r="O163" s="91">
        <v>0</v>
      </c>
      <c r="P163" s="91">
        <v>0</v>
      </c>
      <c r="Q163" s="90">
        <f>SUM(O163:P163)</f>
        <v>0</v>
      </c>
      <c r="R163" s="89" t="str">
        <f>IFERROR(Q163/M163,"N/A")</f>
        <v>N/A</v>
      </c>
      <c r="S163" s="88">
        <v>0</v>
      </c>
      <c r="T163" s="142"/>
    </row>
    <row r="164" spans="1:20" x14ac:dyDescent="0.2">
      <c r="A164" s="131"/>
      <c r="B164" s="131"/>
      <c r="C164" s="131"/>
      <c r="D164" s="120"/>
      <c r="E164" s="124"/>
      <c r="F164" s="139" t="s">
        <v>281</v>
      </c>
      <c r="G164" s="87"/>
      <c r="H164" s="86"/>
      <c r="I164" s="86"/>
      <c r="J164" s="86"/>
      <c r="K164" s="86"/>
      <c r="L164" s="85"/>
      <c r="M164" s="85"/>
      <c r="N164" s="84"/>
      <c r="O164" s="84"/>
      <c r="P164" s="84"/>
      <c r="Q164" s="84"/>
      <c r="R164" s="83"/>
      <c r="S164" s="82"/>
      <c r="T164" s="144"/>
    </row>
    <row r="165" spans="1:20" x14ac:dyDescent="0.2">
      <c r="A165" s="131" t="str">
        <f t="shared" si="18"/>
        <v>The People Concern</v>
      </c>
      <c r="B165" s="131" t="str">
        <f t="shared" si="19"/>
        <v>Cloverfield Services Center</v>
      </c>
      <c r="C165" s="140" t="str">
        <f>$F$58</f>
        <v>SAFE HAVEN</v>
      </c>
      <c r="D165" s="135" t="s">
        <v>56</v>
      </c>
      <c r="E165" s="124" t="s">
        <v>102</v>
      </c>
      <c r="F165" s="80" t="s">
        <v>322</v>
      </c>
      <c r="G165" s="80" t="s">
        <v>323</v>
      </c>
      <c r="H165" s="81">
        <f>L165/12</f>
        <v>813.24121670443117</v>
      </c>
      <c r="I165" s="80"/>
      <c r="J165" s="80"/>
      <c r="K165" s="80"/>
      <c r="L165" s="90">
        <v>9758.8946004531736</v>
      </c>
      <c r="M165" s="90">
        <v>1250</v>
      </c>
      <c r="N165" s="90">
        <v>8508.8946004531736</v>
      </c>
      <c r="O165" s="91">
        <v>0</v>
      </c>
      <c r="P165" s="91">
        <v>0</v>
      </c>
      <c r="Q165" s="90">
        <f>SUM(O165:P165)</f>
        <v>0</v>
      </c>
      <c r="R165" s="89">
        <f>IFERROR(Q165/M165,"N/A")</f>
        <v>0</v>
      </c>
      <c r="S165" s="88">
        <v>0</v>
      </c>
      <c r="T165" s="142"/>
    </row>
    <row r="166" spans="1:20" ht="26.25" thickBot="1" x14ac:dyDescent="0.25">
      <c r="A166" s="131" t="str">
        <f t="shared" si="18"/>
        <v>The People Concern</v>
      </c>
      <c r="B166" s="131" t="str">
        <f t="shared" si="19"/>
        <v>Cloverfield Services Center</v>
      </c>
      <c r="C166" s="140" t="str">
        <f>$F$58</f>
        <v>SAFE HAVEN</v>
      </c>
      <c r="D166" s="135" t="s">
        <v>56</v>
      </c>
      <c r="E166" s="124" t="s">
        <v>102</v>
      </c>
      <c r="F166" s="80" t="s">
        <v>324</v>
      </c>
      <c r="G166" s="80" t="s">
        <v>325</v>
      </c>
      <c r="H166" s="81">
        <f>L166/12</f>
        <v>89.782499999999985</v>
      </c>
      <c r="I166" s="80"/>
      <c r="J166" s="80"/>
      <c r="K166" s="80"/>
      <c r="L166" s="90">
        <v>1077.3899999999999</v>
      </c>
      <c r="M166" s="90"/>
      <c r="N166" s="90">
        <v>1077.3899999999999</v>
      </c>
      <c r="O166" s="91">
        <v>0</v>
      </c>
      <c r="P166" s="91">
        <v>0</v>
      </c>
      <c r="Q166" s="90">
        <f>SUM(O166:P166)</f>
        <v>0</v>
      </c>
      <c r="R166" s="89" t="str">
        <f>IFERROR(Q166/M166,"N/A")</f>
        <v>N/A</v>
      </c>
      <c r="S166" s="88">
        <v>0</v>
      </c>
      <c r="T166" s="142"/>
    </row>
    <row r="167" spans="1:20" ht="13.5" thickBot="1" x14ac:dyDescent="0.25">
      <c r="A167" s="131"/>
      <c r="B167" s="131"/>
      <c r="C167" s="131"/>
      <c r="E167" s="124"/>
      <c r="F167" s="16"/>
      <c r="G167" s="14"/>
      <c r="H167" s="15" t="s">
        <v>108</v>
      </c>
      <c r="I167" s="14"/>
      <c r="J167" s="14"/>
      <c r="K167" s="13"/>
      <c r="L167" s="12">
        <f t="shared" ref="L167:Q167" si="23">SUM(L162:L166)</f>
        <v>24833.383958768296</v>
      </c>
      <c r="M167" s="12">
        <f t="shared" si="23"/>
        <v>2750</v>
      </c>
      <c r="N167" s="12">
        <f t="shared" si="23"/>
        <v>22083.383958768296</v>
      </c>
      <c r="O167" s="12">
        <f t="shared" si="23"/>
        <v>0</v>
      </c>
      <c r="P167" s="12">
        <f t="shared" si="23"/>
        <v>0</v>
      </c>
      <c r="Q167" s="12">
        <f t="shared" si="23"/>
        <v>0</v>
      </c>
      <c r="R167" s="11">
        <f>IFERROR(Q167/M167,"N/A")</f>
        <v>0</v>
      </c>
      <c r="S167" s="10">
        <f>SUM(O167:P167)</f>
        <v>0</v>
      </c>
      <c r="T167" s="129"/>
    </row>
    <row r="168" spans="1:20" ht="13.5" thickBot="1" x14ac:dyDescent="0.25">
      <c r="A168" s="131"/>
      <c r="B168" s="131"/>
      <c r="C168" s="131"/>
      <c r="D168" s="131"/>
      <c r="F168" s="74"/>
      <c r="G168" s="74"/>
      <c r="H168" s="74"/>
      <c r="I168" s="74"/>
      <c r="J168" s="74"/>
      <c r="K168" s="74"/>
      <c r="T168" s="142"/>
    </row>
    <row r="169" spans="1:20" s="74" customFormat="1" x14ac:dyDescent="0.2">
      <c r="A169" s="131"/>
      <c r="B169" s="131"/>
      <c r="C169" s="131"/>
      <c r="D169" s="135"/>
      <c r="E169" s="124"/>
      <c r="F169" s="51" t="s">
        <v>109</v>
      </c>
      <c r="G169" s="37"/>
      <c r="H169" s="37"/>
      <c r="I169" s="37"/>
      <c r="J169" s="37"/>
      <c r="K169" s="36"/>
      <c r="L169" s="35"/>
      <c r="M169" s="35"/>
      <c r="N169" s="35"/>
      <c r="O169" s="35"/>
      <c r="P169" s="35"/>
      <c r="Q169" s="35"/>
      <c r="R169" s="34"/>
      <c r="S169" s="33"/>
      <c r="T169" s="145"/>
    </row>
    <row r="170" spans="1:20" s="74" customFormat="1" ht="13.5" thickBot="1" x14ac:dyDescent="0.25">
      <c r="A170" s="131"/>
      <c r="B170" s="131"/>
      <c r="C170" s="131"/>
      <c r="D170" s="135"/>
      <c r="E170" s="124"/>
      <c r="F170" s="50" t="s">
        <v>110</v>
      </c>
      <c r="G170" s="43"/>
      <c r="H170" s="43"/>
      <c r="I170" s="43"/>
      <c r="J170" s="43"/>
      <c r="K170" s="42"/>
      <c r="L170" s="41"/>
      <c r="M170" s="41"/>
      <c r="N170" s="41"/>
      <c r="O170" s="41"/>
      <c r="P170" s="41"/>
      <c r="Q170" s="41"/>
      <c r="R170" s="40"/>
      <c r="S170" s="39"/>
      <c r="T170" s="145"/>
    </row>
    <row r="171" spans="1:20" x14ac:dyDescent="0.2">
      <c r="A171" s="131"/>
      <c r="B171" s="131"/>
      <c r="C171" s="131"/>
      <c r="D171" s="120"/>
      <c r="E171" s="124"/>
      <c r="F171" s="139" t="s">
        <v>243</v>
      </c>
      <c r="G171" s="87"/>
      <c r="H171" s="86"/>
      <c r="I171" s="86"/>
      <c r="J171" s="86"/>
      <c r="K171" s="86"/>
      <c r="L171" s="85"/>
      <c r="M171" s="85"/>
      <c r="N171" s="84"/>
      <c r="O171" s="84"/>
      <c r="P171" s="84"/>
      <c r="Q171" s="84"/>
      <c r="R171" s="83"/>
      <c r="S171" s="82"/>
      <c r="T171" s="144"/>
    </row>
    <row r="172" spans="1:20" s="74" customFormat="1" x14ac:dyDescent="0.2">
      <c r="A172" s="131" t="str">
        <f t="shared" si="18"/>
        <v>The People Concern</v>
      </c>
      <c r="B172" s="131" t="str">
        <f t="shared" si="19"/>
        <v>Cloverfield Services Center</v>
      </c>
      <c r="C172" s="140" t="str">
        <f t="shared" ref="C172:C205" si="24">$F$31</f>
        <v>DAYBREAK</v>
      </c>
      <c r="D172" s="131" t="s">
        <v>56</v>
      </c>
      <c r="E172" s="124" t="s">
        <v>109</v>
      </c>
      <c r="F172" s="80" t="s">
        <v>228</v>
      </c>
      <c r="G172" s="80" t="s">
        <v>211</v>
      </c>
      <c r="H172" s="81">
        <f t="shared" ref="H172:H205" si="25">L172/12</f>
        <v>18.484999999999999</v>
      </c>
      <c r="I172" s="80"/>
      <c r="J172" s="80"/>
      <c r="K172" s="80"/>
      <c r="L172" s="77">
        <v>221.82</v>
      </c>
      <c r="M172" s="77"/>
      <c r="N172" s="77">
        <v>221.82</v>
      </c>
      <c r="O172" s="78">
        <v>0</v>
      </c>
      <c r="P172" s="78">
        <v>0</v>
      </c>
      <c r="Q172" s="77">
        <f t="shared" ref="Q172:Q205" si="26">SUM(O172:P172)</f>
        <v>0</v>
      </c>
      <c r="R172" s="76" t="str">
        <f t="shared" ref="R172:R205" si="27">IFERROR(Q172/M172,"N/A")</f>
        <v>N/A</v>
      </c>
      <c r="S172" s="75">
        <v>0</v>
      </c>
      <c r="T172" s="142"/>
    </row>
    <row r="173" spans="1:20" s="74" customFormat="1" x14ac:dyDescent="0.2">
      <c r="A173" s="131" t="str">
        <f t="shared" si="18"/>
        <v>The People Concern</v>
      </c>
      <c r="B173" s="131" t="str">
        <f t="shared" si="19"/>
        <v>Cloverfield Services Center</v>
      </c>
      <c r="C173" s="140" t="str">
        <f t="shared" si="24"/>
        <v>DAYBREAK</v>
      </c>
      <c r="D173" s="131" t="s">
        <v>56</v>
      </c>
      <c r="E173" s="124" t="s">
        <v>109</v>
      </c>
      <c r="F173" s="80" t="s">
        <v>229</v>
      </c>
      <c r="G173" s="80" t="s">
        <v>211</v>
      </c>
      <c r="H173" s="81">
        <f t="shared" si="25"/>
        <v>41.215050894153102</v>
      </c>
      <c r="I173" s="80"/>
      <c r="J173" s="80"/>
      <c r="K173" s="80"/>
      <c r="L173" s="90">
        <v>494.58061072983719</v>
      </c>
      <c r="M173" s="90">
        <v>494.58061072983719</v>
      </c>
      <c r="N173" s="90">
        <v>0</v>
      </c>
      <c r="O173" s="91">
        <v>0</v>
      </c>
      <c r="P173" s="91">
        <v>0</v>
      </c>
      <c r="Q173" s="90">
        <f t="shared" si="26"/>
        <v>0</v>
      </c>
      <c r="R173" s="89">
        <f t="shared" si="27"/>
        <v>0</v>
      </c>
      <c r="S173" s="88">
        <v>0</v>
      </c>
      <c r="T173" s="142"/>
    </row>
    <row r="174" spans="1:20" s="74" customFormat="1" x14ac:dyDescent="0.2">
      <c r="A174" s="131" t="str">
        <f t="shared" si="18"/>
        <v>The People Concern</v>
      </c>
      <c r="B174" s="131" t="str">
        <f t="shared" si="19"/>
        <v>Cloverfield Services Center</v>
      </c>
      <c r="C174" s="140" t="str">
        <f t="shared" si="24"/>
        <v>DAYBREAK</v>
      </c>
      <c r="D174" s="131" t="s">
        <v>56</v>
      </c>
      <c r="E174" s="124" t="s">
        <v>109</v>
      </c>
      <c r="F174" s="80" t="s">
        <v>230</v>
      </c>
      <c r="G174" s="80" t="s">
        <v>211</v>
      </c>
      <c r="H174" s="81">
        <f t="shared" si="25"/>
        <v>147.88958333333332</v>
      </c>
      <c r="I174" s="80"/>
      <c r="J174" s="80"/>
      <c r="K174" s="80"/>
      <c r="L174" s="90">
        <v>1774.675</v>
      </c>
      <c r="M174" s="90">
        <v>1774.675</v>
      </c>
      <c r="N174" s="90">
        <v>0</v>
      </c>
      <c r="O174" s="91">
        <v>0</v>
      </c>
      <c r="P174" s="91">
        <v>0</v>
      </c>
      <c r="Q174" s="90">
        <f t="shared" si="26"/>
        <v>0</v>
      </c>
      <c r="R174" s="89">
        <f t="shared" si="27"/>
        <v>0</v>
      </c>
      <c r="S174" s="88">
        <v>0</v>
      </c>
      <c r="T174" s="142"/>
    </row>
    <row r="175" spans="1:20" s="74" customFormat="1" x14ac:dyDescent="0.2">
      <c r="A175" s="131" t="str">
        <f t="shared" si="18"/>
        <v>The People Concern</v>
      </c>
      <c r="B175" s="131" t="str">
        <f t="shared" si="19"/>
        <v>Cloverfield Services Center</v>
      </c>
      <c r="C175" s="140" t="str">
        <f t="shared" si="24"/>
        <v>DAYBREAK</v>
      </c>
      <c r="D175" s="131" t="s">
        <v>56</v>
      </c>
      <c r="E175" s="124" t="s">
        <v>109</v>
      </c>
      <c r="F175" s="80" t="s">
        <v>231</v>
      </c>
      <c r="G175" s="80" t="s">
        <v>211</v>
      </c>
      <c r="H175" s="81">
        <f t="shared" si="25"/>
        <v>0.83750000000000002</v>
      </c>
      <c r="I175" s="80"/>
      <c r="J175" s="80"/>
      <c r="K175" s="80"/>
      <c r="L175" s="90">
        <v>10.050000000000001</v>
      </c>
      <c r="M175" s="90"/>
      <c r="N175" s="90">
        <v>10.050000000000001</v>
      </c>
      <c r="O175" s="91">
        <v>0</v>
      </c>
      <c r="P175" s="91">
        <v>0</v>
      </c>
      <c r="Q175" s="90">
        <f t="shared" si="26"/>
        <v>0</v>
      </c>
      <c r="R175" s="89" t="str">
        <f t="shared" si="27"/>
        <v>N/A</v>
      </c>
      <c r="S175" s="88">
        <v>0</v>
      </c>
      <c r="T175" s="142"/>
    </row>
    <row r="176" spans="1:20" s="74" customFormat="1" x14ac:dyDescent="0.2">
      <c r="A176" s="131" t="str">
        <f t="shared" si="18"/>
        <v>The People Concern</v>
      </c>
      <c r="B176" s="131" t="str">
        <f t="shared" si="19"/>
        <v>Cloverfield Services Center</v>
      </c>
      <c r="C176" s="140" t="str">
        <f t="shared" si="24"/>
        <v>DAYBREAK</v>
      </c>
      <c r="D176" s="131" t="s">
        <v>56</v>
      </c>
      <c r="E176" s="124" t="s">
        <v>109</v>
      </c>
      <c r="F176" s="80" t="s">
        <v>232</v>
      </c>
      <c r="G176" s="80" t="s">
        <v>211</v>
      </c>
      <c r="H176" s="81">
        <f t="shared" si="25"/>
        <v>6.7058068624321931</v>
      </c>
      <c r="I176" s="80"/>
      <c r="J176" s="80"/>
      <c r="K176" s="80"/>
      <c r="L176" s="90">
        <v>80.469682349186314</v>
      </c>
      <c r="M176" s="90"/>
      <c r="N176" s="90">
        <v>80.469682349186314</v>
      </c>
      <c r="O176" s="91">
        <v>0</v>
      </c>
      <c r="P176" s="91">
        <v>0</v>
      </c>
      <c r="Q176" s="90">
        <f t="shared" si="26"/>
        <v>0</v>
      </c>
      <c r="R176" s="89" t="str">
        <f t="shared" si="27"/>
        <v>N/A</v>
      </c>
      <c r="S176" s="88">
        <v>0</v>
      </c>
      <c r="T176" s="142"/>
    </row>
    <row r="177" spans="1:20" s="74" customFormat="1" x14ac:dyDescent="0.2">
      <c r="A177" s="131" t="str">
        <f t="shared" si="18"/>
        <v>The People Concern</v>
      </c>
      <c r="B177" s="131" t="str">
        <f t="shared" si="19"/>
        <v>Cloverfield Services Center</v>
      </c>
      <c r="C177" s="140" t="str">
        <f t="shared" si="24"/>
        <v>DAYBREAK</v>
      </c>
      <c r="D177" s="131" t="s">
        <v>56</v>
      </c>
      <c r="E177" s="124" t="s">
        <v>109</v>
      </c>
      <c r="F177" s="80" t="s">
        <v>233</v>
      </c>
      <c r="G177" s="80" t="s">
        <v>211</v>
      </c>
      <c r="H177" s="81">
        <f t="shared" si="25"/>
        <v>0</v>
      </c>
      <c r="I177" s="80"/>
      <c r="J177" s="80"/>
      <c r="K177" s="80"/>
      <c r="L177" s="90">
        <v>0</v>
      </c>
      <c r="M177" s="90"/>
      <c r="N177" s="90">
        <v>0</v>
      </c>
      <c r="O177" s="91">
        <v>0</v>
      </c>
      <c r="P177" s="91">
        <v>0</v>
      </c>
      <c r="Q177" s="90">
        <f t="shared" si="26"/>
        <v>0</v>
      </c>
      <c r="R177" s="89" t="str">
        <f t="shared" si="27"/>
        <v>N/A</v>
      </c>
      <c r="S177" s="88">
        <v>0</v>
      </c>
      <c r="T177" s="142"/>
    </row>
    <row r="178" spans="1:20" s="74" customFormat="1" x14ac:dyDescent="0.2">
      <c r="A178" s="131" t="str">
        <f t="shared" si="18"/>
        <v>The People Concern</v>
      </c>
      <c r="B178" s="131" t="str">
        <f t="shared" si="19"/>
        <v>Cloverfield Services Center</v>
      </c>
      <c r="C178" s="140" t="str">
        <f t="shared" si="24"/>
        <v>DAYBREAK</v>
      </c>
      <c r="D178" s="131" t="s">
        <v>56</v>
      </c>
      <c r="E178" s="124" t="s">
        <v>109</v>
      </c>
      <c r="F178" s="80" t="s">
        <v>234</v>
      </c>
      <c r="G178" s="80" t="s">
        <v>211</v>
      </c>
      <c r="H178" s="81">
        <f t="shared" si="25"/>
        <v>0</v>
      </c>
      <c r="I178" s="80"/>
      <c r="J178" s="80"/>
      <c r="K178" s="80"/>
      <c r="L178" s="90">
        <v>0</v>
      </c>
      <c r="M178" s="90"/>
      <c r="N178" s="90">
        <v>0</v>
      </c>
      <c r="O178" s="91">
        <v>0</v>
      </c>
      <c r="P178" s="91">
        <v>0</v>
      </c>
      <c r="Q178" s="90">
        <f t="shared" si="26"/>
        <v>0</v>
      </c>
      <c r="R178" s="89" t="str">
        <f t="shared" si="27"/>
        <v>N/A</v>
      </c>
      <c r="S178" s="88">
        <v>0</v>
      </c>
      <c r="T178" s="142"/>
    </row>
    <row r="179" spans="1:20" s="74" customFormat="1" x14ac:dyDescent="0.2">
      <c r="A179" s="131" t="str">
        <f t="shared" si="18"/>
        <v>The People Concern</v>
      </c>
      <c r="B179" s="131" t="str">
        <f t="shared" si="19"/>
        <v>Cloverfield Services Center</v>
      </c>
      <c r="C179" s="140" t="str">
        <f t="shared" si="24"/>
        <v>DAYBREAK</v>
      </c>
      <c r="D179" s="131" t="s">
        <v>56</v>
      </c>
      <c r="E179" s="124" t="s">
        <v>109</v>
      </c>
      <c r="F179" s="80" t="s">
        <v>235</v>
      </c>
      <c r="G179" s="80" t="s">
        <v>211</v>
      </c>
      <c r="H179" s="81">
        <f t="shared" si="25"/>
        <v>0</v>
      </c>
      <c r="I179" s="80"/>
      <c r="J179" s="80"/>
      <c r="K179" s="80"/>
      <c r="L179" s="90">
        <v>0</v>
      </c>
      <c r="M179" s="90"/>
      <c r="N179" s="90">
        <v>0</v>
      </c>
      <c r="O179" s="91">
        <v>0</v>
      </c>
      <c r="P179" s="91">
        <v>0</v>
      </c>
      <c r="Q179" s="90">
        <f t="shared" si="26"/>
        <v>0</v>
      </c>
      <c r="R179" s="89" t="str">
        <f t="shared" si="27"/>
        <v>N/A</v>
      </c>
      <c r="S179" s="88">
        <v>0</v>
      </c>
      <c r="T179" s="142"/>
    </row>
    <row r="180" spans="1:20" s="74" customFormat="1" x14ac:dyDescent="0.2">
      <c r="A180" s="131" t="str">
        <f t="shared" si="18"/>
        <v>The People Concern</v>
      </c>
      <c r="B180" s="131" t="str">
        <f t="shared" si="19"/>
        <v>Cloverfield Services Center</v>
      </c>
      <c r="C180" s="140" t="str">
        <f t="shared" si="24"/>
        <v>DAYBREAK</v>
      </c>
      <c r="D180" s="131" t="s">
        <v>56</v>
      </c>
      <c r="E180" s="124" t="s">
        <v>109</v>
      </c>
      <c r="F180" s="80" t="s">
        <v>236</v>
      </c>
      <c r="G180" s="80" t="s">
        <v>211</v>
      </c>
      <c r="H180" s="81">
        <f t="shared" si="25"/>
        <v>121.8521323820358</v>
      </c>
      <c r="I180" s="80"/>
      <c r="J180" s="80"/>
      <c r="K180" s="80"/>
      <c r="L180" s="90">
        <v>1462.2255885844297</v>
      </c>
      <c r="M180" s="90"/>
      <c r="N180" s="90">
        <v>1462.2255885844297</v>
      </c>
      <c r="O180" s="91">
        <v>0</v>
      </c>
      <c r="P180" s="91">
        <v>0</v>
      </c>
      <c r="Q180" s="90">
        <f t="shared" si="26"/>
        <v>0</v>
      </c>
      <c r="R180" s="89" t="str">
        <f t="shared" si="27"/>
        <v>N/A</v>
      </c>
      <c r="S180" s="88">
        <v>0</v>
      </c>
      <c r="T180" s="142"/>
    </row>
    <row r="181" spans="1:20" s="74" customFormat="1" x14ac:dyDescent="0.2">
      <c r="A181" s="131" t="str">
        <f t="shared" si="18"/>
        <v>The People Concern</v>
      </c>
      <c r="B181" s="131" t="str">
        <f t="shared" si="19"/>
        <v>Cloverfield Services Center</v>
      </c>
      <c r="C181" s="140" t="str">
        <f t="shared" si="24"/>
        <v>DAYBREAK</v>
      </c>
      <c r="D181" s="131" t="s">
        <v>56</v>
      </c>
      <c r="E181" s="124" t="s">
        <v>109</v>
      </c>
      <c r="F181" s="80" t="s">
        <v>237</v>
      </c>
      <c r="G181" s="80" t="s">
        <v>211</v>
      </c>
      <c r="H181" s="81">
        <f t="shared" si="25"/>
        <v>0.26160799720157207</v>
      </c>
      <c r="I181" s="80"/>
      <c r="J181" s="80"/>
      <c r="K181" s="80"/>
      <c r="L181" s="90">
        <v>3.1392959664188647</v>
      </c>
      <c r="M181" s="90"/>
      <c r="N181" s="90">
        <v>3.1392959664188647</v>
      </c>
      <c r="O181" s="91">
        <v>0</v>
      </c>
      <c r="P181" s="91">
        <v>0</v>
      </c>
      <c r="Q181" s="90">
        <f t="shared" si="26"/>
        <v>0</v>
      </c>
      <c r="R181" s="89" t="str">
        <f t="shared" si="27"/>
        <v>N/A</v>
      </c>
      <c r="S181" s="88">
        <v>0</v>
      </c>
      <c r="T181" s="142"/>
    </row>
    <row r="182" spans="1:20" s="74" customFormat="1" x14ac:dyDescent="0.2">
      <c r="A182" s="131" t="str">
        <f t="shared" si="18"/>
        <v>The People Concern</v>
      </c>
      <c r="B182" s="131" t="str">
        <f t="shared" si="19"/>
        <v>Cloverfield Services Center</v>
      </c>
      <c r="C182" s="140" t="str">
        <f t="shared" si="24"/>
        <v>DAYBREAK</v>
      </c>
      <c r="D182" s="131" t="s">
        <v>56</v>
      </c>
      <c r="E182" s="124" t="s">
        <v>109</v>
      </c>
      <c r="F182" s="80" t="s">
        <v>238</v>
      </c>
      <c r="G182" s="80" t="s">
        <v>211</v>
      </c>
      <c r="H182" s="81">
        <f t="shared" si="25"/>
        <v>16.995857301638555</v>
      </c>
      <c r="I182" s="80"/>
      <c r="J182" s="80"/>
      <c r="K182" s="80"/>
      <c r="L182" s="90">
        <v>203.95028761966267</v>
      </c>
      <c r="M182" s="90">
        <v>203.95028761966267</v>
      </c>
      <c r="N182" s="90">
        <v>0</v>
      </c>
      <c r="O182" s="91">
        <v>0</v>
      </c>
      <c r="P182" s="91">
        <v>0</v>
      </c>
      <c r="Q182" s="90">
        <f t="shared" si="26"/>
        <v>0</v>
      </c>
      <c r="R182" s="89">
        <f t="shared" si="27"/>
        <v>0</v>
      </c>
      <c r="S182" s="88">
        <v>0</v>
      </c>
      <c r="T182" s="142"/>
    </row>
    <row r="183" spans="1:20" s="74" customFormat="1" x14ac:dyDescent="0.2">
      <c r="A183" s="131" t="str">
        <f t="shared" si="18"/>
        <v>The People Concern</v>
      </c>
      <c r="B183" s="131" t="str">
        <f t="shared" si="19"/>
        <v>Cloverfield Services Center</v>
      </c>
      <c r="C183" s="140" t="str">
        <f t="shared" si="24"/>
        <v>DAYBREAK</v>
      </c>
      <c r="D183" s="131" t="s">
        <v>56</v>
      </c>
      <c r="E183" s="124" t="s">
        <v>109</v>
      </c>
      <c r="F183" s="80" t="s">
        <v>326</v>
      </c>
      <c r="G183" s="80" t="s">
        <v>211</v>
      </c>
      <c r="H183" s="81">
        <f t="shared" si="25"/>
        <v>0</v>
      </c>
      <c r="I183" s="80"/>
      <c r="J183" s="80"/>
      <c r="K183" s="80"/>
      <c r="L183" s="90">
        <v>0</v>
      </c>
      <c r="M183" s="90"/>
      <c r="N183" s="90">
        <v>0</v>
      </c>
      <c r="O183" s="91">
        <v>0</v>
      </c>
      <c r="P183" s="91">
        <v>0</v>
      </c>
      <c r="Q183" s="90">
        <f t="shared" si="26"/>
        <v>0</v>
      </c>
      <c r="R183" s="89" t="str">
        <f t="shared" si="27"/>
        <v>N/A</v>
      </c>
      <c r="S183" s="88">
        <v>0</v>
      </c>
      <c r="T183" s="142"/>
    </row>
    <row r="184" spans="1:20" s="74" customFormat="1" x14ac:dyDescent="0.2">
      <c r="A184" s="131" t="str">
        <f t="shared" si="18"/>
        <v>The People Concern</v>
      </c>
      <c r="B184" s="131" t="str">
        <f t="shared" si="19"/>
        <v>Cloverfield Services Center</v>
      </c>
      <c r="C184" s="140" t="str">
        <f t="shared" si="24"/>
        <v>DAYBREAK</v>
      </c>
      <c r="D184" s="131" t="s">
        <v>56</v>
      </c>
      <c r="E184" s="124" t="s">
        <v>109</v>
      </c>
      <c r="F184" s="80" t="s">
        <v>239</v>
      </c>
      <c r="G184" s="80" t="s">
        <v>211</v>
      </c>
      <c r="H184" s="81">
        <f t="shared" si="25"/>
        <v>17.360968559836149</v>
      </c>
      <c r="I184" s="80"/>
      <c r="J184" s="80"/>
      <c r="K184" s="80"/>
      <c r="L184" s="90">
        <v>208.3316227180338</v>
      </c>
      <c r="M184" s="90"/>
      <c r="N184" s="90">
        <v>208.3316227180338</v>
      </c>
      <c r="O184" s="91">
        <v>0</v>
      </c>
      <c r="P184" s="91">
        <v>0</v>
      </c>
      <c r="Q184" s="90">
        <f t="shared" si="26"/>
        <v>0</v>
      </c>
      <c r="R184" s="89" t="str">
        <f t="shared" si="27"/>
        <v>N/A</v>
      </c>
      <c r="S184" s="88">
        <v>0</v>
      </c>
      <c r="T184" s="142"/>
    </row>
    <row r="185" spans="1:20" s="74" customFormat="1" x14ac:dyDescent="0.2">
      <c r="A185" s="131" t="str">
        <f t="shared" si="18"/>
        <v>The People Concern</v>
      </c>
      <c r="B185" s="131" t="str">
        <f t="shared" si="19"/>
        <v>Cloverfield Services Center</v>
      </c>
      <c r="C185" s="140" t="str">
        <f t="shared" si="24"/>
        <v>DAYBREAK</v>
      </c>
      <c r="D185" s="131" t="s">
        <v>56</v>
      </c>
      <c r="E185" s="124" t="s">
        <v>109</v>
      </c>
      <c r="F185" s="80" t="s">
        <v>240</v>
      </c>
      <c r="G185" s="80" t="s">
        <v>211</v>
      </c>
      <c r="H185" s="81">
        <f t="shared" si="25"/>
        <v>15.935452117516554</v>
      </c>
      <c r="I185" s="80"/>
      <c r="J185" s="80"/>
      <c r="K185" s="80"/>
      <c r="L185" s="90">
        <v>191.22542541019865</v>
      </c>
      <c r="M185" s="90"/>
      <c r="N185" s="90">
        <v>191.22542541019865</v>
      </c>
      <c r="O185" s="91">
        <v>0</v>
      </c>
      <c r="P185" s="91">
        <v>0</v>
      </c>
      <c r="Q185" s="90">
        <f t="shared" si="26"/>
        <v>0</v>
      </c>
      <c r="R185" s="89" t="str">
        <f t="shared" si="27"/>
        <v>N/A</v>
      </c>
      <c r="S185" s="88">
        <v>0</v>
      </c>
      <c r="T185" s="142"/>
    </row>
    <row r="186" spans="1:20" s="74" customFormat="1" x14ac:dyDescent="0.2">
      <c r="A186" s="131" t="str">
        <f t="shared" si="18"/>
        <v>The People Concern</v>
      </c>
      <c r="B186" s="131" t="str">
        <f t="shared" si="19"/>
        <v>Cloverfield Services Center</v>
      </c>
      <c r="C186" s="140" t="str">
        <f t="shared" si="24"/>
        <v>DAYBREAK</v>
      </c>
      <c r="D186" s="131" t="s">
        <v>56</v>
      </c>
      <c r="E186" s="124" t="s">
        <v>109</v>
      </c>
      <c r="F186" s="80" t="s">
        <v>327</v>
      </c>
      <c r="G186" s="80" t="s">
        <v>211</v>
      </c>
      <c r="H186" s="81">
        <f t="shared" si="25"/>
        <v>0</v>
      </c>
      <c r="I186" s="80"/>
      <c r="J186" s="80"/>
      <c r="K186" s="80"/>
      <c r="L186" s="90">
        <v>0</v>
      </c>
      <c r="M186" s="90"/>
      <c r="N186" s="90">
        <v>0</v>
      </c>
      <c r="O186" s="91">
        <v>0</v>
      </c>
      <c r="P186" s="91">
        <v>0</v>
      </c>
      <c r="Q186" s="90">
        <f t="shared" si="26"/>
        <v>0</v>
      </c>
      <c r="R186" s="89" t="str">
        <f t="shared" si="27"/>
        <v>N/A</v>
      </c>
      <c r="S186" s="88">
        <v>0</v>
      </c>
      <c r="T186" s="142"/>
    </row>
    <row r="187" spans="1:20" s="74" customFormat="1" x14ac:dyDescent="0.2">
      <c r="A187" s="131" t="str">
        <f t="shared" si="18"/>
        <v>The People Concern</v>
      </c>
      <c r="B187" s="131" t="str">
        <f t="shared" si="19"/>
        <v>Cloverfield Services Center</v>
      </c>
      <c r="C187" s="140" t="str">
        <f t="shared" si="24"/>
        <v>DAYBREAK</v>
      </c>
      <c r="D187" s="131" t="s">
        <v>56</v>
      </c>
      <c r="E187" s="124" t="s">
        <v>109</v>
      </c>
      <c r="F187" s="80" t="s">
        <v>217</v>
      </c>
      <c r="G187" s="80" t="s">
        <v>211</v>
      </c>
      <c r="H187" s="81">
        <f t="shared" si="25"/>
        <v>162.43002488286484</v>
      </c>
      <c r="I187" s="80"/>
      <c r="J187" s="80"/>
      <c r="K187" s="80"/>
      <c r="L187" s="90">
        <v>1949.160298594378</v>
      </c>
      <c r="M187" s="90">
        <v>1949.160298594378</v>
      </c>
      <c r="N187" s="90">
        <v>0</v>
      </c>
      <c r="O187" s="91">
        <v>0</v>
      </c>
      <c r="P187" s="91">
        <v>0</v>
      </c>
      <c r="Q187" s="90">
        <f t="shared" si="26"/>
        <v>0</v>
      </c>
      <c r="R187" s="89">
        <f t="shared" si="27"/>
        <v>0</v>
      </c>
      <c r="S187" s="88">
        <v>0</v>
      </c>
      <c r="T187" s="142"/>
    </row>
    <row r="188" spans="1:20" s="74" customFormat="1" x14ac:dyDescent="0.2">
      <c r="A188" s="131" t="str">
        <f t="shared" si="18"/>
        <v>The People Concern</v>
      </c>
      <c r="B188" s="131" t="str">
        <f t="shared" si="19"/>
        <v>Cloverfield Services Center</v>
      </c>
      <c r="C188" s="140" t="str">
        <f t="shared" si="24"/>
        <v>DAYBREAK</v>
      </c>
      <c r="D188" s="131" t="s">
        <v>56</v>
      </c>
      <c r="E188" s="124" t="s">
        <v>109</v>
      </c>
      <c r="F188" s="80" t="s">
        <v>328</v>
      </c>
      <c r="G188" s="80" t="s">
        <v>211</v>
      </c>
      <c r="H188" s="81">
        <f t="shared" si="25"/>
        <v>0</v>
      </c>
      <c r="I188" s="80"/>
      <c r="J188" s="80"/>
      <c r="K188" s="80"/>
      <c r="L188" s="90">
        <v>0</v>
      </c>
      <c r="M188" s="90"/>
      <c r="N188" s="90">
        <v>0</v>
      </c>
      <c r="O188" s="91">
        <v>0</v>
      </c>
      <c r="P188" s="91">
        <v>0</v>
      </c>
      <c r="Q188" s="90">
        <f t="shared" si="26"/>
        <v>0</v>
      </c>
      <c r="R188" s="89" t="str">
        <f t="shared" si="27"/>
        <v>N/A</v>
      </c>
      <c r="S188" s="88">
        <v>0</v>
      </c>
      <c r="T188" s="142"/>
    </row>
    <row r="189" spans="1:20" s="74" customFormat="1" x14ac:dyDescent="0.2">
      <c r="A189" s="131" t="str">
        <f t="shared" si="18"/>
        <v>The People Concern</v>
      </c>
      <c r="B189" s="131" t="str">
        <f t="shared" si="19"/>
        <v>Cloverfield Services Center</v>
      </c>
      <c r="C189" s="140" t="str">
        <f t="shared" si="24"/>
        <v>DAYBREAK</v>
      </c>
      <c r="D189" s="131" t="s">
        <v>56</v>
      </c>
      <c r="E189" s="124" t="s">
        <v>109</v>
      </c>
      <c r="F189" s="80" t="s">
        <v>218</v>
      </c>
      <c r="G189" s="80" t="s">
        <v>211</v>
      </c>
      <c r="H189" s="81">
        <f t="shared" si="25"/>
        <v>60.818313781511087</v>
      </c>
      <c r="I189" s="80"/>
      <c r="J189" s="80"/>
      <c r="K189" s="80"/>
      <c r="L189" s="90">
        <v>729.81976537813307</v>
      </c>
      <c r="M189" s="90">
        <v>729.81976537813307</v>
      </c>
      <c r="N189" s="90">
        <v>0</v>
      </c>
      <c r="O189" s="91">
        <v>0</v>
      </c>
      <c r="P189" s="91">
        <v>0</v>
      </c>
      <c r="Q189" s="90">
        <f t="shared" si="26"/>
        <v>0</v>
      </c>
      <c r="R189" s="89">
        <f t="shared" si="27"/>
        <v>0</v>
      </c>
      <c r="S189" s="88">
        <v>0</v>
      </c>
      <c r="T189" s="142"/>
    </row>
    <row r="190" spans="1:20" s="74" customFormat="1" x14ac:dyDescent="0.2">
      <c r="A190" s="131" t="str">
        <f t="shared" si="18"/>
        <v>The People Concern</v>
      </c>
      <c r="B190" s="131" t="str">
        <f t="shared" si="19"/>
        <v>Cloverfield Services Center</v>
      </c>
      <c r="C190" s="140" t="str">
        <f t="shared" si="24"/>
        <v>DAYBREAK</v>
      </c>
      <c r="D190" s="131" t="s">
        <v>56</v>
      </c>
      <c r="E190" s="124" t="s">
        <v>109</v>
      </c>
      <c r="F190" s="80" t="s">
        <v>219</v>
      </c>
      <c r="G190" s="80" t="s">
        <v>211</v>
      </c>
      <c r="H190" s="81">
        <f t="shared" si="25"/>
        <v>4657.916666666667</v>
      </c>
      <c r="I190" s="80"/>
      <c r="J190" s="80"/>
      <c r="K190" s="80"/>
      <c r="L190" s="90">
        <v>55895</v>
      </c>
      <c r="M190" s="90"/>
      <c r="N190" s="90">
        <v>55895</v>
      </c>
      <c r="O190" s="91">
        <v>0</v>
      </c>
      <c r="P190" s="91">
        <v>0</v>
      </c>
      <c r="Q190" s="90">
        <f t="shared" si="26"/>
        <v>0</v>
      </c>
      <c r="R190" s="89" t="str">
        <f t="shared" si="27"/>
        <v>N/A</v>
      </c>
      <c r="S190" s="88">
        <v>0</v>
      </c>
      <c r="T190" s="142"/>
    </row>
    <row r="191" spans="1:20" s="74" customFormat="1" x14ac:dyDescent="0.2">
      <c r="A191" s="131" t="str">
        <f t="shared" si="18"/>
        <v>The People Concern</v>
      </c>
      <c r="B191" s="131" t="str">
        <f t="shared" si="19"/>
        <v>Cloverfield Services Center</v>
      </c>
      <c r="C191" s="140" t="str">
        <f t="shared" si="24"/>
        <v>DAYBREAK</v>
      </c>
      <c r="D191" s="131" t="s">
        <v>56</v>
      </c>
      <c r="E191" s="124" t="s">
        <v>109</v>
      </c>
      <c r="F191" s="80" t="s">
        <v>220</v>
      </c>
      <c r="G191" s="80" t="s">
        <v>211</v>
      </c>
      <c r="H191" s="81">
        <f t="shared" si="25"/>
        <v>1508.4159049450609</v>
      </c>
      <c r="I191" s="80"/>
      <c r="J191" s="80"/>
      <c r="K191" s="80"/>
      <c r="L191" s="90">
        <v>18100.990859340731</v>
      </c>
      <c r="M191" s="90">
        <v>5000</v>
      </c>
      <c r="N191" s="90">
        <v>13100.990859340731</v>
      </c>
      <c r="O191" s="91">
        <v>0</v>
      </c>
      <c r="P191" s="91">
        <v>0</v>
      </c>
      <c r="Q191" s="90">
        <f t="shared" si="26"/>
        <v>0</v>
      </c>
      <c r="R191" s="89">
        <f t="shared" si="27"/>
        <v>0</v>
      </c>
      <c r="S191" s="88">
        <v>0</v>
      </c>
      <c r="T191" s="142"/>
    </row>
    <row r="192" spans="1:20" s="74" customFormat="1" x14ac:dyDescent="0.2">
      <c r="A192" s="131" t="str">
        <f t="shared" si="18"/>
        <v>The People Concern</v>
      </c>
      <c r="B192" s="131" t="str">
        <f t="shared" si="19"/>
        <v>Cloverfield Services Center</v>
      </c>
      <c r="C192" s="140" t="str">
        <f t="shared" si="24"/>
        <v>DAYBREAK</v>
      </c>
      <c r="D192" s="131" t="s">
        <v>56</v>
      </c>
      <c r="E192" s="124" t="s">
        <v>109</v>
      </c>
      <c r="F192" s="80" t="s">
        <v>222</v>
      </c>
      <c r="G192" s="80" t="s">
        <v>211</v>
      </c>
      <c r="H192" s="81">
        <f t="shared" si="25"/>
        <v>180.82392549356666</v>
      </c>
      <c r="I192" s="80"/>
      <c r="J192" s="80"/>
      <c r="K192" s="80"/>
      <c r="L192" s="90">
        <v>2169.8871059227999</v>
      </c>
      <c r="M192" s="90">
        <v>2169.8871059227999</v>
      </c>
      <c r="N192" s="90">
        <v>0</v>
      </c>
      <c r="O192" s="91">
        <v>0</v>
      </c>
      <c r="P192" s="91">
        <v>0</v>
      </c>
      <c r="Q192" s="90">
        <f t="shared" si="26"/>
        <v>0</v>
      </c>
      <c r="R192" s="89">
        <f t="shared" si="27"/>
        <v>0</v>
      </c>
      <c r="S192" s="88">
        <v>0</v>
      </c>
      <c r="T192" s="142"/>
    </row>
    <row r="193" spans="1:20" s="74" customFormat="1" x14ac:dyDescent="0.2">
      <c r="A193" s="131" t="str">
        <f t="shared" si="18"/>
        <v>The People Concern</v>
      </c>
      <c r="B193" s="131" t="str">
        <f t="shared" si="19"/>
        <v>Cloverfield Services Center</v>
      </c>
      <c r="C193" s="140" t="str">
        <f t="shared" si="24"/>
        <v>DAYBREAK</v>
      </c>
      <c r="D193" s="131" t="s">
        <v>56</v>
      </c>
      <c r="E193" s="124" t="s">
        <v>109</v>
      </c>
      <c r="F193" s="80" t="s">
        <v>223</v>
      </c>
      <c r="G193" s="80" t="s">
        <v>211</v>
      </c>
      <c r="H193" s="81">
        <f t="shared" si="25"/>
        <v>0</v>
      </c>
      <c r="I193" s="80"/>
      <c r="J193" s="80"/>
      <c r="K193" s="80"/>
      <c r="L193" s="90">
        <v>0</v>
      </c>
      <c r="M193" s="90"/>
      <c r="N193" s="90">
        <v>0</v>
      </c>
      <c r="O193" s="91">
        <v>0</v>
      </c>
      <c r="P193" s="91">
        <v>0</v>
      </c>
      <c r="Q193" s="90">
        <f t="shared" si="26"/>
        <v>0</v>
      </c>
      <c r="R193" s="89" t="str">
        <f t="shared" si="27"/>
        <v>N/A</v>
      </c>
      <c r="S193" s="88">
        <v>0</v>
      </c>
      <c r="T193" s="142"/>
    </row>
    <row r="194" spans="1:20" s="74" customFormat="1" x14ac:dyDescent="0.2">
      <c r="A194" s="131" t="str">
        <f t="shared" ref="A194:A255" si="28">$G$5</f>
        <v>The People Concern</v>
      </c>
      <c r="B194" s="131" t="str">
        <f t="shared" ref="B194:B255" si="29">$G$6</f>
        <v>Cloverfield Services Center</v>
      </c>
      <c r="C194" s="140" t="str">
        <f t="shared" si="24"/>
        <v>DAYBREAK</v>
      </c>
      <c r="D194" s="131" t="s">
        <v>56</v>
      </c>
      <c r="E194" s="124" t="s">
        <v>109</v>
      </c>
      <c r="F194" s="80" t="s">
        <v>224</v>
      </c>
      <c r="G194" s="80" t="s">
        <v>211</v>
      </c>
      <c r="H194" s="81">
        <f t="shared" si="25"/>
        <v>0</v>
      </c>
      <c r="I194" s="80"/>
      <c r="J194" s="80"/>
      <c r="K194" s="80"/>
      <c r="L194" s="90">
        <v>0</v>
      </c>
      <c r="M194" s="90"/>
      <c r="N194" s="90">
        <v>0</v>
      </c>
      <c r="O194" s="91">
        <v>0</v>
      </c>
      <c r="P194" s="91">
        <v>0</v>
      </c>
      <c r="Q194" s="90">
        <f t="shared" si="26"/>
        <v>0</v>
      </c>
      <c r="R194" s="89" t="str">
        <f t="shared" si="27"/>
        <v>N/A</v>
      </c>
      <c r="S194" s="88">
        <v>0</v>
      </c>
      <c r="T194" s="142"/>
    </row>
    <row r="195" spans="1:20" s="74" customFormat="1" x14ac:dyDescent="0.2">
      <c r="A195" s="131" t="str">
        <f t="shared" si="28"/>
        <v>The People Concern</v>
      </c>
      <c r="B195" s="131" t="str">
        <f t="shared" si="29"/>
        <v>Cloverfield Services Center</v>
      </c>
      <c r="C195" s="140" t="str">
        <f t="shared" si="24"/>
        <v>DAYBREAK</v>
      </c>
      <c r="D195" s="131" t="s">
        <v>56</v>
      </c>
      <c r="E195" s="124" t="s">
        <v>109</v>
      </c>
      <c r="F195" s="80" t="s">
        <v>225</v>
      </c>
      <c r="G195" s="80" t="s">
        <v>211</v>
      </c>
      <c r="H195" s="81">
        <f t="shared" si="25"/>
        <v>65.587039764989299</v>
      </c>
      <c r="I195" s="80"/>
      <c r="J195" s="80"/>
      <c r="K195" s="80"/>
      <c r="L195" s="90">
        <v>787.04447717987159</v>
      </c>
      <c r="M195" s="90">
        <v>787.04447717987159</v>
      </c>
      <c r="N195" s="90">
        <v>0</v>
      </c>
      <c r="O195" s="91">
        <v>0</v>
      </c>
      <c r="P195" s="91">
        <v>0</v>
      </c>
      <c r="Q195" s="90">
        <f t="shared" si="26"/>
        <v>0</v>
      </c>
      <c r="R195" s="89">
        <f t="shared" si="27"/>
        <v>0</v>
      </c>
      <c r="S195" s="88">
        <v>0</v>
      </c>
      <c r="T195" s="142"/>
    </row>
    <row r="196" spans="1:20" s="74" customFormat="1" x14ac:dyDescent="0.2">
      <c r="A196" s="131" t="str">
        <f t="shared" si="28"/>
        <v>The People Concern</v>
      </c>
      <c r="B196" s="131" t="str">
        <f t="shared" si="29"/>
        <v>Cloverfield Services Center</v>
      </c>
      <c r="C196" s="140" t="str">
        <f t="shared" si="24"/>
        <v>DAYBREAK</v>
      </c>
      <c r="D196" s="131" t="s">
        <v>56</v>
      </c>
      <c r="E196" s="124" t="s">
        <v>109</v>
      </c>
      <c r="F196" s="80" t="s">
        <v>226</v>
      </c>
      <c r="G196" s="80" t="s">
        <v>211</v>
      </c>
      <c r="H196" s="81">
        <f t="shared" si="25"/>
        <v>0</v>
      </c>
      <c r="I196" s="80"/>
      <c r="J196" s="80"/>
      <c r="K196" s="80"/>
      <c r="L196" s="90">
        <v>0</v>
      </c>
      <c r="M196" s="90"/>
      <c r="N196" s="90">
        <v>0</v>
      </c>
      <c r="O196" s="91">
        <v>0</v>
      </c>
      <c r="P196" s="91">
        <v>0</v>
      </c>
      <c r="Q196" s="90">
        <f t="shared" si="26"/>
        <v>0</v>
      </c>
      <c r="R196" s="89" t="str">
        <f t="shared" si="27"/>
        <v>N/A</v>
      </c>
      <c r="S196" s="88">
        <v>0</v>
      </c>
      <c r="T196" s="142"/>
    </row>
    <row r="197" spans="1:20" s="74" customFormat="1" x14ac:dyDescent="0.2">
      <c r="A197" s="131" t="str">
        <f t="shared" si="28"/>
        <v>The People Concern</v>
      </c>
      <c r="B197" s="131" t="str">
        <f t="shared" si="29"/>
        <v>Cloverfield Services Center</v>
      </c>
      <c r="C197" s="140" t="str">
        <f t="shared" si="24"/>
        <v>DAYBREAK</v>
      </c>
      <c r="D197" s="131" t="s">
        <v>56</v>
      </c>
      <c r="E197" s="124" t="s">
        <v>109</v>
      </c>
      <c r="F197" s="80" t="s">
        <v>212</v>
      </c>
      <c r="G197" s="80" t="s">
        <v>211</v>
      </c>
      <c r="H197" s="81">
        <f t="shared" si="25"/>
        <v>4.0468219559319136</v>
      </c>
      <c r="I197" s="80"/>
      <c r="J197" s="80"/>
      <c r="K197" s="80"/>
      <c r="L197" s="90">
        <v>48.561863471182967</v>
      </c>
      <c r="M197" s="90"/>
      <c r="N197" s="90">
        <v>48.561863471182967</v>
      </c>
      <c r="O197" s="91">
        <v>0</v>
      </c>
      <c r="P197" s="91">
        <v>0</v>
      </c>
      <c r="Q197" s="90">
        <f t="shared" si="26"/>
        <v>0</v>
      </c>
      <c r="R197" s="89" t="str">
        <f t="shared" si="27"/>
        <v>N/A</v>
      </c>
      <c r="S197" s="88">
        <v>0</v>
      </c>
      <c r="T197" s="142"/>
    </row>
    <row r="198" spans="1:20" s="74" customFormat="1" x14ac:dyDescent="0.2">
      <c r="A198" s="131" t="str">
        <f t="shared" si="28"/>
        <v>The People Concern</v>
      </c>
      <c r="B198" s="131" t="str">
        <f t="shared" si="29"/>
        <v>Cloverfield Services Center</v>
      </c>
      <c r="C198" s="140" t="str">
        <f t="shared" si="24"/>
        <v>DAYBREAK</v>
      </c>
      <c r="D198" s="131" t="s">
        <v>56</v>
      </c>
      <c r="E198" s="124" t="s">
        <v>109</v>
      </c>
      <c r="F198" s="80" t="s">
        <v>329</v>
      </c>
      <c r="G198" s="80" t="s">
        <v>211</v>
      </c>
      <c r="H198" s="81">
        <f t="shared" si="25"/>
        <v>0</v>
      </c>
      <c r="I198" s="80"/>
      <c r="J198" s="80"/>
      <c r="K198" s="80"/>
      <c r="L198" s="90">
        <v>0</v>
      </c>
      <c r="M198" s="90"/>
      <c r="N198" s="90">
        <v>0</v>
      </c>
      <c r="O198" s="91">
        <v>0</v>
      </c>
      <c r="P198" s="91">
        <v>0</v>
      </c>
      <c r="Q198" s="90">
        <f t="shared" si="26"/>
        <v>0</v>
      </c>
      <c r="R198" s="89" t="str">
        <f t="shared" si="27"/>
        <v>N/A</v>
      </c>
      <c r="S198" s="88">
        <v>0</v>
      </c>
      <c r="T198" s="142"/>
    </row>
    <row r="199" spans="1:20" s="74" customFormat="1" x14ac:dyDescent="0.2">
      <c r="A199" s="131" t="str">
        <f t="shared" si="28"/>
        <v>The People Concern</v>
      </c>
      <c r="B199" s="131" t="str">
        <f t="shared" si="29"/>
        <v>Cloverfield Services Center</v>
      </c>
      <c r="C199" s="140" t="str">
        <f t="shared" si="24"/>
        <v>DAYBREAK</v>
      </c>
      <c r="D199" s="131" t="s">
        <v>56</v>
      </c>
      <c r="E199" s="124" t="s">
        <v>109</v>
      </c>
      <c r="F199" s="80" t="s">
        <v>210</v>
      </c>
      <c r="G199" s="80" t="s">
        <v>211</v>
      </c>
      <c r="H199" s="81">
        <f t="shared" si="25"/>
        <v>519.05115429709258</v>
      </c>
      <c r="I199" s="80"/>
      <c r="J199" s="80"/>
      <c r="K199" s="80"/>
      <c r="L199" s="90">
        <v>6228.613851565111</v>
      </c>
      <c r="M199" s="90">
        <v>2000</v>
      </c>
      <c r="N199" s="90">
        <v>4228.613851565111</v>
      </c>
      <c r="O199" s="91">
        <v>0</v>
      </c>
      <c r="P199" s="91">
        <v>0</v>
      </c>
      <c r="Q199" s="90">
        <f t="shared" si="26"/>
        <v>0</v>
      </c>
      <c r="R199" s="89">
        <f t="shared" si="27"/>
        <v>0</v>
      </c>
      <c r="S199" s="88">
        <v>0</v>
      </c>
      <c r="T199" s="142"/>
    </row>
    <row r="200" spans="1:20" s="74" customFormat="1" x14ac:dyDescent="0.2">
      <c r="A200" s="131" t="str">
        <f t="shared" si="28"/>
        <v>The People Concern</v>
      </c>
      <c r="B200" s="131" t="str">
        <f t="shared" si="29"/>
        <v>Cloverfield Services Center</v>
      </c>
      <c r="C200" s="140" t="str">
        <f t="shared" si="24"/>
        <v>DAYBREAK</v>
      </c>
      <c r="D200" s="131" t="s">
        <v>56</v>
      </c>
      <c r="E200" s="124" t="s">
        <v>109</v>
      </c>
      <c r="F200" s="80" t="s">
        <v>89</v>
      </c>
      <c r="G200" s="80" t="s">
        <v>211</v>
      </c>
      <c r="H200" s="81">
        <f t="shared" si="25"/>
        <v>1842.8209007097792</v>
      </c>
      <c r="I200" s="80"/>
      <c r="J200" s="80"/>
      <c r="K200" s="80"/>
      <c r="L200" s="90">
        <v>22113.850808517349</v>
      </c>
      <c r="M200" s="90">
        <v>3000</v>
      </c>
      <c r="N200" s="90">
        <v>19113.850808517349</v>
      </c>
      <c r="O200" s="91">
        <v>0</v>
      </c>
      <c r="P200" s="91">
        <v>0</v>
      </c>
      <c r="Q200" s="90">
        <f t="shared" si="26"/>
        <v>0</v>
      </c>
      <c r="R200" s="89">
        <f t="shared" si="27"/>
        <v>0</v>
      </c>
      <c r="S200" s="88">
        <v>0</v>
      </c>
      <c r="T200" s="142"/>
    </row>
    <row r="201" spans="1:20" s="74" customFormat="1" x14ac:dyDescent="0.2">
      <c r="A201" s="131" t="str">
        <f t="shared" si="28"/>
        <v>The People Concern</v>
      </c>
      <c r="B201" s="131" t="str">
        <f t="shared" si="29"/>
        <v>Cloverfield Services Center</v>
      </c>
      <c r="C201" s="140" t="str">
        <f t="shared" si="24"/>
        <v>DAYBREAK</v>
      </c>
      <c r="D201" s="131" t="s">
        <v>56</v>
      </c>
      <c r="E201" s="124" t="s">
        <v>109</v>
      </c>
      <c r="F201" s="80" t="s">
        <v>227</v>
      </c>
      <c r="G201" s="80" t="s">
        <v>211</v>
      </c>
      <c r="H201" s="81">
        <f t="shared" si="25"/>
        <v>182.83383926988282</v>
      </c>
      <c r="I201" s="80"/>
      <c r="J201" s="80"/>
      <c r="K201" s="80"/>
      <c r="L201" s="90">
        <v>2194.0060712385939</v>
      </c>
      <c r="M201" s="90"/>
      <c r="N201" s="90">
        <v>2194.0060712385939</v>
      </c>
      <c r="O201" s="91">
        <v>0</v>
      </c>
      <c r="P201" s="91">
        <v>0</v>
      </c>
      <c r="Q201" s="90">
        <f t="shared" si="26"/>
        <v>0</v>
      </c>
      <c r="R201" s="89" t="str">
        <f t="shared" si="27"/>
        <v>N/A</v>
      </c>
      <c r="S201" s="88">
        <v>0</v>
      </c>
      <c r="T201" s="142"/>
    </row>
    <row r="202" spans="1:20" s="74" customFormat="1" x14ac:dyDescent="0.2">
      <c r="A202" s="131" t="str">
        <f t="shared" si="28"/>
        <v>The People Concern</v>
      </c>
      <c r="B202" s="131" t="str">
        <f t="shared" si="29"/>
        <v>Cloverfield Services Center</v>
      </c>
      <c r="C202" s="140" t="str">
        <f t="shared" si="24"/>
        <v>DAYBREAK</v>
      </c>
      <c r="D202" s="131" t="s">
        <v>56</v>
      </c>
      <c r="E202" s="124" t="s">
        <v>109</v>
      </c>
      <c r="F202" s="80" t="s">
        <v>213</v>
      </c>
      <c r="G202" s="80" t="s">
        <v>211</v>
      </c>
      <c r="H202" s="81">
        <f t="shared" si="25"/>
        <v>6.5475000000000003</v>
      </c>
      <c r="I202" s="80"/>
      <c r="J202" s="80"/>
      <c r="K202" s="80"/>
      <c r="L202" s="90">
        <v>78.570000000000007</v>
      </c>
      <c r="M202" s="90"/>
      <c r="N202" s="90">
        <v>78.570000000000007</v>
      </c>
      <c r="O202" s="91">
        <v>0</v>
      </c>
      <c r="P202" s="91">
        <v>0</v>
      </c>
      <c r="Q202" s="90">
        <f t="shared" si="26"/>
        <v>0</v>
      </c>
      <c r="R202" s="89" t="str">
        <f t="shared" si="27"/>
        <v>N/A</v>
      </c>
      <c r="S202" s="88">
        <v>0</v>
      </c>
      <c r="T202" s="142"/>
    </row>
    <row r="203" spans="1:20" s="74" customFormat="1" x14ac:dyDescent="0.2">
      <c r="A203" s="131" t="str">
        <f t="shared" si="28"/>
        <v>The People Concern</v>
      </c>
      <c r="B203" s="131" t="str">
        <f t="shared" si="29"/>
        <v>Cloverfield Services Center</v>
      </c>
      <c r="C203" s="140" t="str">
        <f t="shared" si="24"/>
        <v>DAYBREAK</v>
      </c>
      <c r="D203" s="131" t="s">
        <v>56</v>
      </c>
      <c r="E203" s="124" t="s">
        <v>109</v>
      </c>
      <c r="F203" s="80" t="s">
        <v>214</v>
      </c>
      <c r="G203" s="80" t="s">
        <v>211</v>
      </c>
      <c r="H203" s="81">
        <f t="shared" si="25"/>
        <v>18.75</v>
      </c>
      <c r="I203" s="80"/>
      <c r="J203" s="80"/>
      <c r="K203" s="80"/>
      <c r="L203" s="90">
        <v>225</v>
      </c>
      <c r="M203" s="90"/>
      <c r="N203" s="90">
        <v>225</v>
      </c>
      <c r="O203" s="91">
        <v>0</v>
      </c>
      <c r="P203" s="91">
        <v>0</v>
      </c>
      <c r="Q203" s="90">
        <f t="shared" si="26"/>
        <v>0</v>
      </c>
      <c r="R203" s="89" t="str">
        <f t="shared" si="27"/>
        <v>N/A</v>
      </c>
      <c r="S203" s="88">
        <v>0</v>
      </c>
      <c r="T203" s="142"/>
    </row>
    <row r="204" spans="1:20" s="74" customFormat="1" x14ac:dyDescent="0.2">
      <c r="A204" s="131" t="str">
        <f t="shared" si="28"/>
        <v>The People Concern</v>
      </c>
      <c r="B204" s="131" t="str">
        <f t="shared" si="29"/>
        <v>Cloverfield Services Center</v>
      </c>
      <c r="C204" s="140" t="str">
        <f t="shared" si="24"/>
        <v>DAYBREAK</v>
      </c>
      <c r="D204" s="131" t="s">
        <v>56</v>
      </c>
      <c r="E204" s="124" t="s">
        <v>109</v>
      </c>
      <c r="F204" s="80" t="s">
        <v>215</v>
      </c>
      <c r="G204" s="80" t="s">
        <v>211</v>
      </c>
      <c r="H204" s="81">
        <f t="shared" si="25"/>
        <v>0</v>
      </c>
      <c r="I204" s="80"/>
      <c r="J204" s="80"/>
      <c r="K204" s="80"/>
      <c r="L204" s="90">
        <v>0</v>
      </c>
      <c r="M204" s="90"/>
      <c r="N204" s="90">
        <v>0</v>
      </c>
      <c r="O204" s="91">
        <v>0</v>
      </c>
      <c r="P204" s="91">
        <v>0</v>
      </c>
      <c r="Q204" s="90">
        <f t="shared" si="26"/>
        <v>0</v>
      </c>
      <c r="R204" s="89" t="str">
        <f t="shared" si="27"/>
        <v>N/A</v>
      </c>
      <c r="S204" s="88">
        <v>0</v>
      </c>
      <c r="T204" s="142"/>
    </row>
    <row r="205" spans="1:20" s="74" customFormat="1" x14ac:dyDescent="0.2">
      <c r="A205" s="131" t="str">
        <f t="shared" si="28"/>
        <v>The People Concern</v>
      </c>
      <c r="B205" s="131" t="str">
        <f t="shared" si="29"/>
        <v>Cloverfield Services Center</v>
      </c>
      <c r="C205" s="140" t="str">
        <f t="shared" si="24"/>
        <v>DAYBREAK</v>
      </c>
      <c r="D205" s="131" t="s">
        <v>56</v>
      </c>
      <c r="E205" s="124" t="s">
        <v>109</v>
      </c>
      <c r="F205" s="80" t="s">
        <v>216</v>
      </c>
      <c r="G205" s="80" t="s">
        <v>211</v>
      </c>
      <c r="H205" s="81">
        <f t="shared" si="25"/>
        <v>259.08333333333331</v>
      </c>
      <c r="I205" s="80"/>
      <c r="J205" s="80"/>
      <c r="K205" s="80"/>
      <c r="L205" s="90">
        <v>3109</v>
      </c>
      <c r="M205" s="90"/>
      <c r="N205" s="90">
        <v>3109</v>
      </c>
      <c r="O205" s="91">
        <v>0</v>
      </c>
      <c r="P205" s="91">
        <v>0</v>
      </c>
      <c r="Q205" s="90">
        <f t="shared" si="26"/>
        <v>0</v>
      </c>
      <c r="R205" s="89" t="str">
        <f t="shared" si="27"/>
        <v>N/A</v>
      </c>
      <c r="S205" s="88">
        <v>0</v>
      </c>
      <c r="T205" s="142"/>
    </row>
    <row r="206" spans="1:20" x14ac:dyDescent="0.2">
      <c r="A206" s="131"/>
      <c r="B206" s="131"/>
      <c r="C206" s="131"/>
      <c r="D206" s="120"/>
      <c r="E206" s="124"/>
      <c r="F206" s="139" t="s">
        <v>281</v>
      </c>
      <c r="G206" s="87"/>
      <c r="H206" s="86"/>
      <c r="I206" s="86"/>
      <c r="J206" s="86"/>
      <c r="K206" s="86"/>
      <c r="L206" s="85"/>
      <c r="M206" s="85"/>
      <c r="N206" s="84"/>
      <c r="O206" s="84"/>
      <c r="P206" s="84"/>
      <c r="Q206" s="84"/>
      <c r="R206" s="83"/>
      <c r="S206" s="82"/>
      <c r="T206" s="144"/>
    </row>
    <row r="207" spans="1:20" s="74" customFormat="1" x14ac:dyDescent="0.2">
      <c r="A207" s="131" t="str">
        <f t="shared" si="28"/>
        <v>The People Concern</v>
      </c>
      <c r="B207" s="131" t="str">
        <f t="shared" si="29"/>
        <v>Cloverfield Services Center</v>
      </c>
      <c r="C207" s="140" t="str">
        <f t="shared" ref="C207:C240" si="30">$F$58</f>
        <v>SAFE HAVEN</v>
      </c>
      <c r="D207" s="131" t="s">
        <v>56</v>
      </c>
      <c r="E207" s="124" t="s">
        <v>109</v>
      </c>
      <c r="F207" s="80" t="s">
        <v>228</v>
      </c>
      <c r="G207" s="80" t="s">
        <v>211</v>
      </c>
      <c r="H207" s="81">
        <f t="shared" ref="H207:H240" si="31">L207/12</f>
        <v>0</v>
      </c>
      <c r="I207" s="80"/>
      <c r="J207" s="80"/>
      <c r="K207" s="80"/>
      <c r="L207" s="90">
        <v>0</v>
      </c>
      <c r="M207" s="90"/>
      <c r="N207" s="90">
        <v>0</v>
      </c>
      <c r="O207" s="91">
        <v>0</v>
      </c>
      <c r="P207" s="91">
        <v>0</v>
      </c>
      <c r="Q207" s="90">
        <f t="shared" ref="Q207:Q240" si="32">SUM(O207:P207)</f>
        <v>0</v>
      </c>
      <c r="R207" s="89" t="str">
        <f t="shared" ref="R207:R241" si="33">IFERROR(Q207/M207,"N/A")</f>
        <v>N/A</v>
      </c>
      <c r="S207" s="88">
        <v>0</v>
      </c>
      <c r="T207" s="142"/>
    </row>
    <row r="208" spans="1:20" s="74" customFormat="1" x14ac:dyDescent="0.2">
      <c r="A208" s="131" t="str">
        <f t="shared" si="28"/>
        <v>The People Concern</v>
      </c>
      <c r="B208" s="131" t="str">
        <f t="shared" si="29"/>
        <v>Cloverfield Services Center</v>
      </c>
      <c r="C208" s="140" t="str">
        <f t="shared" si="30"/>
        <v>SAFE HAVEN</v>
      </c>
      <c r="D208" s="131" t="s">
        <v>56</v>
      </c>
      <c r="E208" s="124" t="s">
        <v>109</v>
      </c>
      <c r="F208" s="80" t="s">
        <v>229</v>
      </c>
      <c r="G208" s="80" t="s">
        <v>211</v>
      </c>
      <c r="H208" s="81">
        <f t="shared" si="31"/>
        <v>681.08651727693302</v>
      </c>
      <c r="I208" s="80"/>
      <c r="J208" s="80"/>
      <c r="K208" s="80"/>
      <c r="L208" s="77">
        <v>8173.0382073231958</v>
      </c>
      <c r="M208" s="77">
        <v>500</v>
      </c>
      <c r="N208" s="77">
        <v>7673.0382073231958</v>
      </c>
      <c r="O208" s="78">
        <v>0</v>
      </c>
      <c r="P208" s="78">
        <v>0</v>
      </c>
      <c r="Q208" s="77">
        <f t="shared" si="32"/>
        <v>0</v>
      </c>
      <c r="R208" s="76">
        <f t="shared" si="33"/>
        <v>0</v>
      </c>
      <c r="S208" s="75">
        <v>0</v>
      </c>
      <c r="T208" s="142"/>
    </row>
    <row r="209" spans="1:20" s="74" customFormat="1" x14ac:dyDescent="0.2">
      <c r="A209" s="131" t="str">
        <f t="shared" si="28"/>
        <v>The People Concern</v>
      </c>
      <c r="B209" s="131" t="str">
        <f t="shared" si="29"/>
        <v>Cloverfield Services Center</v>
      </c>
      <c r="C209" s="140" t="str">
        <f t="shared" si="30"/>
        <v>SAFE HAVEN</v>
      </c>
      <c r="D209" s="131" t="s">
        <v>56</v>
      </c>
      <c r="E209" s="124" t="s">
        <v>109</v>
      </c>
      <c r="F209" s="80" t="s">
        <v>230</v>
      </c>
      <c r="G209" s="80" t="s">
        <v>211</v>
      </c>
      <c r="H209" s="81">
        <f t="shared" si="31"/>
        <v>93.75</v>
      </c>
      <c r="I209" s="80"/>
      <c r="J209" s="80"/>
      <c r="K209" s="80"/>
      <c r="L209" s="90">
        <v>1125</v>
      </c>
      <c r="M209" s="90">
        <v>1125</v>
      </c>
      <c r="N209" s="90">
        <v>0</v>
      </c>
      <c r="O209" s="91">
        <v>0</v>
      </c>
      <c r="P209" s="91">
        <v>0</v>
      </c>
      <c r="Q209" s="90">
        <f t="shared" si="32"/>
        <v>0</v>
      </c>
      <c r="R209" s="89">
        <f t="shared" si="33"/>
        <v>0</v>
      </c>
      <c r="S209" s="88">
        <v>0</v>
      </c>
      <c r="T209" s="142"/>
    </row>
    <row r="210" spans="1:20" s="74" customFormat="1" x14ac:dyDescent="0.2">
      <c r="A210" s="131" t="str">
        <f t="shared" si="28"/>
        <v>The People Concern</v>
      </c>
      <c r="B210" s="131" t="str">
        <f t="shared" si="29"/>
        <v>Cloverfield Services Center</v>
      </c>
      <c r="C210" s="140" t="str">
        <f t="shared" si="30"/>
        <v>SAFE HAVEN</v>
      </c>
      <c r="D210" s="131" t="s">
        <v>56</v>
      </c>
      <c r="E210" s="124" t="s">
        <v>109</v>
      </c>
      <c r="F210" s="80" t="s">
        <v>231</v>
      </c>
      <c r="G210" s="80" t="s">
        <v>211</v>
      </c>
      <c r="H210" s="81">
        <f t="shared" si="31"/>
        <v>0</v>
      </c>
      <c r="I210" s="80"/>
      <c r="J210" s="80"/>
      <c r="K210" s="80"/>
      <c r="L210" s="90">
        <v>0</v>
      </c>
      <c r="M210" s="90"/>
      <c r="N210" s="90">
        <v>0</v>
      </c>
      <c r="O210" s="91">
        <v>0</v>
      </c>
      <c r="P210" s="91">
        <v>0</v>
      </c>
      <c r="Q210" s="90">
        <f t="shared" si="32"/>
        <v>0</v>
      </c>
      <c r="R210" s="89" t="str">
        <f t="shared" si="33"/>
        <v>N/A</v>
      </c>
      <c r="S210" s="88">
        <v>0</v>
      </c>
      <c r="T210" s="142"/>
    </row>
    <row r="211" spans="1:20" s="74" customFormat="1" x14ac:dyDescent="0.2">
      <c r="A211" s="131" t="str">
        <f t="shared" si="28"/>
        <v>The People Concern</v>
      </c>
      <c r="B211" s="131" t="str">
        <f t="shared" si="29"/>
        <v>Cloverfield Services Center</v>
      </c>
      <c r="C211" s="140" t="str">
        <f t="shared" si="30"/>
        <v>SAFE HAVEN</v>
      </c>
      <c r="D211" s="131" t="s">
        <v>56</v>
      </c>
      <c r="E211" s="124" t="s">
        <v>109</v>
      </c>
      <c r="F211" s="80" t="s">
        <v>232</v>
      </c>
      <c r="G211" s="80" t="s">
        <v>211</v>
      </c>
      <c r="H211" s="81">
        <f t="shared" si="31"/>
        <v>12.869295123406443</v>
      </c>
      <c r="I211" s="80"/>
      <c r="J211" s="80"/>
      <c r="K211" s="80"/>
      <c r="L211" s="90">
        <v>154.43154148087731</v>
      </c>
      <c r="M211" s="90"/>
      <c r="N211" s="90">
        <v>154.43154148087731</v>
      </c>
      <c r="O211" s="91">
        <v>0</v>
      </c>
      <c r="P211" s="91">
        <v>0</v>
      </c>
      <c r="Q211" s="90">
        <f t="shared" si="32"/>
        <v>0</v>
      </c>
      <c r="R211" s="89" t="str">
        <f t="shared" si="33"/>
        <v>N/A</v>
      </c>
      <c r="S211" s="88">
        <v>0</v>
      </c>
      <c r="T211" s="142"/>
    </row>
    <row r="212" spans="1:20" s="74" customFormat="1" x14ac:dyDescent="0.2">
      <c r="A212" s="131" t="str">
        <f t="shared" si="28"/>
        <v>The People Concern</v>
      </c>
      <c r="B212" s="131" t="str">
        <f t="shared" si="29"/>
        <v>Cloverfield Services Center</v>
      </c>
      <c r="C212" s="140" t="str">
        <f t="shared" si="30"/>
        <v>SAFE HAVEN</v>
      </c>
      <c r="D212" s="131" t="s">
        <v>56</v>
      </c>
      <c r="E212" s="124" t="s">
        <v>109</v>
      </c>
      <c r="F212" s="80" t="s">
        <v>233</v>
      </c>
      <c r="G212" s="80" t="s">
        <v>211</v>
      </c>
      <c r="H212" s="81">
        <f t="shared" si="31"/>
        <v>0</v>
      </c>
      <c r="I212" s="80"/>
      <c r="J212" s="80"/>
      <c r="K212" s="80"/>
      <c r="L212" s="90">
        <v>0</v>
      </c>
      <c r="M212" s="90"/>
      <c r="N212" s="90">
        <v>0</v>
      </c>
      <c r="O212" s="91">
        <v>0</v>
      </c>
      <c r="P212" s="91">
        <v>0</v>
      </c>
      <c r="Q212" s="90">
        <f t="shared" si="32"/>
        <v>0</v>
      </c>
      <c r="R212" s="89" t="str">
        <f t="shared" si="33"/>
        <v>N/A</v>
      </c>
      <c r="S212" s="88">
        <v>0</v>
      </c>
      <c r="T212" s="142"/>
    </row>
    <row r="213" spans="1:20" s="74" customFormat="1" x14ac:dyDescent="0.2">
      <c r="A213" s="131" t="str">
        <f t="shared" si="28"/>
        <v>The People Concern</v>
      </c>
      <c r="B213" s="131" t="str">
        <f t="shared" si="29"/>
        <v>Cloverfield Services Center</v>
      </c>
      <c r="C213" s="140" t="str">
        <f t="shared" si="30"/>
        <v>SAFE HAVEN</v>
      </c>
      <c r="D213" s="131" t="s">
        <v>56</v>
      </c>
      <c r="E213" s="124" t="s">
        <v>109</v>
      </c>
      <c r="F213" s="80" t="s">
        <v>234</v>
      </c>
      <c r="G213" s="80" t="s">
        <v>211</v>
      </c>
      <c r="H213" s="81">
        <f t="shared" si="31"/>
        <v>0</v>
      </c>
      <c r="I213" s="80"/>
      <c r="J213" s="80"/>
      <c r="K213" s="80"/>
      <c r="L213" s="90">
        <v>0</v>
      </c>
      <c r="M213" s="90"/>
      <c r="N213" s="90">
        <v>0</v>
      </c>
      <c r="O213" s="91">
        <v>0</v>
      </c>
      <c r="P213" s="91">
        <v>0</v>
      </c>
      <c r="Q213" s="90">
        <f t="shared" si="32"/>
        <v>0</v>
      </c>
      <c r="R213" s="89" t="str">
        <f t="shared" si="33"/>
        <v>N/A</v>
      </c>
      <c r="S213" s="88">
        <v>0</v>
      </c>
      <c r="T213" s="142"/>
    </row>
    <row r="214" spans="1:20" s="74" customFormat="1" x14ac:dyDescent="0.2">
      <c r="A214" s="131" t="str">
        <f t="shared" si="28"/>
        <v>The People Concern</v>
      </c>
      <c r="B214" s="131" t="str">
        <f t="shared" si="29"/>
        <v>Cloverfield Services Center</v>
      </c>
      <c r="C214" s="140" t="str">
        <f t="shared" si="30"/>
        <v>SAFE HAVEN</v>
      </c>
      <c r="D214" s="131" t="s">
        <v>56</v>
      </c>
      <c r="E214" s="124" t="s">
        <v>109</v>
      </c>
      <c r="F214" s="80" t="s">
        <v>235</v>
      </c>
      <c r="G214" s="80" t="s">
        <v>211</v>
      </c>
      <c r="H214" s="81">
        <f t="shared" si="31"/>
        <v>0</v>
      </c>
      <c r="I214" s="80"/>
      <c r="J214" s="80"/>
      <c r="K214" s="80"/>
      <c r="L214" s="90">
        <v>0</v>
      </c>
      <c r="M214" s="90"/>
      <c r="N214" s="90">
        <v>0</v>
      </c>
      <c r="O214" s="91">
        <v>0</v>
      </c>
      <c r="P214" s="91">
        <v>0</v>
      </c>
      <c r="Q214" s="90">
        <f t="shared" si="32"/>
        <v>0</v>
      </c>
      <c r="R214" s="89" t="str">
        <f t="shared" si="33"/>
        <v>N/A</v>
      </c>
      <c r="S214" s="88">
        <v>0</v>
      </c>
      <c r="T214" s="142"/>
    </row>
    <row r="215" spans="1:20" s="74" customFormat="1" x14ac:dyDescent="0.2">
      <c r="A215" s="131" t="str">
        <f t="shared" si="28"/>
        <v>The People Concern</v>
      </c>
      <c r="B215" s="131" t="str">
        <f t="shared" si="29"/>
        <v>Cloverfield Services Center</v>
      </c>
      <c r="C215" s="140" t="str">
        <f t="shared" si="30"/>
        <v>SAFE HAVEN</v>
      </c>
      <c r="D215" s="131" t="s">
        <v>56</v>
      </c>
      <c r="E215" s="124" t="s">
        <v>109</v>
      </c>
      <c r="F215" s="80" t="s">
        <v>236</v>
      </c>
      <c r="G215" s="80" t="s">
        <v>211</v>
      </c>
      <c r="H215" s="81">
        <f t="shared" si="31"/>
        <v>463.08026337916704</v>
      </c>
      <c r="I215" s="80"/>
      <c r="J215" s="80"/>
      <c r="K215" s="80"/>
      <c r="L215" s="90">
        <v>5556.9631605500044</v>
      </c>
      <c r="M215" s="90">
        <v>4000</v>
      </c>
      <c r="N215" s="90">
        <v>1556.9631605500044</v>
      </c>
      <c r="O215" s="91">
        <v>0</v>
      </c>
      <c r="P215" s="91">
        <v>0</v>
      </c>
      <c r="Q215" s="90">
        <f t="shared" si="32"/>
        <v>0</v>
      </c>
      <c r="R215" s="89">
        <f t="shared" si="33"/>
        <v>0</v>
      </c>
      <c r="S215" s="88">
        <v>0</v>
      </c>
      <c r="T215" s="142"/>
    </row>
    <row r="216" spans="1:20" s="74" customFormat="1" x14ac:dyDescent="0.2">
      <c r="A216" s="131" t="str">
        <f t="shared" si="28"/>
        <v>The People Concern</v>
      </c>
      <c r="B216" s="131" t="str">
        <f t="shared" si="29"/>
        <v>Cloverfield Services Center</v>
      </c>
      <c r="C216" s="140" t="str">
        <f t="shared" si="30"/>
        <v>SAFE HAVEN</v>
      </c>
      <c r="D216" s="131" t="s">
        <v>56</v>
      </c>
      <c r="E216" s="124" t="s">
        <v>109</v>
      </c>
      <c r="F216" s="80" t="s">
        <v>237</v>
      </c>
      <c r="G216" s="80" t="s">
        <v>211</v>
      </c>
      <c r="H216" s="81">
        <f t="shared" si="31"/>
        <v>2.0133089754070568</v>
      </c>
      <c r="I216" s="80"/>
      <c r="J216" s="80"/>
      <c r="K216" s="80"/>
      <c r="L216" s="90">
        <v>24.159707704884681</v>
      </c>
      <c r="M216" s="90"/>
      <c r="N216" s="90">
        <v>24.159707704884681</v>
      </c>
      <c r="O216" s="91">
        <v>0</v>
      </c>
      <c r="P216" s="91">
        <v>0</v>
      </c>
      <c r="Q216" s="90">
        <f t="shared" si="32"/>
        <v>0</v>
      </c>
      <c r="R216" s="89" t="str">
        <f t="shared" si="33"/>
        <v>N/A</v>
      </c>
      <c r="S216" s="88">
        <v>0</v>
      </c>
      <c r="T216" s="142"/>
    </row>
    <row r="217" spans="1:20" s="74" customFormat="1" x14ac:dyDescent="0.2">
      <c r="A217" s="131" t="str">
        <f t="shared" si="28"/>
        <v>The People Concern</v>
      </c>
      <c r="B217" s="131" t="str">
        <f t="shared" si="29"/>
        <v>Cloverfield Services Center</v>
      </c>
      <c r="C217" s="140" t="str">
        <f t="shared" si="30"/>
        <v>SAFE HAVEN</v>
      </c>
      <c r="D217" s="131" t="s">
        <v>56</v>
      </c>
      <c r="E217" s="124" t="s">
        <v>109</v>
      </c>
      <c r="F217" s="80" t="s">
        <v>238</v>
      </c>
      <c r="G217" s="80" t="s">
        <v>211</v>
      </c>
      <c r="H217" s="81">
        <f t="shared" si="31"/>
        <v>32.617208932074355</v>
      </c>
      <c r="I217" s="80"/>
      <c r="J217" s="80"/>
      <c r="K217" s="80"/>
      <c r="L217" s="90">
        <v>391.40650718489223</v>
      </c>
      <c r="M217" s="90">
        <v>391.40650718489223</v>
      </c>
      <c r="N217" s="90">
        <v>0</v>
      </c>
      <c r="O217" s="91">
        <v>0</v>
      </c>
      <c r="P217" s="91">
        <v>0</v>
      </c>
      <c r="Q217" s="90">
        <f t="shared" si="32"/>
        <v>0</v>
      </c>
      <c r="R217" s="89">
        <f t="shared" si="33"/>
        <v>0</v>
      </c>
      <c r="S217" s="88">
        <v>0</v>
      </c>
      <c r="T217" s="142"/>
    </row>
    <row r="218" spans="1:20" s="74" customFormat="1" x14ac:dyDescent="0.2">
      <c r="A218" s="131" t="str">
        <f t="shared" si="28"/>
        <v>The People Concern</v>
      </c>
      <c r="B218" s="131" t="str">
        <f t="shared" si="29"/>
        <v>Cloverfield Services Center</v>
      </c>
      <c r="C218" s="140" t="str">
        <f t="shared" si="30"/>
        <v>SAFE HAVEN</v>
      </c>
      <c r="D218" s="131" t="s">
        <v>56</v>
      </c>
      <c r="E218" s="124" t="s">
        <v>109</v>
      </c>
      <c r="F218" s="80" t="s">
        <v>326</v>
      </c>
      <c r="G218" s="80" t="s">
        <v>211</v>
      </c>
      <c r="H218" s="81">
        <f t="shared" si="31"/>
        <v>0</v>
      </c>
      <c r="I218" s="80"/>
      <c r="J218" s="80"/>
      <c r="K218" s="80"/>
      <c r="L218" s="90">
        <v>0</v>
      </c>
      <c r="M218" s="90"/>
      <c r="N218" s="90">
        <v>0</v>
      </c>
      <c r="O218" s="91">
        <v>0</v>
      </c>
      <c r="P218" s="91">
        <v>0</v>
      </c>
      <c r="Q218" s="90">
        <f t="shared" si="32"/>
        <v>0</v>
      </c>
      <c r="R218" s="89" t="str">
        <f t="shared" si="33"/>
        <v>N/A</v>
      </c>
      <c r="S218" s="88">
        <v>0</v>
      </c>
      <c r="T218" s="142"/>
    </row>
    <row r="219" spans="1:20" s="74" customFormat="1" x14ac:dyDescent="0.2">
      <c r="A219" s="131" t="str">
        <f t="shared" si="28"/>
        <v>The People Concern</v>
      </c>
      <c r="B219" s="131" t="str">
        <f t="shared" si="29"/>
        <v>Cloverfield Services Center</v>
      </c>
      <c r="C219" s="140" t="str">
        <f t="shared" si="30"/>
        <v>SAFE HAVEN</v>
      </c>
      <c r="D219" s="131" t="s">
        <v>56</v>
      </c>
      <c r="E219" s="124" t="s">
        <v>109</v>
      </c>
      <c r="F219" s="80" t="s">
        <v>239</v>
      </c>
      <c r="G219" s="80" t="s">
        <v>211</v>
      </c>
      <c r="H219" s="81">
        <f t="shared" si="31"/>
        <v>234.34975426895576</v>
      </c>
      <c r="I219" s="80"/>
      <c r="J219" s="80"/>
      <c r="K219" s="80"/>
      <c r="L219" s="90">
        <v>2812.1970512274693</v>
      </c>
      <c r="M219" s="90"/>
      <c r="N219" s="90">
        <v>2812.1970512274693</v>
      </c>
      <c r="O219" s="91">
        <v>0</v>
      </c>
      <c r="P219" s="91">
        <v>0</v>
      </c>
      <c r="Q219" s="90">
        <f t="shared" si="32"/>
        <v>0</v>
      </c>
      <c r="R219" s="89" t="str">
        <f t="shared" si="33"/>
        <v>N/A</v>
      </c>
      <c r="S219" s="88">
        <v>0</v>
      </c>
      <c r="T219" s="142"/>
    </row>
    <row r="220" spans="1:20" s="74" customFormat="1" x14ac:dyDescent="0.2">
      <c r="A220" s="131" t="str">
        <f t="shared" si="28"/>
        <v>The People Concern</v>
      </c>
      <c r="B220" s="131" t="str">
        <f t="shared" si="29"/>
        <v>Cloverfield Services Center</v>
      </c>
      <c r="C220" s="140" t="str">
        <f t="shared" si="30"/>
        <v>SAFE HAVEN</v>
      </c>
      <c r="D220" s="131" t="s">
        <v>56</v>
      </c>
      <c r="E220" s="124" t="s">
        <v>109</v>
      </c>
      <c r="F220" s="80" t="s">
        <v>240</v>
      </c>
      <c r="G220" s="80" t="s">
        <v>211</v>
      </c>
      <c r="H220" s="81">
        <f t="shared" si="31"/>
        <v>130.33056897583631</v>
      </c>
      <c r="I220" s="80"/>
      <c r="J220" s="80"/>
      <c r="K220" s="80"/>
      <c r="L220" s="90">
        <v>1563.9668277100359</v>
      </c>
      <c r="M220" s="90"/>
      <c r="N220" s="90">
        <v>1563.9668277100359</v>
      </c>
      <c r="O220" s="91">
        <v>0</v>
      </c>
      <c r="P220" s="91">
        <v>0</v>
      </c>
      <c r="Q220" s="90">
        <f t="shared" si="32"/>
        <v>0</v>
      </c>
      <c r="R220" s="89" t="str">
        <f t="shared" si="33"/>
        <v>N/A</v>
      </c>
      <c r="S220" s="88">
        <v>0</v>
      </c>
      <c r="T220" s="142"/>
    </row>
    <row r="221" spans="1:20" s="74" customFormat="1" x14ac:dyDescent="0.2">
      <c r="A221" s="131" t="str">
        <f t="shared" si="28"/>
        <v>The People Concern</v>
      </c>
      <c r="B221" s="131" t="str">
        <f t="shared" si="29"/>
        <v>Cloverfield Services Center</v>
      </c>
      <c r="C221" s="140" t="str">
        <f t="shared" si="30"/>
        <v>SAFE HAVEN</v>
      </c>
      <c r="D221" s="131" t="s">
        <v>56</v>
      </c>
      <c r="E221" s="124" t="s">
        <v>109</v>
      </c>
      <c r="F221" s="80" t="s">
        <v>327</v>
      </c>
      <c r="G221" s="80" t="s">
        <v>211</v>
      </c>
      <c r="H221" s="81">
        <f t="shared" si="31"/>
        <v>112.94662499999998</v>
      </c>
      <c r="I221" s="80"/>
      <c r="J221" s="80"/>
      <c r="K221" s="80"/>
      <c r="L221" s="90">
        <v>1355.3594999999998</v>
      </c>
      <c r="M221" s="90"/>
      <c r="N221" s="90">
        <v>1355.3594999999998</v>
      </c>
      <c r="O221" s="91">
        <v>0</v>
      </c>
      <c r="P221" s="91">
        <v>0</v>
      </c>
      <c r="Q221" s="90">
        <f t="shared" si="32"/>
        <v>0</v>
      </c>
      <c r="R221" s="89" t="str">
        <f t="shared" si="33"/>
        <v>N/A</v>
      </c>
      <c r="S221" s="88">
        <v>0</v>
      </c>
      <c r="T221" s="142"/>
    </row>
    <row r="222" spans="1:20" s="74" customFormat="1" x14ac:dyDescent="0.2">
      <c r="A222" s="131" t="str">
        <f t="shared" si="28"/>
        <v>The People Concern</v>
      </c>
      <c r="B222" s="131" t="str">
        <f t="shared" si="29"/>
        <v>Cloverfield Services Center</v>
      </c>
      <c r="C222" s="140" t="str">
        <f t="shared" si="30"/>
        <v>SAFE HAVEN</v>
      </c>
      <c r="D222" s="131" t="s">
        <v>56</v>
      </c>
      <c r="E222" s="124" t="s">
        <v>109</v>
      </c>
      <c r="F222" s="80" t="s">
        <v>217</v>
      </c>
      <c r="G222" s="80" t="s">
        <v>211</v>
      </c>
      <c r="H222" s="81">
        <f t="shared" si="31"/>
        <v>592.47387163067219</v>
      </c>
      <c r="I222" s="80"/>
      <c r="J222" s="80"/>
      <c r="K222" s="80"/>
      <c r="L222" s="90">
        <v>7109.6864595680663</v>
      </c>
      <c r="M222" s="90">
        <v>2500</v>
      </c>
      <c r="N222" s="90">
        <v>4609.6864595680663</v>
      </c>
      <c r="O222" s="91">
        <v>0</v>
      </c>
      <c r="P222" s="91">
        <v>0</v>
      </c>
      <c r="Q222" s="90">
        <f t="shared" si="32"/>
        <v>0</v>
      </c>
      <c r="R222" s="89">
        <f t="shared" si="33"/>
        <v>0</v>
      </c>
      <c r="S222" s="88">
        <v>0</v>
      </c>
      <c r="T222" s="142"/>
    </row>
    <row r="223" spans="1:20" s="74" customFormat="1" x14ac:dyDescent="0.2">
      <c r="A223" s="131" t="str">
        <f t="shared" si="28"/>
        <v>The People Concern</v>
      </c>
      <c r="B223" s="131" t="str">
        <f t="shared" si="29"/>
        <v>Cloverfield Services Center</v>
      </c>
      <c r="C223" s="140" t="str">
        <f t="shared" si="30"/>
        <v>SAFE HAVEN</v>
      </c>
      <c r="D223" s="131" t="s">
        <v>56</v>
      </c>
      <c r="E223" s="124" t="s">
        <v>109</v>
      </c>
      <c r="F223" s="80" t="s">
        <v>328</v>
      </c>
      <c r="G223" s="80" t="s">
        <v>211</v>
      </c>
      <c r="H223" s="81">
        <f t="shared" si="31"/>
        <v>0</v>
      </c>
      <c r="I223" s="80"/>
      <c r="J223" s="80"/>
      <c r="K223" s="80"/>
      <c r="L223" s="90">
        <v>0</v>
      </c>
      <c r="M223" s="90"/>
      <c r="N223" s="90">
        <v>0</v>
      </c>
      <c r="O223" s="91">
        <v>0</v>
      </c>
      <c r="P223" s="91">
        <v>0</v>
      </c>
      <c r="Q223" s="90">
        <f t="shared" si="32"/>
        <v>0</v>
      </c>
      <c r="R223" s="89" t="str">
        <f t="shared" si="33"/>
        <v>N/A</v>
      </c>
      <c r="S223" s="88">
        <v>0</v>
      </c>
      <c r="T223" s="142"/>
    </row>
    <row r="224" spans="1:20" s="74" customFormat="1" x14ac:dyDescent="0.2">
      <c r="A224" s="131" t="str">
        <f t="shared" si="28"/>
        <v>The People Concern</v>
      </c>
      <c r="B224" s="131" t="str">
        <f t="shared" si="29"/>
        <v>Cloverfield Services Center</v>
      </c>
      <c r="C224" s="140" t="str">
        <f t="shared" si="30"/>
        <v>SAFE HAVEN</v>
      </c>
      <c r="D224" s="131" t="s">
        <v>56</v>
      </c>
      <c r="E224" s="124" t="s">
        <v>109</v>
      </c>
      <c r="F224" s="80" t="s">
        <v>218</v>
      </c>
      <c r="G224" s="80" t="s">
        <v>211</v>
      </c>
      <c r="H224" s="81">
        <f t="shared" si="31"/>
        <v>98.048836531647808</v>
      </c>
      <c r="I224" s="80"/>
      <c r="J224" s="80"/>
      <c r="K224" s="80"/>
      <c r="L224" s="90">
        <v>1176.5860383797738</v>
      </c>
      <c r="M224" s="90">
        <v>500</v>
      </c>
      <c r="N224" s="90">
        <v>676.58603837977375</v>
      </c>
      <c r="O224" s="91">
        <v>0</v>
      </c>
      <c r="P224" s="91">
        <v>0</v>
      </c>
      <c r="Q224" s="90">
        <f t="shared" si="32"/>
        <v>0</v>
      </c>
      <c r="R224" s="89">
        <f t="shared" si="33"/>
        <v>0</v>
      </c>
      <c r="S224" s="88">
        <v>0</v>
      </c>
      <c r="T224" s="142"/>
    </row>
    <row r="225" spans="1:20" s="74" customFormat="1" x14ac:dyDescent="0.2">
      <c r="A225" s="131" t="str">
        <f t="shared" si="28"/>
        <v>The People Concern</v>
      </c>
      <c r="B225" s="131" t="str">
        <f t="shared" si="29"/>
        <v>Cloverfield Services Center</v>
      </c>
      <c r="C225" s="140" t="str">
        <f t="shared" si="30"/>
        <v>SAFE HAVEN</v>
      </c>
      <c r="D225" s="131" t="s">
        <v>56</v>
      </c>
      <c r="E225" s="124" t="s">
        <v>109</v>
      </c>
      <c r="F225" s="80" t="s">
        <v>219</v>
      </c>
      <c r="G225" s="80" t="s">
        <v>211</v>
      </c>
      <c r="H225" s="81">
        <f t="shared" si="31"/>
        <v>4970.7110000000002</v>
      </c>
      <c r="I225" s="80"/>
      <c r="J225" s="80"/>
      <c r="K225" s="80"/>
      <c r="L225" s="90">
        <v>59648.531999999999</v>
      </c>
      <c r="M225" s="90"/>
      <c r="N225" s="90">
        <v>59648.531999999999</v>
      </c>
      <c r="O225" s="91">
        <v>0</v>
      </c>
      <c r="P225" s="91">
        <v>0</v>
      </c>
      <c r="Q225" s="90">
        <f t="shared" si="32"/>
        <v>0</v>
      </c>
      <c r="R225" s="89" t="str">
        <f t="shared" si="33"/>
        <v>N/A</v>
      </c>
      <c r="S225" s="88">
        <v>0</v>
      </c>
      <c r="T225" s="142"/>
    </row>
    <row r="226" spans="1:20" s="74" customFormat="1" x14ac:dyDescent="0.2">
      <c r="A226" s="131" t="str">
        <f t="shared" si="28"/>
        <v>The People Concern</v>
      </c>
      <c r="B226" s="131" t="str">
        <f t="shared" si="29"/>
        <v>Cloverfield Services Center</v>
      </c>
      <c r="C226" s="140" t="str">
        <f t="shared" si="30"/>
        <v>SAFE HAVEN</v>
      </c>
      <c r="D226" s="131" t="s">
        <v>56</v>
      </c>
      <c r="E226" s="124" t="s">
        <v>109</v>
      </c>
      <c r="F226" s="80" t="s">
        <v>220</v>
      </c>
      <c r="G226" s="80" t="s">
        <v>211</v>
      </c>
      <c r="H226" s="81">
        <f t="shared" si="31"/>
        <v>3854.1343091907488</v>
      </c>
      <c r="I226" s="80"/>
      <c r="J226" s="80"/>
      <c r="K226" s="80"/>
      <c r="L226" s="90">
        <v>46249.611710288984</v>
      </c>
      <c r="M226" s="90">
        <v>3918</v>
      </c>
      <c r="N226" s="90">
        <v>42331.611710288984</v>
      </c>
      <c r="O226" s="91">
        <v>0</v>
      </c>
      <c r="P226" s="91">
        <v>0</v>
      </c>
      <c r="Q226" s="90">
        <f t="shared" si="32"/>
        <v>0</v>
      </c>
      <c r="R226" s="89">
        <f t="shared" si="33"/>
        <v>0</v>
      </c>
      <c r="S226" s="88">
        <v>0</v>
      </c>
      <c r="T226" s="142"/>
    </row>
    <row r="227" spans="1:20" s="74" customFormat="1" x14ac:dyDescent="0.2">
      <c r="A227" s="131" t="str">
        <f t="shared" si="28"/>
        <v>The People Concern</v>
      </c>
      <c r="B227" s="131" t="str">
        <f t="shared" si="29"/>
        <v>Cloverfield Services Center</v>
      </c>
      <c r="C227" s="140" t="str">
        <f t="shared" si="30"/>
        <v>SAFE HAVEN</v>
      </c>
      <c r="D227" s="131" t="s">
        <v>56</v>
      </c>
      <c r="E227" s="124" t="s">
        <v>109</v>
      </c>
      <c r="F227" s="80" t="s">
        <v>222</v>
      </c>
      <c r="G227" s="80" t="s">
        <v>211</v>
      </c>
      <c r="H227" s="81">
        <f t="shared" si="31"/>
        <v>352.48606510342302</v>
      </c>
      <c r="I227" s="80"/>
      <c r="J227" s="80"/>
      <c r="K227" s="80"/>
      <c r="L227" s="90">
        <v>4229.8327812410762</v>
      </c>
      <c r="M227" s="90">
        <v>4229.8327812410762</v>
      </c>
      <c r="N227" s="90">
        <v>0</v>
      </c>
      <c r="O227" s="91">
        <v>0</v>
      </c>
      <c r="P227" s="91">
        <v>0</v>
      </c>
      <c r="Q227" s="90">
        <f t="shared" si="32"/>
        <v>0</v>
      </c>
      <c r="R227" s="89">
        <f t="shared" si="33"/>
        <v>0</v>
      </c>
      <c r="S227" s="88">
        <v>0</v>
      </c>
      <c r="T227" s="142"/>
    </row>
    <row r="228" spans="1:20" s="74" customFormat="1" x14ac:dyDescent="0.2">
      <c r="A228" s="131" t="str">
        <f t="shared" si="28"/>
        <v>The People Concern</v>
      </c>
      <c r="B228" s="131" t="str">
        <f t="shared" si="29"/>
        <v>Cloverfield Services Center</v>
      </c>
      <c r="C228" s="140" t="str">
        <f t="shared" si="30"/>
        <v>SAFE HAVEN</v>
      </c>
      <c r="D228" s="131" t="s">
        <v>56</v>
      </c>
      <c r="E228" s="124" t="s">
        <v>109</v>
      </c>
      <c r="F228" s="80" t="s">
        <v>223</v>
      </c>
      <c r="G228" s="80" t="s">
        <v>211</v>
      </c>
      <c r="H228" s="81">
        <f t="shared" si="31"/>
        <v>0</v>
      </c>
      <c r="I228" s="80"/>
      <c r="J228" s="80"/>
      <c r="K228" s="80"/>
      <c r="L228" s="90">
        <v>0</v>
      </c>
      <c r="M228" s="90"/>
      <c r="N228" s="90">
        <v>0</v>
      </c>
      <c r="O228" s="91">
        <v>0</v>
      </c>
      <c r="P228" s="91">
        <v>0</v>
      </c>
      <c r="Q228" s="90">
        <f t="shared" si="32"/>
        <v>0</v>
      </c>
      <c r="R228" s="89" t="str">
        <f t="shared" si="33"/>
        <v>N/A</v>
      </c>
      <c r="S228" s="88">
        <v>0</v>
      </c>
      <c r="T228" s="142"/>
    </row>
    <row r="229" spans="1:20" s="74" customFormat="1" x14ac:dyDescent="0.2">
      <c r="A229" s="131" t="str">
        <f t="shared" si="28"/>
        <v>The People Concern</v>
      </c>
      <c r="B229" s="131" t="str">
        <f t="shared" si="29"/>
        <v>Cloverfield Services Center</v>
      </c>
      <c r="C229" s="140" t="str">
        <f t="shared" si="30"/>
        <v>SAFE HAVEN</v>
      </c>
      <c r="D229" s="131" t="s">
        <v>56</v>
      </c>
      <c r="E229" s="124" t="s">
        <v>109</v>
      </c>
      <c r="F229" s="80" t="s">
        <v>224</v>
      </c>
      <c r="G229" s="80" t="s">
        <v>211</v>
      </c>
      <c r="H229" s="81">
        <f t="shared" si="31"/>
        <v>0.12075000000000001</v>
      </c>
      <c r="I229" s="80"/>
      <c r="J229" s="80"/>
      <c r="K229" s="80"/>
      <c r="L229" s="90">
        <v>1.4490000000000001</v>
      </c>
      <c r="M229" s="90"/>
      <c r="N229" s="90">
        <v>1.4490000000000001</v>
      </c>
      <c r="O229" s="91">
        <v>0</v>
      </c>
      <c r="P229" s="91">
        <v>0</v>
      </c>
      <c r="Q229" s="90">
        <f t="shared" si="32"/>
        <v>0</v>
      </c>
      <c r="R229" s="89" t="str">
        <f t="shared" si="33"/>
        <v>N/A</v>
      </c>
      <c r="S229" s="88">
        <v>0</v>
      </c>
      <c r="T229" s="142"/>
    </row>
    <row r="230" spans="1:20" s="74" customFormat="1" x14ac:dyDescent="0.2">
      <c r="A230" s="131" t="str">
        <f t="shared" si="28"/>
        <v>The People Concern</v>
      </c>
      <c r="B230" s="131" t="str">
        <f t="shared" si="29"/>
        <v>Cloverfield Services Center</v>
      </c>
      <c r="C230" s="140" t="str">
        <f t="shared" si="30"/>
        <v>SAFE HAVEN</v>
      </c>
      <c r="D230" s="131" t="s">
        <v>56</v>
      </c>
      <c r="E230" s="124" t="s">
        <v>109</v>
      </c>
      <c r="F230" s="80" t="s">
        <v>225</v>
      </c>
      <c r="G230" s="80" t="s">
        <v>211</v>
      </c>
      <c r="H230" s="81">
        <f t="shared" si="31"/>
        <v>407.89044583598525</v>
      </c>
      <c r="I230" s="80"/>
      <c r="J230" s="80"/>
      <c r="K230" s="80"/>
      <c r="L230" s="90">
        <v>4894.685350031823</v>
      </c>
      <c r="M230" s="90">
        <v>3000</v>
      </c>
      <c r="N230" s="90">
        <v>1894.685350031823</v>
      </c>
      <c r="O230" s="91">
        <v>0</v>
      </c>
      <c r="P230" s="91">
        <v>0</v>
      </c>
      <c r="Q230" s="90">
        <f t="shared" si="32"/>
        <v>0</v>
      </c>
      <c r="R230" s="89">
        <f t="shared" si="33"/>
        <v>0</v>
      </c>
      <c r="S230" s="88">
        <v>0</v>
      </c>
      <c r="T230" s="142"/>
    </row>
    <row r="231" spans="1:20" s="74" customFormat="1" x14ac:dyDescent="0.2">
      <c r="A231" s="131" t="str">
        <f t="shared" si="28"/>
        <v>The People Concern</v>
      </c>
      <c r="B231" s="131" t="str">
        <f t="shared" si="29"/>
        <v>Cloverfield Services Center</v>
      </c>
      <c r="C231" s="140" t="str">
        <f t="shared" si="30"/>
        <v>SAFE HAVEN</v>
      </c>
      <c r="D231" s="131" t="s">
        <v>56</v>
      </c>
      <c r="E231" s="124" t="s">
        <v>109</v>
      </c>
      <c r="F231" s="80" t="s">
        <v>226</v>
      </c>
      <c r="G231" s="80" t="s">
        <v>211</v>
      </c>
      <c r="H231" s="81">
        <f t="shared" si="31"/>
        <v>1.875</v>
      </c>
      <c r="I231" s="80"/>
      <c r="J231" s="80"/>
      <c r="K231" s="80"/>
      <c r="L231" s="90">
        <v>22.5</v>
      </c>
      <c r="M231" s="90"/>
      <c r="N231" s="90">
        <v>22.5</v>
      </c>
      <c r="O231" s="91">
        <v>0</v>
      </c>
      <c r="P231" s="91">
        <v>0</v>
      </c>
      <c r="Q231" s="90">
        <f t="shared" si="32"/>
        <v>0</v>
      </c>
      <c r="R231" s="89" t="str">
        <f t="shared" si="33"/>
        <v>N/A</v>
      </c>
      <c r="S231" s="88">
        <v>0</v>
      </c>
      <c r="T231" s="142"/>
    </row>
    <row r="232" spans="1:20" s="74" customFormat="1" x14ac:dyDescent="0.2">
      <c r="A232" s="131" t="str">
        <f t="shared" si="28"/>
        <v>The People Concern</v>
      </c>
      <c r="B232" s="131" t="str">
        <f t="shared" si="29"/>
        <v>Cloverfield Services Center</v>
      </c>
      <c r="C232" s="140" t="str">
        <f t="shared" si="30"/>
        <v>SAFE HAVEN</v>
      </c>
      <c r="D232" s="131" t="s">
        <v>56</v>
      </c>
      <c r="E232" s="124" t="s">
        <v>109</v>
      </c>
      <c r="F232" s="80" t="s">
        <v>212</v>
      </c>
      <c r="G232" s="80" t="s">
        <v>211</v>
      </c>
      <c r="H232" s="81">
        <f t="shared" si="31"/>
        <v>56.455490350385212</v>
      </c>
      <c r="I232" s="80"/>
      <c r="J232" s="80"/>
      <c r="K232" s="80"/>
      <c r="L232" s="90">
        <v>677.46588420462251</v>
      </c>
      <c r="M232" s="90"/>
      <c r="N232" s="90">
        <v>677.46588420462251</v>
      </c>
      <c r="O232" s="91">
        <v>0</v>
      </c>
      <c r="P232" s="91">
        <v>0</v>
      </c>
      <c r="Q232" s="90">
        <f t="shared" si="32"/>
        <v>0</v>
      </c>
      <c r="R232" s="89" t="str">
        <f t="shared" si="33"/>
        <v>N/A</v>
      </c>
      <c r="S232" s="88">
        <v>0</v>
      </c>
      <c r="T232" s="142"/>
    </row>
    <row r="233" spans="1:20" s="74" customFormat="1" x14ac:dyDescent="0.2">
      <c r="A233" s="131" t="str">
        <f t="shared" si="28"/>
        <v>The People Concern</v>
      </c>
      <c r="B233" s="131" t="str">
        <f t="shared" si="29"/>
        <v>Cloverfield Services Center</v>
      </c>
      <c r="C233" s="140" t="str">
        <f t="shared" si="30"/>
        <v>SAFE HAVEN</v>
      </c>
      <c r="D233" s="131" t="s">
        <v>56</v>
      </c>
      <c r="E233" s="124" t="s">
        <v>109</v>
      </c>
      <c r="F233" s="80" t="s">
        <v>329</v>
      </c>
      <c r="G233" s="80" t="s">
        <v>211</v>
      </c>
      <c r="H233" s="81">
        <f t="shared" si="31"/>
        <v>0</v>
      </c>
      <c r="I233" s="80"/>
      <c r="J233" s="80"/>
      <c r="K233" s="80"/>
      <c r="L233" s="90">
        <v>0</v>
      </c>
      <c r="M233" s="90"/>
      <c r="N233" s="90">
        <v>0</v>
      </c>
      <c r="O233" s="91">
        <v>0</v>
      </c>
      <c r="P233" s="91">
        <v>0</v>
      </c>
      <c r="Q233" s="90">
        <f t="shared" si="32"/>
        <v>0</v>
      </c>
      <c r="R233" s="89" t="str">
        <f t="shared" si="33"/>
        <v>N/A</v>
      </c>
      <c r="S233" s="88">
        <v>0</v>
      </c>
      <c r="T233" s="142"/>
    </row>
    <row r="234" spans="1:20" s="74" customFormat="1" x14ac:dyDescent="0.2">
      <c r="A234" s="131" t="str">
        <f t="shared" si="28"/>
        <v>The People Concern</v>
      </c>
      <c r="B234" s="131" t="str">
        <f t="shared" si="29"/>
        <v>Cloverfield Services Center</v>
      </c>
      <c r="C234" s="140" t="str">
        <f t="shared" si="30"/>
        <v>SAFE HAVEN</v>
      </c>
      <c r="D234" s="131" t="s">
        <v>56</v>
      </c>
      <c r="E234" s="124" t="s">
        <v>109</v>
      </c>
      <c r="F234" s="80" t="s">
        <v>210</v>
      </c>
      <c r="G234" s="80" t="s">
        <v>211</v>
      </c>
      <c r="H234" s="81">
        <f t="shared" si="31"/>
        <v>852.92146625383941</v>
      </c>
      <c r="I234" s="80"/>
      <c r="J234" s="80"/>
      <c r="K234" s="80"/>
      <c r="L234" s="90">
        <v>10235.057595046073</v>
      </c>
      <c r="M234" s="90">
        <v>5000</v>
      </c>
      <c r="N234" s="90">
        <v>5235.0575950460734</v>
      </c>
      <c r="O234" s="91">
        <v>0</v>
      </c>
      <c r="P234" s="91">
        <v>0</v>
      </c>
      <c r="Q234" s="90">
        <f t="shared" si="32"/>
        <v>0</v>
      </c>
      <c r="R234" s="89">
        <f t="shared" si="33"/>
        <v>0</v>
      </c>
      <c r="S234" s="88">
        <v>0</v>
      </c>
      <c r="T234" s="142"/>
    </row>
    <row r="235" spans="1:20" s="74" customFormat="1" x14ac:dyDescent="0.2">
      <c r="A235" s="131" t="str">
        <f t="shared" si="28"/>
        <v>The People Concern</v>
      </c>
      <c r="B235" s="131" t="str">
        <f t="shared" si="29"/>
        <v>Cloverfield Services Center</v>
      </c>
      <c r="C235" s="140" t="str">
        <f t="shared" si="30"/>
        <v>SAFE HAVEN</v>
      </c>
      <c r="D235" s="131" t="s">
        <v>56</v>
      </c>
      <c r="E235" s="124" t="s">
        <v>109</v>
      </c>
      <c r="F235" s="80" t="s">
        <v>89</v>
      </c>
      <c r="G235" s="80" t="s">
        <v>211</v>
      </c>
      <c r="H235" s="81">
        <f t="shared" si="31"/>
        <v>3428.3649347095429</v>
      </c>
      <c r="I235" s="80"/>
      <c r="J235" s="80"/>
      <c r="K235" s="80"/>
      <c r="L235" s="90">
        <v>41140.379216514513</v>
      </c>
      <c r="M235" s="90">
        <v>25000</v>
      </c>
      <c r="N235" s="90">
        <v>16140.379216514513</v>
      </c>
      <c r="O235" s="91">
        <v>0</v>
      </c>
      <c r="P235" s="91">
        <v>0</v>
      </c>
      <c r="Q235" s="90">
        <f t="shared" si="32"/>
        <v>0</v>
      </c>
      <c r="R235" s="89">
        <f t="shared" si="33"/>
        <v>0</v>
      </c>
      <c r="S235" s="88">
        <v>0</v>
      </c>
      <c r="T235" s="142"/>
    </row>
    <row r="236" spans="1:20" s="74" customFormat="1" x14ac:dyDescent="0.2">
      <c r="A236" s="131" t="str">
        <f t="shared" si="28"/>
        <v>The People Concern</v>
      </c>
      <c r="B236" s="131" t="str">
        <f t="shared" si="29"/>
        <v>Cloverfield Services Center</v>
      </c>
      <c r="C236" s="140" t="str">
        <f t="shared" si="30"/>
        <v>SAFE HAVEN</v>
      </c>
      <c r="D236" s="131" t="s">
        <v>56</v>
      </c>
      <c r="E236" s="124" t="s">
        <v>109</v>
      </c>
      <c r="F236" s="80" t="s">
        <v>227</v>
      </c>
      <c r="G236" s="80" t="s">
        <v>211</v>
      </c>
      <c r="H236" s="81">
        <f t="shared" si="31"/>
        <v>198.29581477552435</v>
      </c>
      <c r="I236" s="80"/>
      <c r="J236" s="80"/>
      <c r="K236" s="80"/>
      <c r="L236" s="90">
        <v>2379.5497773062921</v>
      </c>
      <c r="M236" s="90"/>
      <c r="N236" s="90">
        <v>2379.5497773062921</v>
      </c>
      <c r="O236" s="91">
        <v>0</v>
      </c>
      <c r="P236" s="91">
        <v>0</v>
      </c>
      <c r="Q236" s="90">
        <f t="shared" si="32"/>
        <v>0</v>
      </c>
      <c r="R236" s="89" t="str">
        <f t="shared" si="33"/>
        <v>N/A</v>
      </c>
      <c r="S236" s="88">
        <v>0</v>
      </c>
      <c r="T236" s="142"/>
    </row>
    <row r="237" spans="1:20" s="74" customFormat="1" x14ac:dyDescent="0.2">
      <c r="A237" s="131" t="str">
        <f t="shared" si="28"/>
        <v>The People Concern</v>
      </c>
      <c r="B237" s="131" t="str">
        <f t="shared" si="29"/>
        <v>Cloverfield Services Center</v>
      </c>
      <c r="C237" s="140" t="str">
        <f t="shared" si="30"/>
        <v>SAFE HAVEN</v>
      </c>
      <c r="D237" s="131" t="s">
        <v>56</v>
      </c>
      <c r="E237" s="124" t="s">
        <v>109</v>
      </c>
      <c r="F237" s="80" t="s">
        <v>213</v>
      </c>
      <c r="G237" s="80" t="s">
        <v>211</v>
      </c>
      <c r="H237" s="81">
        <f t="shared" si="31"/>
        <v>60.75</v>
      </c>
      <c r="I237" s="80"/>
      <c r="J237" s="80"/>
      <c r="K237" s="80"/>
      <c r="L237" s="90">
        <v>729</v>
      </c>
      <c r="M237" s="90"/>
      <c r="N237" s="90">
        <v>729</v>
      </c>
      <c r="O237" s="91">
        <v>0</v>
      </c>
      <c r="P237" s="91">
        <v>0</v>
      </c>
      <c r="Q237" s="90">
        <f t="shared" si="32"/>
        <v>0</v>
      </c>
      <c r="R237" s="89" t="str">
        <f t="shared" si="33"/>
        <v>N/A</v>
      </c>
      <c r="S237" s="88">
        <v>0</v>
      </c>
      <c r="T237" s="142"/>
    </row>
    <row r="238" spans="1:20" s="74" customFormat="1" x14ac:dyDescent="0.2">
      <c r="A238" s="131" t="str">
        <f t="shared" si="28"/>
        <v>The People Concern</v>
      </c>
      <c r="B238" s="131" t="str">
        <f t="shared" si="29"/>
        <v>Cloverfield Services Center</v>
      </c>
      <c r="C238" s="140" t="str">
        <f t="shared" si="30"/>
        <v>SAFE HAVEN</v>
      </c>
      <c r="D238" s="131" t="s">
        <v>56</v>
      </c>
      <c r="E238" s="124" t="s">
        <v>109</v>
      </c>
      <c r="F238" s="80" t="s">
        <v>214</v>
      </c>
      <c r="G238" s="80" t="s">
        <v>211</v>
      </c>
      <c r="H238" s="81">
        <f t="shared" si="31"/>
        <v>6.1849999999999996</v>
      </c>
      <c r="I238" s="80"/>
      <c r="J238" s="80"/>
      <c r="K238" s="80"/>
      <c r="L238" s="90">
        <v>74.22</v>
      </c>
      <c r="M238" s="90"/>
      <c r="N238" s="90">
        <v>74.22</v>
      </c>
      <c r="O238" s="91">
        <v>0</v>
      </c>
      <c r="P238" s="91">
        <v>0</v>
      </c>
      <c r="Q238" s="90">
        <f t="shared" si="32"/>
        <v>0</v>
      </c>
      <c r="R238" s="89" t="str">
        <f t="shared" si="33"/>
        <v>N/A</v>
      </c>
      <c r="S238" s="88">
        <v>0</v>
      </c>
      <c r="T238" s="142"/>
    </row>
    <row r="239" spans="1:20" s="74" customFormat="1" x14ac:dyDescent="0.2">
      <c r="A239" s="131" t="str">
        <f t="shared" si="28"/>
        <v>The People Concern</v>
      </c>
      <c r="B239" s="131" t="str">
        <f t="shared" si="29"/>
        <v>Cloverfield Services Center</v>
      </c>
      <c r="C239" s="140" t="str">
        <f t="shared" si="30"/>
        <v>SAFE HAVEN</v>
      </c>
      <c r="D239" s="131" t="s">
        <v>56</v>
      </c>
      <c r="E239" s="124" t="s">
        <v>109</v>
      </c>
      <c r="F239" s="80" t="s">
        <v>215</v>
      </c>
      <c r="G239" s="80" t="s">
        <v>211</v>
      </c>
      <c r="H239" s="81">
        <f t="shared" si="31"/>
        <v>0</v>
      </c>
      <c r="I239" s="80"/>
      <c r="J239" s="80"/>
      <c r="K239" s="80"/>
      <c r="L239" s="90">
        <v>0</v>
      </c>
      <c r="M239" s="90"/>
      <c r="N239" s="90">
        <v>0</v>
      </c>
      <c r="O239" s="91">
        <v>0</v>
      </c>
      <c r="P239" s="91">
        <v>0</v>
      </c>
      <c r="Q239" s="90">
        <f t="shared" si="32"/>
        <v>0</v>
      </c>
      <c r="R239" s="89" t="str">
        <f t="shared" si="33"/>
        <v>N/A</v>
      </c>
      <c r="S239" s="88">
        <v>0</v>
      </c>
      <c r="T239" s="142"/>
    </row>
    <row r="240" spans="1:20" s="74" customFormat="1" ht="13.5" thickBot="1" x14ac:dyDescent="0.25">
      <c r="A240" s="131" t="str">
        <f t="shared" si="28"/>
        <v>The People Concern</v>
      </c>
      <c r="B240" s="131" t="str">
        <f t="shared" si="29"/>
        <v>Cloverfield Services Center</v>
      </c>
      <c r="C240" s="140" t="str">
        <f t="shared" si="30"/>
        <v>SAFE HAVEN</v>
      </c>
      <c r="D240" s="131" t="s">
        <v>56</v>
      </c>
      <c r="E240" s="124" t="s">
        <v>109</v>
      </c>
      <c r="F240" s="80" t="s">
        <v>216</v>
      </c>
      <c r="G240" s="80" t="s">
        <v>211</v>
      </c>
      <c r="H240" s="81">
        <f t="shared" si="31"/>
        <v>222.44444444444443</v>
      </c>
      <c r="I240" s="80"/>
      <c r="J240" s="80"/>
      <c r="K240" s="80"/>
      <c r="L240" s="90">
        <v>2669.333333333333</v>
      </c>
      <c r="M240" s="90"/>
      <c r="N240" s="90">
        <v>2669.333333333333</v>
      </c>
      <c r="O240" s="91">
        <v>0</v>
      </c>
      <c r="P240" s="91">
        <v>0</v>
      </c>
      <c r="Q240" s="90">
        <f t="shared" si="32"/>
        <v>0</v>
      </c>
      <c r="R240" s="89" t="str">
        <f t="shared" si="33"/>
        <v>N/A</v>
      </c>
      <c r="S240" s="88">
        <v>0</v>
      </c>
      <c r="T240" s="142"/>
    </row>
    <row r="241" spans="1:20" ht="13.5" thickBot="1" x14ac:dyDescent="0.25">
      <c r="A241" s="131"/>
      <c r="B241" s="131"/>
      <c r="C241" s="131"/>
      <c r="E241" s="124"/>
      <c r="F241" s="16"/>
      <c r="G241" s="14"/>
      <c r="H241" s="15" t="s">
        <v>114</v>
      </c>
      <c r="I241" s="14"/>
      <c r="J241" s="14"/>
      <c r="K241" s="13"/>
      <c r="L241" s="12">
        <f t="shared" ref="L241:Q241" si="34">SUM(L172:L240)</f>
        <v>320674.38426368177</v>
      </c>
      <c r="M241" s="12">
        <f t="shared" si="34"/>
        <v>68273.356833850645</v>
      </c>
      <c r="N241" s="12">
        <f t="shared" si="34"/>
        <v>252401.02742983124</v>
      </c>
      <c r="O241" s="12">
        <f t="shared" si="34"/>
        <v>0</v>
      </c>
      <c r="P241" s="12">
        <f t="shared" si="34"/>
        <v>0</v>
      </c>
      <c r="Q241" s="12">
        <f t="shared" si="34"/>
        <v>0</v>
      </c>
      <c r="R241" s="11">
        <f t="shared" si="33"/>
        <v>0</v>
      </c>
      <c r="S241" s="10">
        <f>SUM(S172:S240)</f>
        <v>0</v>
      </c>
      <c r="T241" s="129"/>
    </row>
    <row r="242" spans="1:20" ht="13.5" thickBot="1" x14ac:dyDescent="0.25">
      <c r="A242" s="131"/>
      <c r="B242" s="131"/>
      <c r="C242" s="131"/>
      <c r="D242" s="131"/>
      <c r="F242" s="74"/>
      <c r="G242" s="74"/>
      <c r="H242" s="74"/>
      <c r="I242" s="74"/>
      <c r="J242" s="74"/>
      <c r="K242" s="74"/>
      <c r="T242" s="142"/>
    </row>
    <row r="243" spans="1:20" s="74" customFormat="1" x14ac:dyDescent="0.2">
      <c r="A243" s="131"/>
      <c r="B243" s="131"/>
      <c r="C243" s="131"/>
      <c r="D243" s="131"/>
      <c r="E243" s="58"/>
      <c r="F243" s="38" t="s">
        <v>115</v>
      </c>
      <c r="G243" s="37"/>
      <c r="H243" s="37"/>
      <c r="I243" s="37"/>
      <c r="J243" s="37"/>
      <c r="K243" s="36"/>
      <c r="L243" s="35"/>
      <c r="M243" s="35"/>
      <c r="N243" s="35"/>
      <c r="O243" s="35"/>
      <c r="P243" s="35"/>
      <c r="Q243" s="35"/>
      <c r="R243" s="34"/>
      <c r="S243" s="33"/>
      <c r="T243" s="145"/>
    </row>
    <row r="244" spans="1:20" s="74" customFormat="1" x14ac:dyDescent="0.2">
      <c r="A244" s="131"/>
      <c r="B244" s="131"/>
      <c r="C244" s="131"/>
      <c r="D244" s="131"/>
      <c r="E244" s="58"/>
      <c r="F244" s="49" t="s">
        <v>116</v>
      </c>
      <c r="G244" s="48"/>
      <c r="H244" s="48"/>
      <c r="I244" s="48"/>
      <c r="J244" s="48"/>
      <c r="K244" s="31"/>
      <c r="L244" s="47"/>
      <c r="M244" s="47"/>
      <c r="N244" s="47"/>
      <c r="O244" s="47"/>
      <c r="P244" s="47"/>
      <c r="Q244" s="47"/>
      <c r="R244" s="46"/>
      <c r="S244" s="45"/>
      <c r="T244" s="145"/>
    </row>
    <row r="245" spans="1:20" s="74" customFormat="1" x14ac:dyDescent="0.2">
      <c r="A245" s="131"/>
      <c r="B245" s="131"/>
      <c r="C245" s="131"/>
      <c r="D245" s="131"/>
      <c r="E245" s="58"/>
      <c r="F245" s="49" t="s">
        <v>117</v>
      </c>
      <c r="G245" s="48"/>
      <c r="H245" s="48"/>
      <c r="I245" s="48"/>
      <c r="J245" s="48"/>
      <c r="K245" s="31"/>
      <c r="L245" s="47"/>
      <c r="M245" s="47"/>
      <c r="N245" s="47"/>
      <c r="O245" s="47"/>
      <c r="P245" s="47"/>
      <c r="Q245" s="47"/>
      <c r="R245" s="46"/>
      <c r="S245" s="45"/>
      <c r="T245" s="145"/>
    </row>
    <row r="246" spans="1:20" s="74" customFormat="1" x14ac:dyDescent="0.2">
      <c r="A246" s="131"/>
      <c r="B246" s="131"/>
      <c r="C246" s="131"/>
      <c r="D246" s="131"/>
      <c r="E246" s="58"/>
      <c r="F246" s="49" t="s">
        <v>118</v>
      </c>
      <c r="G246" s="48"/>
      <c r="H246" s="48"/>
      <c r="I246" s="48"/>
      <c r="J246" s="48"/>
      <c r="K246" s="31"/>
      <c r="L246" s="47"/>
      <c r="M246" s="47"/>
      <c r="N246" s="47"/>
      <c r="O246" s="47"/>
      <c r="P246" s="47"/>
      <c r="Q246" s="47"/>
      <c r="R246" s="46"/>
      <c r="S246" s="45"/>
      <c r="T246" s="145"/>
    </row>
    <row r="247" spans="1:20" s="74" customFormat="1" ht="13.5" thickBot="1" x14ac:dyDescent="0.25">
      <c r="A247" s="131"/>
      <c r="B247" s="131"/>
      <c r="C247" s="131"/>
      <c r="D247" s="131"/>
      <c r="E247" s="58"/>
      <c r="F247" s="44" t="s">
        <v>119</v>
      </c>
      <c r="G247" s="43"/>
      <c r="H247" s="43"/>
      <c r="I247" s="43"/>
      <c r="J247" s="43"/>
      <c r="K247" s="42"/>
      <c r="L247" s="41"/>
      <c r="M247" s="41"/>
      <c r="N247" s="41"/>
      <c r="O247" s="41"/>
      <c r="P247" s="41"/>
      <c r="Q247" s="41"/>
      <c r="R247" s="40"/>
      <c r="S247" s="39"/>
      <c r="T247" s="145"/>
    </row>
    <row r="248" spans="1:20" x14ac:dyDescent="0.2">
      <c r="A248" s="131" t="str">
        <f t="shared" si="28"/>
        <v>The People Concern</v>
      </c>
      <c r="B248" s="131" t="str">
        <f t="shared" si="29"/>
        <v>Cloverfield Services Center</v>
      </c>
      <c r="C248" s="131"/>
      <c r="D248" s="135" t="s">
        <v>56</v>
      </c>
      <c r="E248" s="124" t="s">
        <v>115</v>
      </c>
      <c r="F248" s="80"/>
      <c r="G248" s="80"/>
      <c r="H248" s="81"/>
      <c r="I248" s="80"/>
      <c r="J248" s="80"/>
      <c r="K248" s="80"/>
      <c r="L248" s="77">
        <v>0</v>
      </c>
      <c r="M248" s="77">
        <v>0</v>
      </c>
      <c r="N248" s="77">
        <v>0</v>
      </c>
      <c r="O248" s="78">
        <v>0</v>
      </c>
      <c r="P248" s="78">
        <v>0</v>
      </c>
      <c r="Q248" s="77">
        <f>SUM(O248:P248)</f>
        <v>0</v>
      </c>
      <c r="R248" s="76" t="str">
        <f>IFERROR(Q248/M248,"N/A")</f>
        <v>N/A</v>
      </c>
      <c r="S248" s="75">
        <v>0</v>
      </c>
      <c r="T248" s="142"/>
    </row>
    <row r="249" spans="1:20" ht="13.5" thickBot="1" x14ac:dyDescent="0.25">
      <c r="A249" s="131" t="str">
        <f t="shared" si="28"/>
        <v>The People Concern</v>
      </c>
      <c r="B249" s="131" t="str">
        <f t="shared" si="29"/>
        <v>Cloverfield Services Center</v>
      </c>
      <c r="C249" s="131"/>
      <c r="D249" s="135" t="s">
        <v>56</v>
      </c>
      <c r="E249" s="124" t="s">
        <v>115</v>
      </c>
      <c r="F249" s="80"/>
      <c r="G249" s="80"/>
      <c r="H249" s="81"/>
      <c r="I249" s="80"/>
      <c r="J249" s="80"/>
      <c r="K249" s="80"/>
      <c r="L249" s="90">
        <v>0</v>
      </c>
      <c r="M249" s="90">
        <v>0</v>
      </c>
      <c r="N249" s="90">
        <v>0</v>
      </c>
      <c r="O249" s="91">
        <v>0</v>
      </c>
      <c r="P249" s="91">
        <v>0</v>
      </c>
      <c r="Q249" s="90">
        <f>SUM(O249:P249)</f>
        <v>0</v>
      </c>
      <c r="R249" s="89" t="str">
        <f>IFERROR(Q249/M249,"N/A")</f>
        <v>N/A</v>
      </c>
      <c r="S249" s="88">
        <v>0</v>
      </c>
      <c r="T249" s="142"/>
    </row>
    <row r="250" spans="1:20" ht="13.5" thickBot="1" x14ac:dyDescent="0.25">
      <c r="A250" s="131"/>
      <c r="B250" s="131"/>
      <c r="C250" s="131"/>
      <c r="E250" s="124"/>
      <c r="F250" s="16"/>
      <c r="G250" s="14"/>
      <c r="H250" s="15" t="s">
        <v>120</v>
      </c>
      <c r="I250" s="14"/>
      <c r="J250" s="14"/>
      <c r="K250" s="13"/>
      <c r="L250" s="12">
        <f t="shared" ref="L250:Q250" si="35">SUM(L248:L249)</f>
        <v>0</v>
      </c>
      <c r="M250" s="12">
        <f t="shared" si="35"/>
        <v>0</v>
      </c>
      <c r="N250" s="12">
        <f t="shared" si="35"/>
        <v>0</v>
      </c>
      <c r="O250" s="12">
        <f t="shared" si="35"/>
        <v>0</v>
      </c>
      <c r="P250" s="12">
        <f t="shared" si="35"/>
        <v>0</v>
      </c>
      <c r="Q250" s="12">
        <f t="shared" si="35"/>
        <v>0</v>
      </c>
      <c r="R250" s="11" t="str">
        <f>IFERROR(Q250/M250,"N/A")</f>
        <v>N/A</v>
      </c>
      <c r="S250" s="10">
        <f>SUM(O250:P250)</f>
        <v>0</v>
      </c>
      <c r="T250" s="128"/>
    </row>
    <row r="251" spans="1:20" ht="13.5" thickBot="1" x14ac:dyDescent="0.25">
      <c r="A251" s="131"/>
      <c r="B251" s="131"/>
      <c r="C251" s="131"/>
      <c r="E251" s="124"/>
      <c r="F251" s="74"/>
      <c r="G251" s="74"/>
      <c r="H251" s="74"/>
      <c r="I251" s="74"/>
      <c r="J251" s="74"/>
      <c r="K251" s="74"/>
      <c r="T251" s="142"/>
    </row>
    <row r="252" spans="1:20" x14ac:dyDescent="0.2">
      <c r="A252" s="131"/>
      <c r="B252" s="131"/>
      <c r="C252" s="131"/>
      <c r="D252" s="131"/>
      <c r="F252" s="38" t="s">
        <v>121</v>
      </c>
      <c r="G252" s="37"/>
      <c r="H252" s="37"/>
      <c r="I252" s="37"/>
      <c r="J252" s="37"/>
      <c r="K252" s="36"/>
      <c r="L252" s="35"/>
      <c r="M252" s="35"/>
      <c r="N252" s="35"/>
      <c r="O252" s="35"/>
      <c r="P252" s="35"/>
      <c r="Q252" s="35"/>
      <c r="R252" s="34"/>
      <c r="S252" s="33"/>
      <c r="T252" s="142"/>
    </row>
    <row r="253" spans="1:20" ht="13.5" thickBot="1" x14ac:dyDescent="0.25">
      <c r="A253" s="131"/>
      <c r="B253" s="131"/>
      <c r="C253" s="131"/>
      <c r="D253" s="131"/>
      <c r="F253" s="44" t="s">
        <v>122</v>
      </c>
      <c r="G253" s="43"/>
      <c r="H253" s="43"/>
      <c r="I253" s="43"/>
      <c r="J253" s="43"/>
      <c r="K253" s="42"/>
      <c r="L253" s="41"/>
      <c r="M253" s="41"/>
      <c r="N253" s="41"/>
      <c r="O253" s="41"/>
      <c r="P253" s="41"/>
      <c r="Q253" s="41"/>
      <c r="R253" s="40"/>
      <c r="S253" s="39"/>
      <c r="T253" s="142"/>
    </row>
    <row r="254" spans="1:20" x14ac:dyDescent="0.2">
      <c r="A254" s="131" t="str">
        <f t="shared" si="28"/>
        <v>The People Concern</v>
      </c>
      <c r="B254" s="131" t="str">
        <f t="shared" si="29"/>
        <v>Cloverfield Services Center</v>
      </c>
      <c r="C254" s="131"/>
      <c r="D254" s="135" t="s">
        <v>56</v>
      </c>
      <c r="E254" s="124" t="s">
        <v>121</v>
      </c>
      <c r="F254" s="80"/>
      <c r="G254" s="80"/>
      <c r="H254" s="81"/>
      <c r="I254" s="80"/>
      <c r="J254" s="80"/>
      <c r="K254" s="80"/>
      <c r="L254" s="77">
        <v>0</v>
      </c>
      <c r="M254" s="77">
        <v>0</v>
      </c>
      <c r="N254" s="77">
        <v>0</v>
      </c>
      <c r="O254" s="78">
        <v>0</v>
      </c>
      <c r="P254" s="78">
        <v>0</v>
      </c>
      <c r="Q254" s="77">
        <f>SUM(O254:P254)</f>
        <v>0</v>
      </c>
      <c r="R254" s="76" t="str">
        <f>IFERROR(Q254/M254,"N/A")</f>
        <v>N/A</v>
      </c>
      <c r="S254" s="75">
        <v>0</v>
      </c>
      <c r="T254" s="142"/>
    </row>
    <row r="255" spans="1:20" ht="13.5" thickBot="1" x14ac:dyDescent="0.25">
      <c r="A255" s="131" t="str">
        <f t="shared" si="28"/>
        <v>The People Concern</v>
      </c>
      <c r="B255" s="131" t="str">
        <f t="shared" si="29"/>
        <v>Cloverfield Services Center</v>
      </c>
      <c r="C255" s="131"/>
      <c r="D255" s="135" t="s">
        <v>56</v>
      </c>
      <c r="E255" s="124" t="s">
        <v>121</v>
      </c>
      <c r="F255" s="80"/>
      <c r="G255" s="80"/>
      <c r="H255" s="81"/>
      <c r="I255" s="80"/>
      <c r="J255" s="80"/>
      <c r="K255" s="80"/>
      <c r="L255" s="90">
        <v>0</v>
      </c>
      <c r="M255" s="90">
        <v>0</v>
      </c>
      <c r="N255" s="90">
        <v>0</v>
      </c>
      <c r="O255" s="91">
        <v>0</v>
      </c>
      <c r="P255" s="91">
        <v>0</v>
      </c>
      <c r="Q255" s="90">
        <f>SUM(O255:P255)</f>
        <v>0</v>
      </c>
      <c r="R255" s="89" t="str">
        <f>IFERROR(Q255/M255,"N/A")</f>
        <v>N/A</v>
      </c>
      <c r="S255" s="88">
        <v>0</v>
      </c>
      <c r="T255" s="142"/>
    </row>
    <row r="256" spans="1:20" ht="13.5" thickBot="1" x14ac:dyDescent="0.25">
      <c r="A256" s="131"/>
      <c r="B256" s="131"/>
      <c r="C256" s="131"/>
      <c r="E256" s="124"/>
      <c r="F256" s="16"/>
      <c r="G256" s="14"/>
      <c r="H256" s="15" t="s">
        <v>126</v>
      </c>
      <c r="I256" s="14"/>
      <c r="J256" s="14"/>
      <c r="K256" s="13"/>
      <c r="L256" s="12">
        <f t="shared" ref="L256:Q256" si="36">SUM(L254:L255)</f>
        <v>0</v>
      </c>
      <c r="M256" s="12">
        <f t="shared" si="36"/>
        <v>0</v>
      </c>
      <c r="N256" s="12">
        <f t="shared" si="36"/>
        <v>0</v>
      </c>
      <c r="O256" s="12">
        <f t="shared" si="36"/>
        <v>0</v>
      </c>
      <c r="P256" s="12">
        <f t="shared" si="36"/>
        <v>0</v>
      </c>
      <c r="Q256" s="12">
        <f t="shared" si="36"/>
        <v>0</v>
      </c>
      <c r="R256" s="11" t="str">
        <f>IFERROR(Q256/M256,"N/A")</f>
        <v>N/A</v>
      </c>
      <c r="S256" s="10">
        <f>SUM(S254:S255)</f>
        <v>0</v>
      </c>
      <c r="T256" s="128"/>
    </row>
    <row r="257" spans="1:20" ht="13.5" thickBot="1" x14ac:dyDescent="0.25">
      <c r="A257" s="131"/>
      <c r="B257" s="131"/>
      <c r="C257" s="131"/>
      <c r="D257" s="131"/>
      <c r="F257" s="74"/>
      <c r="G257" s="74"/>
      <c r="H257" s="74"/>
      <c r="I257" s="74"/>
      <c r="J257" s="74"/>
      <c r="K257" s="74"/>
      <c r="T257" s="142"/>
    </row>
    <row r="258" spans="1:20" s="74" customFormat="1" x14ac:dyDescent="0.2">
      <c r="A258" s="131"/>
      <c r="B258" s="131"/>
      <c r="C258" s="131"/>
      <c r="D258" s="131"/>
      <c r="E258" s="58"/>
      <c r="F258" s="38" t="s">
        <v>127</v>
      </c>
      <c r="G258" s="37"/>
      <c r="H258" s="37"/>
      <c r="I258" s="37"/>
      <c r="J258" s="37"/>
      <c r="K258" s="36"/>
      <c r="L258" s="35"/>
      <c r="M258" s="35"/>
      <c r="N258" s="35"/>
      <c r="O258" s="35"/>
      <c r="P258" s="35"/>
      <c r="Q258" s="35"/>
      <c r="R258" s="34"/>
      <c r="S258" s="33"/>
      <c r="T258" s="145"/>
    </row>
    <row r="259" spans="1:20" x14ac:dyDescent="0.2">
      <c r="A259" s="131"/>
      <c r="B259" s="131"/>
      <c r="C259" s="131"/>
      <c r="E259" s="124"/>
      <c r="F259" s="32" t="s">
        <v>128</v>
      </c>
      <c r="G259" s="25"/>
      <c r="H259" s="25"/>
      <c r="I259" s="25"/>
      <c r="J259" s="25"/>
      <c r="K259" s="31"/>
      <c r="L259" s="31"/>
      <c r="M259" s="31"/>
      <c r="N259" s="31"/>
      <c r="O259" s="31"/>
      <c r="P259" s="31"/>
      <c r="Q259" s="31"/>
      <c r="R259" s="31"/>
      <c r="S259" s="30"/>
      <c r="T259" s="142"/>
    </row>
    <row r="260" spans="1:20" ht="15.75" customHeight="1" x14ac:dyDescent="0.2">
      <c r="A260" s="131"/>
      <c r="B260" s="131"/>
      <c r="C260" s="131"/>
      <c r="E260" s="124"/>
      <c r="F260" s="29" t="s">
        <v>129</v>
      </c>
      <c r="G260" s="25"/>
      <c r="H260" s="25"/>
      <c r="I260" s="25"/>
      <c r="J260" s="25"/>
      <c r="K260" s="25"/>
      <c r="L260" s="24"/>
      <c r="M260" s="24"/>
      <c r="N260" s="24"/>
      <c r="O260" s="24"/>
      <c r="P260" s="24"/>
      <c r="Q260" s="24"/>
      <c r="R260" s="23"/>
      <c r="S260" s="22"/>
      <c r="T260" s="142"/>
    </row>
    <row r="261" spans="1:20" ht="12.75" customHeight="1" x14ac:dyDescent="0.2">
      <c r="A261" s="131"/>
      <c r="B261" s="131"/>
      <c r="C261" s="131"/>
      <c r="E261" s="124"/>
      <c r="F261" s="28" t="s">
        <v>130</v>
      </c>
      <c r="G261" s="25"/>
      <c r="H261" s="25"/>
      <c r="I261" s="25"/>
      <c r="J261" s="25"/>
      <c r="K261" s="25"/>
      <c r="L261" s="24"/>
      <c r="M261" s="24"/>
      <c r="N261" s="24"/>
      <c r="O261" s="24"/>
      <c r="P261" s="24"/>
      <c r="Q261" s="24"/>
      <c r="R261" s="23"/>
      <c r="S261" s="22"/>
      <c r="T261" s="142"/>
    </row>
    <row r="262" spans="1:20" x14ac:dyDescent="0.2">
      <c r="A262" s="131"/>
      <c r="B262" s="131"/>
      <c r="C262" s="131"/>
      <c r="E262" s="124"/>
      <c r="F262" s="28" t="s">
        <v>131</v>
      </c>
      <c r="G262" s="25"/>
      <c r="H262" s="25"/>
      <c r="I262" s="25"/>
      <c r="J262" s="25"/>
      <c r="K262" s="25"/>
      <c r="L262" s="24"/>
      <c r="M262" s="24"/>
      <c r="N262" s="24"/>
      <c r="O262" s="24"/>
      <c r="P262" s="24"/>
      <c r="Q262" s="24"/>
      <c r="R262" s="23"/>
      <c r="S262" s="22"/>
      <c r="T262" s="142"/>
    </row>
    <row r="263" spans="1:20" ht="15" customHeight="1" x14ac:dyDescent="0.2">
      <c r="A263" s="131"/>
      <c r="B263" s="131"/>
      <c r="C263" s="131"/>
      <c r="E263" s="124"/>
      <c r="F263" s="27" t="s">
        <v>132</v>
      </c>
      <c r="G263" s="25"/>
      <c r="H263" s="25"/>
      <c r="I263" s="25"/>
      <c r="J263" s="25"/>
      <c r="K263" s="25"/>
      <c r="L263" s="24"/>
      <c r="M263" s="24"/>
      <c r="N263" s="24"/>
      <c r="O263" s="24"/>
      <c r="P263" s="24"/>
      <c r="Q263" s="24"/>
      <c r="R263" s="23"/>
      <c r="S263" s="22"/>
      <c r="T263" s="142"/>
    </row>
    <row r="264" spans="1:20" x14ac:dyDescent="0.2">
      <c r="A264" s="131"/>
      <c r="B264" s="131"/>
      <c r="C264" s="131"/>
      <c r="E264" s="124"/>
      <c r="F264" s="26" t="s">
        <v>133</v>
      </c>
      <c r="G264" s="25"/>
      <c r="H264" s="25"/>
      <c r="I264" s="25"/>
      <c r="J264" s="25"/>
      <c r="K264" s="25"/>
      <c r="L264" s="24"/>
      <c r="M264" s="24"/>
      <c r="N264" s="24"/>
      <c r="O264" s="24"/>
      <c r="P264" s="24"/>
      <c r="Q264" s="24"/>
      <c r="R264" s="23"/>
      <c r="S264" s="22"/>
      <c r="T264" s="142"/>
    </row>
    <row r="265" spans="1:20" ht="18.75" customHeight="1" thickBot="1" x14ac:dyDescent="0.25">
      <c r="A265" s="131"/>
      <c r="B265" s="131"/>
      <c r="C265" s="131"/>
      <c r="E265" s="124"/>
      <c r="F265" s="21" t="s">
        <v>134</v>
      </c>
      <c r="G265" s="20"/>
      <c r="H265" s="20"/>
      <c r="I265" s="20"/>
      <c r="J265" s="20"/>
      <c r="K265" s="20"/>
      <c r="L265" s="19"/>
      <c r="M265" s="19"/>
      <c r="N265" s="19"/>
      <c r="O265" s="19"/>
      <c r="P265" s="19"/>
      <c r="Q265" s="19"/>
      <c r="R265" s="18"/>
      <c r="S265" s="17"/>
      <c r="T265" s="142"/>
    </row>
    <row r="266" spans="1:20" x14ac:dyDescent="0.2">
      <c r="A266" s="131"/>
      <c r="B266" s="131"/>
      <c r="C266" s="131"/>
      <c r="D266" s="120"/>
      <c r="E266" s="124"/>
      <c r="F266" s="139" t="s">
        <v>243</v>
      </c>
      <c r="G266" s="87"/>
      <c r="H266" s="86"/>
      <c r="I266" s="86"/>
      <c r="J266" s="86"/>
      <c r="K266" s="86"/>
      <c r="L266" s="85"/>
      <c r="M266" s="85"/>
      <c r="N266" s="84"/>
      <c r="O266" s="84"/>
      <c r="P266" s="84"/>
      <c r="Q266" s="84"/>
      <c r="R266" s="83"/>
      <c r="S266" s="82"/>
      <c r="T266" s="144"/>
    </row>
    <row r="267" spans="1:20" x14ac:dyDescent="0.2">
      <c r="A267" s="131" t="str">
        <f>$G$5</f>
        <v>The People Concern</v>
      </c>
      <c r="B267" s="131" t="str">
        <f>$G$6</f>
        <v>Cloverfield Services Center</v>
      </c>
      <c r="C267" s="140" t="str">
        <f>$F$31</f>
        <v>DAYBREAK</v>
      </c>
      <c r="D267" s="135" t="s">
        <v>56</v>
      </c>
      <c r="E267" s="124" t="s">
        <v>127</v>
      </c>
      <c r="F267" s="80" t="s">
        <v>241</v>
      </c>
      <c r="G267" s="80"/>
      <c r="H267" s="81"/>
      <c r="I267" s="80"/>
      <c r="J267" s="80"/>
      <c r="K267" s="79">
        <f>M267/$M$272</f>
        <v>3.9711444667167431E-2</v>
      </c>
      <c r="L267" s="77">
        <v>57130.735740598568</v>
      </c>
      <c r="M267" s="77">
        <v>15191.072887875804</v>
      </c>
      <c r="N267" s="77">
        <v>41939.662852722766</v>
      </c>
      <c r="O267" s="78">
        <v>0</v>
      </c>
      <c r="P267" s="78">
        <v>0</v>
      </c>
      <c r="Q267" s="77">
        <f>SUM(O267:P267)</f>
        <v>0</v>
      </c>
      <c r="R267" s="76">
        <f>IFERROR(Q267/M267,"N/A")</f>
        <v>0</v>
      </c>
      <c r="S267" s="75">
        <v>0</v>
      </c>
      <c r="T267" s="142"/>
    </row>
    <row r="268" spans="1:20" x14ac:dyDescent="0.2">
      <c r="A268" s="131"/>
      <c r="B268" s="131"/>
      <c r="C268" s="131"/>
      <c r="D268" s="120"/>
      <c r="E268" s="124"/>
      <c r="F268" s="139" t="s">
        <v>281</v>
      </c>
      <c r="G268" s="87"/>
      <c r="H268" s="86"/>
      <c r="I268" s="86"/>
      <c r="J268" s="86"/>
      <c r="K268" s="86"/>
      <c r="L268" s="85"/>
      <c r="M268" s="85"/>
      <c r="N268" s="84"/>
      <c r="O268" s="84"/>
      <c r="P268" s="84"/>
      <c r="Q268" s="84"/>
      <c r="R268" s="83"/>
      <c r="S268" s="82"/>
      <c r="T268" s="144"/>
    </row>
    <row r="269" spans="1:20" ht="13.5" thickBot="1" x14ac:dyDescent="0.25">
      <c r="A269" s="131" t="str">
        <f>$G$5</f>
        <v>The People Concern</v>
      </c>
      <c r="B269" s="131" t="str">
        <f>$G$6</f>
        <v>Cloverfield Services Center</v>
      </c>
      <c r="C269" s="140" t="str">
        <f>$F$58</f>
        <v>SAFE HAVEN</v>
      </c>
      <c r="D269" s="135" t="s">
        <v>56</v>
      </c>
      <c r="E269" s="124" t="s">
        <v>127</v>
      </c>
      <c r="F269" s="80" t="s">
        <v>241</v>
      </c>
      <c r="G269" s="80"/>
      <c r="H269" s="81"/>
      <c r="I269" s="80"/>
      <c r="J269" s="80"/>
      <c r="K269" s="79">
        <f>M269/$M$272</f>
        <v>5.1494706508833622E-2</v>
      </c>
      <c r="L269" s="77">
        <v>152875.27001045205</v>
      </c>
      <c r="M269" s="77">
        <v>19698.599395509267</v>
      </c>
      <c r="N269" s="77">
        <v>133176.67061494279</v>
      </c>
      <c r="O269" s="78">
        <v>0</v>
      </c>
      <c r="P269" s="78">
        <v>0</v>
      </c>
      <c r="Q269" s="77">
        <f>SUM(O269:P269)</f>
        <v>0</v>
      </c>
      <c r="R269" s="76">
        <f>IFERROR(Q269/M269,"N/A")</f>
        <v>0</v>
      </c>
      <c r="S269" s="75">
        <v>0</v>
      </c>
      <c r="T269" s="142"/>
    </row>
    <row r="270" spans="1:20" ht="13.5" thickBot="1" x14ac:dyDescent="0.25">
      <c r="A270" s="131"/>
      <c r="B270" s="131"/>
      <c r="C270" s="131"/>
      <c r="E270" s="124"/>
      <c r="F270" s="16"/>
      <c r="G270" s="14"/>
      <c r="H270" s="15" t="s">
        <v>135</v>
      </c>
      <c r="I270" s="14"/>
      <c r="J270" s="14"/>
      <c r="K270" s="13"/>
      <c r="L270" s="12">
        <f t="shared" ref="L270:Q270" si="37">SUM(L267:L269)</f>
        <v>210006.0057510506</v>
      </c>
      <c r="M270" s="12">
        <f t="shared" si="37"/>
        <v>34889.672283385073</v>
      </c>
      <c r="N270" s="12">
        <f t="shared" si="37"/>
        <v>175116.33346766556</v>
      </c>
      <c r="O270" s="12">
        <f t="shared" si="37"/>
        <v>0</v>
      </c>
      <c r="P270" s="12">
        <f t="shared" si="37"/>
        <v>0</v>
      </c>
      <c r="Q270" s="12">
        <f t="shared" si="37"/>
        <v>0</v>
      </c>
      <c r="R270" s="11">
        <f>IFERROR(Q270/M270,"N/A")</f>
        <v>0</v>
      </c>
      <c r="S270" s="10">
        <f>SUM(S267:S269)</f>
        <v>0</v>
      </c>
      <c r="T270" s="128"/>
    </row>
    <row r="271" spans="1:20" ht="13.5" thickBot="1" x14ac:dyDescent="0.25">
      <c r="A271" s="131"/>
      <c r="B271" s="131"/>
      <c r="C271" s="131"/>
      <c r="D271" s="131"/>
      <c r="F271" s="74"/>
      <c r="G271" s="74"/>
      <c r="H271" s="74"/>
      <c r="I271" s="74"/>
      <c r="J271" s="74"/>
      <c r="K271" s="74"/>
      <c r="T271" s="142"/>
    </row>
    <row r="272" spans="1:20" ht="19.5" customHeight="1" thickBot="1" x14ac:dyDescent="0.3">
      <c r="A272" s="131"/>
      <c r="B272" s="131"/>
      <c r="C272" s="131"/>
      <c r="E272" s="124"/>
      <c r="F272" s="9"/>
      <c r="G272" s="7"/>
      <c r="H272" s="8" t="s">
        <v>50</v>
      </c>
      <c r="I272" s="7"/>
      <c r="J272" s="7"/>
      <c r="K272" s="6"/>
      <c r="L272" s="5">
        <f t="shared" ref="L272:Q272" si="38">SUM(L270,L256,L250,L241,L167,L153,L140,L133,L119,L109,L94)</f>
        <v>2140518.6616435749</v>
      </c>
      <c r="M272" s="5">
        <f t="shared" si="38"/>
        <v>382536.39511723572</v>
      </c>
      <c r="N272" s="5">
        <f t="shared" si="38"/>
        <v>1757982.2665263396</v>
      </c>
      <c r="O272" s="5">
        <f t="shared" si="38"/>
        <v>0</v>
      </c>
      <c r="P272" s="5">
        <f t="shared" si="38"/>
        <v>0</v>
      </c>
      <c r="Q272" s="5">
        <f t="shared" si="38"/>
        <v>0</v>
      </c>
      <c r="R272" s="4">
        <f>IFERROR(Q272/M272,"N/A")</f>
        <v>0</v>
      </c>
      <c r="S272" s="3">
        <f>SUM(S270,S256,S250,S241,S167,S153,S140,S133,S119,S109,S94)</f>
        <v>0</v>
      </c>
      <c r="T272" s="142"/>
    </row>
    <row r="273" spans="1:20" ht="13.5" thickBot="1" x14ac:dyDescent="0.25">
      <c r="A273" s="131"/>
      <c r="B273" s="131"/>
      <c r="C273" s="131"/>
      <c r="D273" s="131"/>
      <c r="F273" s="74"/>
      <c r="G273" s="74"/>
      <c r="H273" s="74"/>
      <c r="I273" s="74"/>
      <c r="J273" s="74"/>
      <c r="K273" s="74"/>
      <c r="T273" s="142"/>
    </row>
    <row r="274" spans="1:20" s="137" customFormat="1" x14ac:dyDescent="0.2">
      <c r="A274" s="131"/>
      <c r="B274" s="131"/>
      <c r="C274" s="131"/>
      <c r="D274" s="131"/>
      <c r="E274" s="136"/>
      <c r="F274" s="73" t="s">
        <v>136</v>
      </c>
      <c r="G274" s="72"/>
      <c r="H274" s="72"/>
      <c r="I274" s="72"/>
      <c r="J274" s="72"/>
      <c r="K274" s="71"/>
      <c r="L274" s="71"/>
      <c r="M274" s="71"/>
      <c r="N274" s="71"/>
      <c r="O274" s="71"/>
      <c r="P274" s="71"/>
      <c r="Q274" s="71"/>
      <c r="R274" s="70"/>
      <c r="S274" s="69"/>
      <c r="T274" s="146"/>
    </row>
    <row r="275" spans="1:20" x14ac:dyDescent="0.2">
      <c r="A275" s="131"/>
      <c r="B275" s="131"/>
      <c r="C275" s="131"/>
      <c r="D275" s="131"/>
      <c r="F275" s="68" t="s">
        <v>137</v>
      </c>
      <c r="G275" s="67"/>
      <c r="H275" s="67"/>
      <c r="I275" s="67"/>
      <c r="J275" s="67"/>
      <c r="K275" s="67"/>
      <c r="L275" s="67"/>
      <c r="M275" s="67"/>
      <c r="N275" s="67"/>
      <c r="O275" s="67"/>
      <c r="P275" s="67"/>
      <c r="Q275" s="67"/>
      <c r="R275" s="66"/>
      <c r="S275" s="65"/>
      <c r="T275" s="142"/>
    </row>
    <row r="276" spans="1:20" s="137" customFormat="1" ht="13.5" thickBot="1" x14ac:dyDescent="0.25">
      <c r="A276" s="131"/>
      <c r="B276" s="131"/>
      <c r="C276" s="131"/>
      <c r="D276" s="131"/>
      <c r="E276" s="136"/>
      <c r="F276" s="64" t="s">
        <v>138</v>
      </c>
      <c r="G276" s="63"/>
      <c r="H276" s="63"/>
      <c r="I276" s="63"/>
      <c r="J276" s="63"/>
      <c r="K276" s="62"/>
      <c r="L276" s="62"/>
      <c r="M276" s="62"/>
      <c r="N276" s="62"/>
      <c r="O276" s="62"/>
      <c r="P276" s="62"/>
      <c r="Q276" s="62"/>
      <c r="R276" s="61"/>
      <c r="S276" s="60"/>
      <c r="T276" s="146"/>
    </row>
    <row r="278" spans="1:20" x14ac:dyDescent="0.2">
      <c r="F278" s="59"/>
      <c r="G278" s="59"/>
      <c r="H278" s="59"/>
      <c r="I278" s="59"/>
      <c r="J278"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6" tint="0.39997558519241921"/>
    <pageSetUpPr fitToPage="1"/>
  </sheetPr>
  <dimension ref="A1:U262"/>
  <sheetViews>
    <sheetView topLeftCell="F131" zoomScale="90" zoomScaleNormal="90" zoomScaleSheetLayoutView="90" workbookViewId="0">
      <selection activeCell="T214" sqref="T214"/>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c r="T2" s="132"/>
    </row>
    <row r="3" spans="1:21" ht="15.75" x14ac:dyDescent="0.25">
      <c r="A3" s="131"/>
      <c r="B3" s="131"/>
      <c r="C3" s="131"/>
      <c r="D3" s="131"/>
      <c r="F3" s="118" t="s">
        <v>21</v>
      </c>
      <c r="G3" s="74"/>
      <c r="H3" s="74"/>
      <c r="I3" s="74"/>
      <c r="J3" s="74"/>
      <c r="K3" s="74"/>
      <c r="T3" s="132"/>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34" t="s">
        <v>31</v>
      </c>
    </row>
    <row r="5" spans="1:21" x14ac:dyDescent="0.2">
      <c r="A5" s="131" t="str">
        <f t="shared" ref="A5:A65" si="0">$G$5</f>
        <v>The People Concern</v>
      </c>
      <c r="B5" s="131" t="str">
        <f t="shared" ref="B5:B65" si="1">$G$6</f>
        <v xml:space="preserve">Interim Housing and Wellness Program </v>
      </c>
      <c r="C5" s="131"/>
      <c r="D5" s="131" t="s">
        <v>20</v>
      </c>
      <c r="E5" s="114" t="s">
        <v>32</v>
      </c>
      <c r="F5" s="117" t="s">
        <v>33</v>
      </c>
      <c r="G5" s="116" t="s">
        <v>139</v>
      </c>
      <c r="H5" s="74"/>
      <c r="I5" s="74" t="s">
        <v>32</v>
      </c>
      <c r="J5" s="74"/>
      <c r="K5" s="74"/>
      <c r="L5" s="90">
        <f t="shared" ref="L5:Q5" si="2">L78</f>
        <v>1372480.182</v>
      </c>
      <c r="M5" s="90">
        <f t="shared" si="2"/>
        <v>548490.076</v>
      </c>
      <c r="N5" s="90">
        <f t="shared" si="2"/>
        <v>823990.10599999991</v>
      </c>
      <c r="O5" s="90">
        <f t="shared" si="2"/>
        <v>0</v>
      </c>
      <c r="P5" s="90">
        <f t="shared" si="2"/>
        <v>0</v>
      </c>
      <c r="Q5" s="90">
        <f t="shared" si="2"/>
        <v>0</v>
      </c>
      <c r="R5" s="89">
        <f t="shared" ref="R5:R16" si="3">IFERROR(Q5/M5,"N/A")</f>
        <v>0</v>
      </c>
      <c r="S5" s="90">
        <f>S78</f>
        <v>0</v>
      </c>
      <c r="T5" s="129"/>
    </row>
    <row r="6" spans="1:21" x14ac:dyDescent="0.2">
      <c r="A6" s="131" t="str">
        <f t="shared" si="0"/>
        <v>The People Concern</v>
      </c>
      <c r="B6" s="131" t="str">
        <f t="shared" si="1"/>
        <v xml:space="preserve">Interim Housing and Wellness Program </v>
      </c>
      <c r="C6" s="131"/>
      <c r="D6" s="131" t="s">
        <v>20</v>
      </c>
      <c r="E6" s="114" t="s">
        <v>35</v>
      </c>
      <c r="F6" s="117" t="s">
        <v>36</v>
      </c>
      <c r="G6" s="116" t="s">
        <v>330</v>
      </c>
      <c r="H6" s="74"/>
      <c r="I6" s="74" t="s">
        <v>35</v>
      </c>
      <c r="J6" s="74"/>
      <c r="K6" s="74"/>
      <c r="L6" s="90">
        <f>L93</f>
        <v>396800.79300649138</v>
      </c>
      <c r="M6" s="90">
        <f>M93</f>
        <v>146007.94666666666</v>
      </c>
      <c r="N6" s="90">
        <f>N93</f>
        <v>250792.84633982475</v>
      </c>
      <c r="O6" s="90">
        <f>O93</f>
        <v>0</v>
      </c>
      <c r="P6" s="90">
        <f>P93</f>
        <v>0</v>
      </c>
      <c r="Q6" s="90">
        <f t="shared" ref="Q6:Q15" si="4">SUM(O6:P6)</f>
        <v>0</v>
      </c>
      <c r="R6" s="89">
        <f t="shared" si="3"/>
        <v>0</v>
      </c>
      <c r="S6" s="90">
        <f t="shared" ref="S6:S15" si="5">SUM(Q6:R6)</f>
        <v>0</v>
      </c>
      <c r="T6" s="129"/>
    </row>
    <row r="7" spans="1:21" x14ac:dyDescent="0.2">
      <c r="A7" s="131" t="str">
        <f t="shared" si="0"/>
        <v>The People Concern</v>
      </c>
      <c r="B7" s="131" t="str">
        <f t="shared" si="1"/>
        <v xml:space="preserve">Interim Housing and Wellness Program </v>
      </c>
      <c r="C7" s="131"/>
      <c r="D7" s="131" t="s">
        <v>20</v>
      </c>
      <c r="E7" s="114" t="s">
        <v>38</v>
      </c>
      <c r="F7" s="67" t="s">
        <v>39</v>
      </c>
      <c r="G7" s="67"/>
      <c r="H7" s="74"/>
      <c r="I7" s="74" t="s">
        <v>38</v>
      </c>
      <c r="J7" s="74"/>
      <c r="K7" s="74"/>
      <c r="L7" s="90">
        <f>L103</f>
        <v>0</v>
      </c>
      <c r="M7" s="90">
        <f>M103</f>
        <v>0</v>
      </c>
      <c r="N7" s="90">
        <f>N103</f>
        <v>0</v>
      </c>
      <c r="O7" s="90">
        <f>O103</f>
        <v>0</v>
      </c>
      <c r="P7" s="90">
        <f>P103</f>
        <v>0</v>
      </c>
      <c r="Q7" s="90">
        <f t="shared" si="4"/>
        <v>0</v>
      </c>
      <c r="R7" s="89" t="str">
        <f t="shared" si="3"/>
        <v>N/A</v>
      </c>
      <c r="S7" s="90">
        <f t="shared" si="5"/>
        <v>0</v>
      </c>
      <c r="T7" s="129"/>
    </row>
    <row r="8" spans="1:21" x14ac:dyDescent="0.2">
      <c r="A8" s="131" t="str">
        <f t="shared" si="0"/>
        <v>The People Concern</v>
      </c>
      <c r="B8" s="131" t="str">
        <f t="shared" si="1"/>
        <v xml:space="preserve">Interim Housing and Wellness Program </v>
      </c>
      <c r="C8" s="131"/>
      <c r="D8" s="131" t="s">
        <v>20</v>
      </c>
      <c r="E8" s="114" t="s">
        <v>40</v>
      </c>
      <c r="F8" s="115" t="s">
        <v>41</v>
      </c>
      <c r="G8" s="115"/>
      <c r="H8" s="74"/>
      <c r="I8" s="74" t="s">
        <v>40</v>
      </c>
      <c r="J8" s="74"/>
      <c r="K8" s="74"/>
      <c r="L8" s="90">
        <f>L117</f>
        <v>213758.90400333531</v>
      </c>
      <c r="M8" s="90">
        <f>M117</f>
        <v>53271</v>
      </c>
      <c r="N8" s="90">
        <f>N117</f>
        <v>160487.90400333531</v>
      </c>
      <c r="O8" s="90">
        <f>O117</f>
        <v>0</v>
      </c>
      <c r="P8" s="90">
        <f>P117</f>
        <v>0</v>
      </c>
      <c r="Q8" s="90">
        <f t="shared" si="4"/>
        <v>0</v>
      </c>
      <c r="R8" s="89">
        <f t="shared" si="3"/>
        <v>0</v>
      </c>
      <c r="S8" s="90">
        <f t="shared" si="5"/>
        <v>0</v>
      </c>
      <c r="T8" s="129"/>
    </row>
    <row r="9" spans="1:21" x14ac:dyDescent="0.2">
      <c r="A9" s="131" t="str">
        <f t="shared" si="0"/>
        <v>The People Concern</v>
      </c>
      <c r="B9" s="131" t="str">
        <f t="shared" si="1"/>
        <v xml:space="preserve">Interim Housing and Wellness Program </v>
      </c>
      <c r="C9" s="131"/>
      <c r="D9" s="131" t="s">
        <v>20</v>
      </c>
      <c r="E9" s="114" t="s">
        <v>42</v>
      </c>
      <c r="F9" s="115" t="s">
        <v>43</v>
      </c>
      <c r="G9" s="115"/>
      <c r="H9" s="74"/>
      <c r="I9" s="74" t="s">
        <v>42</v>
      </c>
      <c r="J9" s="74"/>
      <c r="K9" s="74"/>
      <c r="L9" s="90">
        <f>L124</f>
        <v>0</v>
      </c>
      <c r="M9" s="90">
        <f>M124</f>
        <v>0</v>
      </c>
      <c r="N9" s="90">
        <f>N124</f>
        <v>0</v>
      </c>
      <c r="O9" s="90">
        <f>O124</f>
        <v>0</v>
      </c>
      <c r="P9" s="90">
        <f>P124</f>
        <v>0</v>
      </c>
      <c r="Q9" s="90">
        <f t="shared" si="4"/>
        <v>0</v>
      </c>
      <c r="R9" s="89" t="str">
        <f t="shared" si="3"/>
        <v>N/A</v>
      </c>
      <c r="S9" s="90">
        <f t="shared" si="5"/>
        <v>0</v>
      </c>
      <c r="T9" s="129"/>
    </row>
    <row r="10" spans="1:21" x14ac:dyDescent="0.2">
      <c r="A10" s="131" t="str">
        <f t="shared" si="0"/>
        <v>The People Concern</v>
      </c>
      <c r="B10" s="131" t="str">
        <f t="shared" si="1"/>
        <v xml:space="preserve">Interim Housing and Wellness Program </v>
      </c>
      <c r="C10" s="131"/>
      <c r="D10" s="131" t="s">
        <v>20</v>
      </c>
      <c r="E10" s="114" t="s">
        <v>44</v>
      </c>
      <c r="F10" s="114"/>
      <c r="G10" s="114"/>
      <c r="H10" s="74"/>
      <c r="I10" s="74" t="s">
        <v>44</v>
      </c>
      <c r="J10" s="74"/>
      <c r="K10" s="74"/>
      <c r="L10" s="90">
        <f>L137</f>
        <v>3717.5340190788334</v>
      </c>
      <c r="M10" s="90">
        <f>M137</f>
        <v>0</v>
      </c>
      <c r="N10" s="90">
        <f>N137</f>
        <v>3717.5340190788334</v>
      </c>
      <c r="O10" s="90">
        <f>O137</f>
        <v>0</v>
      </c>
      <c r="P10" s="90">
        <f>P137</f>
        <v>0</v>
      </c>
      <c r="Q10" s="90">
        <f t="shared" si="4"/>
        <v>0</v>
      </c>
      <c r="R10" s="89" t="str">
        <f t="shared" si="3"/>
        <v>N/A</v>
      </c>
      <c r="S10" s="90">
        <f t="shared" si="5"/>
        <v>0</v>
      </c>
      <c r="T10" s="129"/>
    </row>
    <row r="11" spans="1:21" x14ac:dyDescent="0.2">
      <c r="A11" s="131" t="str">
        <f t="shared" si="0"/>
        <v>The People Concern</v>
      </c>
      <c r="B11" s="131" t="str">
        <f t="shared" si="1"/>
        <v xml:space="preserve">Interim Housing and Wellness Program </v>
      </c>
      <c r="C11" s="131"/>
      <c r="D11" s="131" t="s">
        <v>20</v>
      </c>
      <c r="E11" s="114" t="s">
        <v>45</v>
      </c>
      <c r="F11" s="74"/>
      <c r="G11" s="74"/>
      <c r="H11" s="74"/>
      <c r="I11" s="74" t="s">
        <v>45</v>
      </c>
      <c r="J11" s="74"/>
      <c r="K11" s="74"/>
      <c r="L11" s="90">
        <f>L151</f>
        <v>15014.383082999084</v>
      </c>
      <c r="M11" s="90">
        <f>M151</f>
        <v>5333</v>
      </c>
      <c r="N11" s="90">
        <f>N151</f>
        <v>9681.3830829990839</v>
      </c>
      <c r="O11" s="90">
        <f>O151</f>
        <v>0</v>
      </c>
      <c r="P11" s="90">
        <f>P151</f>
        <v>0</v>
      </c>
      <c r="Q11" s="90">
        <f t="shared" si="4"/>
        <v>0</v>
      </c>
      <c r="R11" s="89">
        <f t="shared" si="3"/>
        <v>0</v>
      </c>
      <c r="S11" s="90">
        <f t="shared" si="5"/>
        <v>0</v>
      </c>
      <c r="T11" s="129"/>
    </row>
    <row r="12" spans="1:21" x14ac:dyDescent="0.2">
      <c r="A12" s="131" t="str">
        <f t="shared" si="0"/>
        <v>The People Concern</v>
      </c>
      <c r="B12" s="131" t="str">
        <f t="shared" si="1"/>
        <v xml:space="preserve">Interim Housing and Wellness Program </v>
      </c>
      <c r="C12" s="131"/>
      <c r="D12" s="131" t="s">
        <v>20</v>
      </c>
      <c r="E12" s="114" t="s">
        <v>46</v>
      </c>
      <c r="F12" s="74"/>
      <c r="G12" s="74"/>
      <c r="H12" s="74"/>
      <c r="I12" s="74" t="s">
        <v>46</v>
      </c>
      <c r="J12" s="74"/>
      <c r="K12" s="74"/>
      <c r="L12" s="90">
        <f>L225</f>
        <v>540757.45846779237</v>
      </c>
      <c r="M12" s="90">
        <f>M225</f>
        <v>83032.5</v>
      </c>
      <c r="N12" s="90">
        <f>N225</f>
        <v>457724.95846779231</v>
      </c>
      <c r="O12" s="90">
        <f>O225</f>
        <v>0</v>
      </c>
      <c r="P12" s="90">
        <f>P225</f>
        <v>0</v>
      </c>
      <c r="Q12" s="90">
        <f t="shared" si="4"/>
        <v>0</v>
      </c>
      <c r="R12" s="89">
        <f t="shared" si="3"/>
        <v>0</v>
      </c>
      <c r="S12" s="90">
        <f t="shared" si="5"/>
        <v>0</v>
      </c>
      <c r="T12" s="129"/>
    </row>
    <row r="13" spans="1:21" x14ac:dyDescent="0.2">
      <c r="A13" s="131" t="str">
        <f t="shared" si="0"/>
        <v>The People Concern</v>
      </c>
      <c r="B13" s="131" t="str">
        <f t="shared" si="1"/>
        <v xml:space="preserve">Interim Housing and Wellness Program </v>
      </c>
      <c r="C13" s="131"/>
      <c r="D13" s="131" t="s">
        <v>20</v>
      </c>
      <c r="E13" s="114" t="s">
        <v>47</v>
      </c>
      <c r="F13" s="74"/>
      <c r="G13" s="74"/>
      <c r="H13" s="74"/>
      <c r="I13" s="74" t="s">
        <v>47</v>
      </c>
      <c r="J13" s="74"/>
      <c r="K13" s="74"/>
      <c r="L13" s="90">
        <f>L234</f>
        <v>0</v>
      </c>
      <c r="M13" s="90">
        <f>M234</f>
        <v>0</v>
      </c>
      <c r="N13" s="90">
        <f>N234</f>
        <v>0</v>
      </c>
      <c r="O13" s="90">
        <f>O234</f>
        <v>0</v>
      </c>
      <c r="P13" s="90">
        <f>P234</f>
        <v>0</v>
      </c>
      <c r="Q13" s="90">
        <f t="shared" si="4"/>
        <v>0</v>
      </c>
      <c r="R13" s="89" t="str">
        <f t="shared" si="3"/>
        <v>N/A</v>
      </c>
      <c r="S13" s="90">
        <f t="shared" si="5"/>
        <v>0</v>
      </c>
      <c r="T13" s="129"/>
    </row>
    <row r="14" spans="1:21" x14ac:dyDescent="0.2">
      <c r="A14" s="131" t="str">
        <f t="shared" si="0"/>
        <v>The People Concern</v>
      </c>
      <c r="B14" s="131" t="str">
        <f t="shared" si="1"/>
        <v xml:space="preserve">Interim Housing and Wellness Program </v>
      </c>
      <c r="C14" s="131"/>
      <c r="D14" s="131" t="s">
        <v>20</v>
      </c>
      <c r="E14" s="114" t="s">
        <v>48</v>
      </c>
      <c r="F14" s="74"/>
      <c r="G14" s="74"/>
      <c r="H14" s="74"/>
      <c r="I14" s="74" t="s">
        <v>48</v>
      </c>
      <c r="J14" s="74"/>
      <c r="K14" s="74"/>
      <c r="L14" s="90">
        <f>L240</f>
        <v>0</v>
      </c>
      <c r="M14" s="90">
        <f>M240</f>
        <v>0</v>
      </c>
      <c r="N14" s="90">
        <f>N240</f>
        <v>0</v>
      </c>
      <c r="O14" s="90">
        <f>O240</f>
        <v>0</v>
      </c>
      <c r="P14" s="90">
        <f>P240</f>
        <v>0</v>
      </c>
      <c r="Q14" s="90">
        <f t="shared" si="4"/>
        <v>0</v>
      </c>
      <c r="R14" s="89" t="str">
        <f t="shared" si="3"/>
        <v>N/A</v>
      </c>
      <c r="S14" s="90">
        <f t="shared" si="5"/>
        <v>0</v>
      </c>
      <c r="T14" s="129"/>
    </row>
    <row r="15" spans="1:21" x14ac:dyDescent="0.2">
      <c r="A15" s="131" t="str">
        <f t="shared" si="0"/>
        <v>The People Concern</v>
      </c>
      <c r="B15" s="131" t="str">
        <f t="shared" si="1"/>
        <v xml:space="preserve">Interim Housing and Wellness Program </v>
      </c>
      <c r="C15" s="131"/>
      <c r="D15" s="131" t="s">
        <v>20</v>
      </c>
      <c r="E15" s="114" t="s">
        <v>49</v>
      </c>
      <c r="F15" s="74"/>
      <c r="G15" s="74"/>
      <c r="H15" s="74"/>
      <c r="I15" s="74" t="s">
        <v>49</v>
      </c>
      <c r="J15" s="74"/>
      <c r="K15" s="74"/>
      <c r="L15" s="90">
        <f>L254</f>
        <v>288233.72851559788</v>
      </c>
      <c r="M15" s="90">
        <f>M254</f>
        <v>83613.45226666666</v>
      </c>
      <c r="N15" s="90">
        <f>N254</f>
        <v>204620.27624893122</v>
      </c>
      <c r="O15" s="90">
        <f>O254</f>
        <v>0</v>
      </c>
      <c r="P15" s="90">
        <f>P254</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2830762.9830952953</v>
      </c>
      <c r="M16" s="112">
        <f t="shared" si="6"/>
        <v>919747.97493333335</v>
      </c>
      <c r="N16" s="112">
        <f t="shared" si="6"/>
        <v>1911015.0081619616</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row>
    <row r="19" spans="1:20" x14ac:dyDescent="0.2">
      <c r="A19" s="131"/>
      <c r="B19" s="131"/>
      <c r="C19" s="131"/>
      <c r="D19" s="131"/>
    </row>
    <row r="20" spans="1:20" x14ac:dyDescent="0.2">
      <c r="A20" s="131" t="str">
        <f t="shared" si="0"/>
        <v>The People Concern</v>
      </c>
      <c r="B20" s="131" t="str">
        <f t="shared" si="1"/>
        <v xml:space="preserve">Interim Housing and Wellness Program </v>
      </c>
      <c r="C20" s="131"/>
      <c r="D20" s="131" t="s">
        <v>20</v>
      </c>
      <c r="E20" s="133" t="s">
        <v>52</v>
      </c>
      <c r="F20" s="58" t="s">
        <v>52</v>
      </c>
      <c r="H20" s="107">
        <v>0</v>
      </c>
      <c r="O20" s="74"/>
    </row>
    <row r="21" spans="1:20" x14ac:dyDescent="0.2">
      <c r="A21" s="131" t="str">
        <f t="shared" si="0"/>
        <v>The People Concern</v>
      </c>
      <c r="B21" s="131" t="str">
        <f t="shared" si="1"/>
        <v xml:space="preserve">Interim Housing and Wellness Program </v>
      </c>
      <c r="C21" s="131"/>
      <c r="D21" s="131" t="s">
        <v>20</v>
      </c>
      <c r="E21" s="133" t="s">
        <v>53</v>
      </c>
      <c r="F21" s="58" t="s">
        <v>53</v>
      </c>
      <c r="H21" s="108">
        <f>Q16</f>
        <v>0</v>
      </c>
      <c r="O21" s="74"/>
    </row>
    <row r="22" spans="1:20" x14ac:dyDescent="0.2">
      <c r="A22" s="131" t="str">
        <f t="shared" si="0"/>
        <v>The People Concern</v>
      </c>
      <c r="B22" s="131" t="str">
        <f t="shared" si="1"/>
        <v xml:space="preserve">Interim Housing and Wellness Program </v>
      </c>
      <c r="C22" s="131"/>
      <c r="D22" s="131" t="s">
        <v>20</v>
      </c>
      <c r="E22" s="133" t="s">
        <v>54</v>
      </c>
      <c r="F22" s="58" t="s">
        <v>54</v>
      </c>
      <c r="H22" s="108">
        <f>ROUND(H20-H21,0)</f>
        <v>0</v>
      </c>
      <c r="O22" s="74"/>
    </row>
    <row r="23" spans="1:20" x14ac:dyDescent="0.2">
      <c r="A23" s="131" t="str">
        <f t="shared" si="0"/>
        <v>The People Concern</v>
      </c>
      <c r="B23" s="131" t="str">
        <f t="shared" si="1"/>
        <v xml:space="preserve">Interim Housing and Wellness Program </v>
      </c>
      <c r="C23" s="131"/>
      <c r="D23" s="131" t="s">
        <v>20</v>
      </c>
      <c r="E23" s="133" t="s">
        <v>55</v>
      </c>
      <c r="F23" s="58" t="s">
        <v>55</v>
      </c>
      <c r="H23" s="107">
        <v>0</v>
      </c>
      <c r="O23" s="74"/>
    </row>
    <row r="24" spans="1:20" ht="13.5" thickBot="1" x14ac:dyDescent="0.25">
      <c r="A24" s="131"/>
      <c r="B24" s="131"/>
      <c r="C24" s="131"/>
      <c r="D24" s="131"/>
      <c r="O24" s="106"/>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c r="B26" s="131"/>
      <c r="C26" s="131"/>
      <c r="D26" s="131"/>
      <c r="F26" s="74"/>
      <c r="G26" s="74"/>
      <c r="H26" s="74"/>
      <c r="I26" s="74"/>
      <c r="J26" s="74"/>
      <c r="K26" s="74"/>
    </row>
    <row r="27" spans="1:20" ht="17.25" customHeight="1" x14ac:dyDescent="0.2">
      <c r="A27" s="131"/>
      <c r="B27" s="131"/>
      <c r="C27" s="131"/>
      <c r="D27" s="131"/>
      <c r="F27" s="51" t="s">
        <v>57</v>
      </c>
      <c r="G27" s="37"/>
      <c r="H27" s="37"/>
      <c r="I27" s="37"/>
      <c r="J27" s="37"/>
      <c r="K27" s="36"/>
      <c r="L27" s="35"/>
      <c r="M27" s="35"/>
      <c r="N27" s="35"/>
      <c r="O27" s="35"/>
      <c r="P27" s="35"/>
      <c r="Q27" s="35"/>
      <c r="R27" s="34"/>
      <c r="S27" s="33"/>
    </row>
    <row r="28" spans="1:20" x14ac:dyDescent="0.2">
      <c r="A28" s="131"/>
      <c r="B28" s="131"/>
      <c r="C28" s="131"/>
      <c r="D28" s="131"/>
      <c r="F28" s="32" t="s">
        <v>58</v>
      </c>
      <c r="G28" s="48"/>
      <c r="H28" s="48"/>
      <c r="I28" s="48"/>
      <c r="J28" s="48"/>
      <c r="K28" s="31"/>
      <c r="L28" s="47"/>
      <c r="M28" s="47"/>
      <c r="N28" s="47"/>
      <c r="O28" s="47"/>
      <c r="P28" s="47"/>
      <c r="Q28" s="47"/>
      <c r="R28" s="46"/>
      <c r="S28" s="45"/>
    </row>
    <row r="29" spans="1:20" ht="13.5" thickBot="1" x14ac:dyDescent="0.25">
      <c r="A29" s="131"/>
      <c r="B29" s="131"/>
      <c r="C29" s="131"/>
      <c r="D29" s="131"/>
      <c r="F29" s="52" t="s">
        <v>59</v>
      </c>
      <c r="G29" s="43"/>
      <c r="H29" s="43"/>
      <c r="I29" s="43"/>
      <c r="J29" s="43"/>
      <c r="K29" s="42"/>
      <c r="L29" s="41"/>
      <c r="M29" s="41"/>
      <c r="N29" s="41"/>
      <c r="O29" s="41"/>
      <c r="P29" s="41"/>
      <c r="Q29" s="41"/>
      <c r="R29" s="40"/>
      <c r="S29" s="39"/>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c r="B31" s="131"/>
      <c r="C31" s="131"/>
      <c r="D31" s="120"/>
      <c r="E31" s="124"/>
      <c r="F31" s="126" t="s">
        <v>331</v>
      </c>
      <c r="G31" s="87"/>
      <c r="H31" s="86"/>
      <c r="I31" s="86"/>
      <c r="J31" s="86"/>
      <c r="K31" s="86"/>
      <c r="L31" s="85"/>
      <c r="M31" s="85"/>
      <c r="N31" s="84"/>
      <c r="O31" s="84"/>
      <c r="P31" s="84"/>
      <c r="Q31" s="84"/>
      <c r="R31" s="83"/>
      <c r="S31" s="82"/>
      <c r="T31" s="138"/>
    </row>
    <row r="32" spans="1:20" x14ac:dyDescent="0.2">
      <c r="A32" s="131" t="str">
        <f t="shared" si="0"/>
        <v>The People Concern</v>
      </c>
      <c r="B32" s="131" t="str">
        <f t="shared" si="1"/>
        <v xml:space="preserve">Interim Housing and Wellness Program </v>
      </c>
      <c r="C32" s="131" t="str">
        <f t="shared" ref="C32:C57" si="7">$F$31</f>
        <v>SAMOSHEL</v>
      </c>
      <c r="D32" s="135" t="s">
        <v>56</v>
      </c>
      <c r="E32" s="124" t="s">
        <v>57</v>
      </c>
      <c r="F32" s="97" t="s">
        <v>141</v>
      </c>
      <c r="G32" s="97" t="s">
        <v>142</v>
      </c>
      <c r="H32" s="99">
        <v>1</v>
      </c>
      <c r="I32" s="98">
        <v>10833.333333333334</v>
      </c>
      <c r="J32" s="97">
        <v>12</v>
      </c>
      <c r="K32" s="96">
        <v>0.1</v>
      </c>
      <c r="L32" s="90">
        <v>13000</v>
      </c>
      <c r="M32" s="90">
        <v>13000</v>
      </c>
      <c r="N32" s="90">
        <v>0</v>
      </c>
      <c r="O32" s="91">
        <v>0</v>
      </c>
      <c r="P32" s="91">
        <v>0</v>
      </c>
      <c r="Q32" s="95">
        <f t="shared" ref="Q32:Q57" si="8">SUM(O32:P32)</f>
        <v>0</v>
      </c>
      <c r="R32" s="89">
        <f t="shared" ref="R32:R57" si="9">IFERROR(Q32/M32,"N/A")</f>
        <v>0</v>
      </c>
      <c r="S32" s="94">
        <v>0</v>
      </c>
    </row>
    <row r="33" spans="1:19" x14ac:dyDescent="0.2">
      <c r="A33" s="131" t="str">
        <f t="shared" si="0"/>
        <v>The People Concern</v>
      </c>
      <c r="B33" s="131" t="str">
        <f t="shared" si="1"/>
        <v xml:space="preserve">Interim Housing and Wellness Program </v>
      </c>
      <c r="C33" s="131" t="str">
        <f t="shared" si="7"/>
        <v>SAMOSHEL</v>
      </c>
      <c r="D33" s="135" t="s">
        <v>56</v>
      </c>
      <c r="E33" s="124" t="s">
        <v>57</v>
      </c>
      <c r="F33" s="97" t="s">
        <v>244</v>
      </c>
      <c r="G33" s="97" t="s">
        <v>245</v>
      </c>
      <c r="H33" s="99">
        <v>1</v>
      </c>
      <c r="I33" s="98">
        <v>9166.6683333333331</v>
      </c>
      <c r="J33" s="97">
        <v>12</v>
      </c>
      <c r="K33" s="96">
        <v>0.2</v>
      </c>
      <c r="L33" s="90">
        <v>22000.004000000001</v>
      </c>
      <c r="M33" s="90">
        <v>22000.004000000001</v>
      </c>
      <c r="N33" s="90">
        <v>0</v>
      </c>
      <c r="O33" s="91">
        <v>0</v>
      </c>
      <c r="P33" s="91">
        <v>0</v>
      </c>
      <c r="Q33" s="95">
        <f t="shared" si="8"/>
        <v>0</v>
      </c>
      <c r="R33" s="89">
        <f t="shared" si="9"/>
        <v>0</v>
      </c>
      <c r="S33" s="94">
        <v>0</v>
      </c>
    </row>
    <row r="34" spans="1:19" ht="26.25" customHeight="1" x14ac:dyDescent="0.2">
      <c r="A34" s="131" t="str">
        <f t="shared" si="0"/>
        <v>The People Concern</v>
      </c>
      <c r="B34" s="131" t="str">
        <f t="shared" si="1"/>
        <v xml:space="preserve">Interim Housing and Wellness Program </v>
      </c>
      <c r="C34" s="131" t="str">
        <f t="shared" si="7"/>
        <v>SAMOSHEL</v>
      </c>
      <c r="D34" s="135" t="s">
        <v>56</v>
      </c>
      <c r="E34" s="124" t="s">
        <v>57</v>
      </c>
      <c r="F34" s="97" t="s">
        <v>332</v>
      </c>
      <c r="G34" s="97" t="s">
        <v>247</v>
      </c>
      <c r="H34" s="99">
        <v>1</v>
      </c>
      <c r="I34" s="98">
        <v>6000.02</v>
      </c>
      <c r="J34" s="97">
        <v>12</v>
      </c>
      <c r="K34" s="96">
        <v>1</v>
      </c>
      <c r="L34" s="90">
        <v>72000.240000000005</v>
      </c>
      <c r="M34" s="90">
        <v>32400.108000000004</v>
      </c>
      <c r="N34" s="90">
        <v>39600.131999999998</v>
      </c>
      <c r="O34" s="91">
        <v>0</v>
      </c>
      <c r="P34" s="91">
        <v>0</v>
      </c>
      <c r="Q34" s="95">
        <f t="shared" si="8"/>
        <v>0</v>
      </c>
      <c r="R34" s="89">
        <f t="shared" si="9"/>
        <v>0</v>
      </c>
      <c r="S34" s="94">
        <v>0</v>
      </c>
    </row>
    <row r="35" spans="1:19" x14ac:dyDescent="0.2">
      <c r="A35" s="131" t="str">
        <f t="shared" si="0"/>
        <v>The People Concern</v>
      </c>
      <c r="B35" s="131" t="str">
        <f t="shared" si="1"/>
        <v xml:space="preserve">Interim Housing and Wellness Program </v>
      </c>
      <c r="C35" s="131" t="str">
        <f t="shared" si="7"/>
        <v>SAMOSHEL</v>
      </c>
      <c r="D35" s="135" t="s">
        <v>56</v>
      </c>
      <c r="E35" s="124" t="s">
        <v>57</v>
      </c>
      <c r="F35" s="97" t="s">
        <v>333</v>
      </c>
      <c r="G35" s="97" t="s">
        <v>283</v>
      </c>
      <c r="H35" s="99">
        <v>1</v>
      </c>
      <c r="I35" s="98">
        <v>5000.0166666666664</v>
      </c>
      <c r="J35" s="97">
        <v>12</v>
      </c>
      <c r="K35" s="96">
        <v>1</v>
      </c>
      <c r="L35" s="90">
        <v>60000.2</v>
      </c>
      <c r="M35" s="90">
        <v>18000.059999999998</v>
      </c>
      <c r="N35" s="90">
        <v>42000.14</v>
      </c>
      <c r="O35" s="91">
        <v>0</v>
      </c>
      <c r="P35" s="91">
        <v>0</v>
      </c>
      <c r="Q35" s="95">
        <f t="shared" si="8"/>
        <v>0</v>
      </c>
      <c r="R35" s="89">
        <f t="shared" si="9"/>
        <v>0</v>
      </c>
      <c r="S35" s="94">
        <v>0</v>
      </c>
    </row>
    <row r="36" spans="1:19" x14ac:dyDescent="0.2">
      <c r="A36" s="131" t="str">
        <f t="shared" si="0"/>
        <v>The People Concern</v>
      </c>
      <c r="B36" s="131" t="str">
        <f t="shared" si="1"/>
        <v xml:space="preserve">Interim Housing and Wellness Program </v>
      </c>
      <c r="C36" s="131" t="str">
        <f t="shared" si="7"/>
        <v>SAMOSHEL</v>
      </c>
      <c r="D36" s="135" t="s">
        <v>56</v>
      </c>
      <c r="E36" s="124" t="s">
        <v>57</v>
      </c>
      <c r="F36" s="97" t="s">
        <v>334</v>
      </c>
      <c r="G36" s="97" t="s">
        <v>335</v>
      </c>
      <c r="H36" s="99">
        <v>1</v>
      </c>
      <c r="I36" s="98">
        <v>3787.3333333333335</v>
      </c>
      <c r="J36" s="97">
        <v>12</v>
      </c>
      <c r="K36" s="96">
        <v>1</v>
      </c>
      <c r="L36" s="90">
        <v>45448</v>
      </c>
      <c r="M36" s="90">
        <v>37098</v>
      </c>
      <c r="N36" s="90">
        <v>8350</v>
      </c>
      <c r="O36" s="91">
        <v>0</v>
      </c>
      <c r="P36" s="91">
        <v>0</v>
      </c>
      <c r="Q36" s="95">
        <f t="shared" si="8"/>
        <v>0</v>
      </c>
      <c r="R36" s="89">
        <f t="shared" si="9"/>
        <v>0</v>
      </c>
      <c r="S36" s="94">
        <v>0</v>
      </c>
    </row>
    <row r="37" spans="1:19" x14ac:dyDescent="0.2">
      <c r="A37" s="131" t="str">
        <f t="shared" si="0"/>
        <v>The People Concern</v>
      </c>
      <c r="B37" s="131" t="str">
        <f t="shared" si="1"/>
        <v xml:space="preserve">Interim Housing and Wellness Program </v>
      </c>
      <c r="C37" s="131" t="str">
        <f t="shared" si="7"/>
        <v>SAMOSHEL</v>
      </c>
      <c r="D37" s="135" t="s">
        <v>56</v>
      </c>
      <c r="E37" s="124" t="s">
        <v>57</v>
      </c>
      <c r="F37" s="97" t="s">
        <v>248</v>
      </c>
      <c r="G37" s="97" t="s">
        <v>249</v>
      </c>
      <c r="H37" s="99">
        <v>1</v>
      </c>
      <c r="I37" s="98">
        <v>5934.3916666666664</v>
      </c>
      <c r="J37" s="97">
        <v>12</v>
      </c>
      <c r="K37" s="96">
        <v>0.5</v>
      </c>
      <c r="L37" s="90">
        <v>35606.35</v>
      </c>
      <c r="M37" s="90"/>
      <c r="N37" s="90">
        <v>35606.35</v>
      </c>
      <c r="O37" s="91">
        <v>0</v>
      </c>
      <c r="P37" s="91">
        <v>0</v>
      </c>
      <c r="Q37" s="95">
        <f t="shared" si="8"/>
        <v>0</v>
      </c>
      <c r="R37" s="89" t="str">
        <f t="shared" si="9"/>
        <v>N/A</v>
      </c>
      <c r="S37" s="94">
        <v>0</v>
      </c>
    </row>
    <row r="38" spans="1:19" x14ac:dyDescent="0.2">
      <c r="A38" s="131" t="str">
        <f t="shared" si="0"/>
        <v>The People Concern</v>
      </c>
      <c r="B38" s="131" t="str">
        <f t="shared" si="1"/>
        <v xml:space="preserve">Interim Housing and Wellness Program </v>
      </c>
      <c r="C38" s="131" t="str">
        <f t="shared" si="7"/>
        <v>SAMOSHEL</v>
      </c>
      <c r="D38" s="135" t="s">
        <v>56</v>
      </c>
      <c r="E38" s="124" t="s">
        <v>57</v>
      </c>
      <c r="F38" s="97" t="s">
        <v>336</v>
      </c>
      <c r="G38" s="97" t="s">
        <v>337</v>
      </c>
      <c r="H38" s="99">
        <v>1</v>
      </c>
      <c r="I38" s="98">
        <v>3333.2000000000003</v>
      </c>
      <c r="J38" s="97">
        <v>12</v>
      </c>
      <c r="K38" s="96">
        <v>1</v>
      </c>
      <c r="L38" s="90">
        <v>39998.400000000001</v>
      </c>
      <c r="M38" s="90"/>
      <c r="N38" s="90">
        <v>39998.400000000001</v>
      </c>
      <c r="O38" s="91">
        <v>0</v>
      </c>
      <c r="P38" s="91">
        <v>0</v>
      </c>
      <c r="Q38" s="95">
        <f t="shared" si="8"/>
        <v>0</v>
      </c>
      <c r="R38" s="89" t="str">
        <f t="shared" si="9"/>
        <v>N/A</v>
      </c>
      <c r="S38" s="94">
        <v>0</v>
      </c>
    </row>
    <row r="39" spans="1:19" x14ac:dyDescent="0.2">
      <c r="A39" s="131" t="str">
        <f t="shared" si="0"/>
        <v>The People Concern</v>
      </c>
      <c r="B39" s="131" t="str">
        <f t="shared" si="1"/>
        <v xml:space="preserve">Interim Housing and Wellness Program </v>
      </c>
      <c r="C39" s="131" t="str">
        <f t="shared" si="7"/>
        <v>SAMOSHEL</v>
      </c>
      <c r="D39" s="135" t="s">
        <v>56</v>
      </c>
      <c r="E39" s="124" t="s">
        <v>57</v>
      </c>
      <c r="F39" s="97" t="s">
        <v>338</v>
      </c>
      <c r="G39" s="97" t="s">
        <v>65</v>
      </c>
      <c r="H39" s="99">
        <v>1</v>
      </c>
      <c r="I39" s="98">
        <v>3334.9333333333329</v>
      </c>
      <c r="J39" s="97">
        <v>12</v>
      </c>
      <c r="K39" s="96">
        <v>1</v>
      </c>
      <c r="L39" s="90">
        <v>40019.199999999997</v>
      </c>
      <c r="M39" s="90">
        <v>20009.599999999999</v>
      </c>
      <c r="N39" s="90">
        <v>20009.599999999999</v>
      </c>
      <c r="O39" s="91">
        <v>0</v>
      </c>
      <c r="P39" s="91">
        <v>0</v>
      </c>
      <c r="Q39" s="95">
        <f t="shared" si="8"/>
        <v>0</v>
      </c>
      <c r="R39" s="89">
        <f t="shared" si="9"/>
        <v>0</v>
      </c>
      <c r="S39" s="94">
        <v>0</v>
      </c>
    </row>
    <row r="40" spans="1:19" x14ac:dyDescent="0.2">
      <c r="A40" s="131" t="str">
        <f t="shared" si="0"/>
        <v>The People Concern</v>
      </c>
      <c r="B40" s="131" t="str">
        <f t="shared" si="1"/>
        <v xml:space="preserve">Interim Housing and Wellness Program </v>
      </c>
      <c r="C40" s="131" t="str">
        <f t="shared" si="7"/>
        <v>SAMOSHEL</v>
      </c>
      <c r="D40" s="135" t="s">
        <v>56</v>
      </c>
      <c r="E40" s="124" t="s">
        <v>57</v>
      </c>
      <c r="F40" s="97" t="s">
        <v>339</v>
      </c>
      <c r="G40" s="97" t="s">
        <v>65</v>
      </c>
      <c r="H40" s="99">
        <v>1</v>
      </c>
      <c r="I40" s="98">
        <v>3334.9333333333329</v>
      </c>
      <c r="J40" s="97">
        <v>12</v>
      </c>
      <c r="K40" s="96">
        <v>1</v>
      </c>
      <c r="L40" s="90">
        <v>40019.199999999997</v>
      </c>
      <c r="M40" s="90"/>
      <c r="N40" s="90">
        <v>40019.199999999997</v>
      </c>
      <c r="O40" s="91">
        <v>0</v>
      </c>
      <c r="P40" s="91">
        <v>0</v>
      </c>
      <c r="Q40" s="95">
        <f t="shared" si="8"/>
        <v>0</v>
      </c>
      <c r="R40" s="89" t="str">
        <f t="shared" si="9"/>
        <v>N/A</v>
      </c>
      <c r="S40" s="94">
        <v>0</v>
      </c>
    </row>
    <row r="41" spans="1:19" x14ac:dyDescent="0.2">
      <c r="A41" s="131" t="str">
        <f t="shared" si="0"/>
        <v>The People Concern</v>
      </c>
      <c r="B41" s="131" t="str">
        <f t="shared" si="1"/>
        <v xml:space="preserve">Interim Housing and Wellness Program </v>
      </c>
      <c r="C41" s="131" t="str">
        <f t="shared" si="7"/>
        <v>SAMOSHEL</v>
      </c>
      <c r="D41" s="135" t="s">
        <v>56</v>
      </c>
      <c r="E41" s="124" t="s">
        <v>57</v>
      </c>
      <c r="F41" s="97" t="s">
        <v>340</v>
      </c>
      <c r="G41" s="97" t="s">
        <v>251</v>
      </c>
      <c r="H41" s="99">
        <v>1</v>
      </c>
      <c r="I41" s="98">
        <v>2470</v>
      </c>
      <c r="J41" s="97">
        <v>12</v>
      </c>
      <c r="K41" s="96">
        <v>1</v>
      </c>
      <c r="L41" s="90">
        <v>29640</v>
      </c>
      <c r="M41" s="90">
        <v>29640</v>
      </c>
      <c r="N41" s="90">
        <v>0</v>
      </c>
      <c r="O41" s="91">
        <v>0</v>
      </c>
      <c r="P41" s="91">
        <v>0</v>
      </c>
      <c r="Q41" s="95">
        <f t="shared" si="8"/>
        <v>0</v>
      </c>
      <c r="R41" s="89">
        <f t="shared" si="9"/>
        <v>0</v>
      </c>
      <c r="S41" s="94">
        <v>0</v>
      </c>
    </row>
    <row r="42" spans="1:19" x14ac:dyDescent="0.2">
      <c r="A42" s="131" t="str">
        <f t="shared" si="0"/>
        <v>The People Concern</v>
      </c>
      <c r="B42" s="131" t="str">
        <f t="shared" si="1"/>
        <v xml:space="preserve">Interim Housing and Wellness Program </v>
      </c>
      <c r="C42" s="131" t="str">
        <f t="shared" si="7"/>
        <v>SAMOSHEL</v>
      </c>
      <c r="D42" s="135" t="s">
        <v>56</v>
      </c>
      <c r="E42" s="124" t="s">
        <v>57</v>
      </c>
      <c r="F42" s="97" t="s">
        <v>341</v>
      </c>
      <c r="G42" s="97" t="s">
        <v>251</v>
      </c>
      <c r="H42" s="99">
        <v>1</v>
      </c>
      <c r="I42" s="98">
        <v>2470</v>
      </c>
      <c r="J42" s="97">
        <v>12</v>
      </c>
      <c r="K42" s="96">
        <v>1</v>
      </c>
      <c r="L42" s="90">
        <v>29640</v>
      </c>
      <c r="M42" s="90">
        <v>29640</v>
      </c>
      <c r="N42" s="90">
        <v>0</v>
      </c>
      <c r="O42" s="91">
        <v>0</v>
      </c>
      <c r="P42" s="91">
        <v>0</v>
      </c>
      <c r="Q42" s="95">
        <f t="shared" si="8"/>
        <v>0</v>
      </c>
      <c r="R42" s="89">
        <f t="shared" si="9"/>
        <v>0</v>
      </c>
      <c r="S42" s="94">
        <v>0</v>
      </c>
    </row>
    <row r="43" spans="1:19" x14ac:dyDescent="0.2">
      <c r="A43" s="131" t="str">
        <f t="shared" si="0"/>
        <v>The People Concern</v>
      </c>
      <c r="B43" s="131" t="str">
        <f t="shared" si="1"/>
        <v xml:space="preserve">Interim Housing and Wellness Program </v>
      </c>
      <c r="C43" s="131" t="str">
        <f t="shared" si="7"/>
        <v>SAMOSHEL</v>
      </c>
      <c r="D43" s="135" t="s">
        <v>56</v>
      </c>
      <c r="E43" s="124" t="s">
        <v>57</v>
      </c>
      <c r="F43" s="97" t="s">
        <v>342</v>
      </c>
      <c r="G43" s="97" t="s">
        <v>251</v>
      </c>
      <c r="H43" s="99">
        <v>1</v>
      </c>
      <c r="I43" s="98">
        <v>2470</v>
      </c>
      <c r="J43" s="97">
        <v>12</v>
      </c>
      <c r="K43" s="96">
        <v>1</v>
      </c>
      <c r="L43" s="90">
        <v>29640</v>
      </c>
      <c r="M43" s="90">
        <v>29640</v>
      </c>
      <c r="N43" s="90">
        <v>0</v>
      </c>
      <c r="O43" s="91">
        <v>0</v>
      </c>
      <c r="P43" s="91">
        <v>0</v>
      </c>
      <c r="Q43" s="95">
        <f t="shared" si="8"/>
        <v>0</v>
      </c>
      <c r="R43" s="89">
        <f t="shared" si="9"/>
        <v>0</v>
      </c>
      <c r="S43" s="94">
        <v>0</v>
      </c>
    </row>
    <row r="44" spans="1:19" x14ac:dyDescent="0.2">
      <c r="A44" s="131" t="str">
        <f t="shared" si="0"/>
        <v>The People Concern</v>
      </c>
      <c r="B44" s="131" t="str">
        <f t="shared" si="1"/>
        <v xml:space="preserve">Interim Housing and Wellness Program </v>
      </c>
      <c r="C44" s="131" t="str">
        <f t="shared" si="7"/>
        <v>SAMOSHEL</v>
      </c>
      <c r="D44" s="135" t="s">
        <v>56</v>
      </c>
      <c r="E44" s="124" t="s">
        <v>57</v>
      </c>
      <c r="F44" s="97" t="s">
        <v>343</v>
      </c>
      <c r="G44" s="97" t="s">
        <v>344</v>
      </c>
      <c r="H44" s="99">
        <v>1</v>
      </c>
      <c r="I44" s="98">
        <v>2600</v>
      </c>
      <c r="J44" s="97">
        <v>12</v>
      </c>
      <c r="K44" s="96">
        <v>1</v>
      </c>
      <c r="L44" s="90">
        <v>31200</v>
      </c>
      <c r="M44" s="90">
        <v>31200</v>
      </c>
      <c r="N44" s="90">
        <v>0</v>
      </c>
      <c r="O44" s="91">
        <v>0</v>
      </c>
      <c r="P44" s="91">
        <v>0</v>
      </c>
      <c r="Q44" s="90">
        <f t="shared" si="8"/>
        <v>0</v>
      </c>
      <c r="R44" s="89">
        <f t="shared" si="9"/>
        <v>0</v>
      </c>
      <c r="S44" s="94">
        <v>0</v>
      </c>
    </row>
    <row r="45" spans="1:19" x14ac:dyDescent="0.2">
      <c r="A45" s="131" t="str">
        <f t="shared" si="0"/>
        <v>The People Concern</v>
      </c>
      <c r="B45" s="131" t="str">
        <f t="shared" si="1"/>
        <v xml:space="preserve">Interim Housing and Wellness Program </v>
      </c>
      <c r="C45" s="131" t="str">
        <f t="shared" si="7"/>
        <v>SAMOSHEL</v>
      </c>
      <c r="D45" s="135" t="s">
        <v>56</v>
      </c>
      <c r="E45" s="124" t="s">
        <v>57</v>
      </c>
      <c r="F45" s="97" t="s">
        <v>160</v>
      </c>
      <c r="G45" s="97" t="s">
        <v>159</v>
      </c>
      <c r="H45" s="99">
        <v>1</v>
      </c>
      <c r="I45" s="98">
        <v>2946.6666666666665</v>
      </c>
      <c r="J45" s="97">
        <v>12</v>
      </c>
      <c r="K45" s="96">
        <v>0.5</v>
      </c>
      <c r="L45" s="90">
        <v>17680</v>
      </c>
      <c r="M45" s="90"/>
      <c r="N45" s="90">
        <v>17680</v>
      </c>
      <c r="O45" s="91">
        <v>0</v>
      </c>
      <c r="P45" s="91">
        <v>0</v>
      </c>
      <c r="Q45" s="90">
        <f t="shared" si="8"/>
        <v>0</v>
      </c>
      <c r="R45" s="89" t="str">
        <f t="shared" si="9"/>
        <v>N/A</v>
      </c>
      <c r="S45" s="94">
        <v>0</v>
      </c>
    </row>
    <row r="46" spans="1:19" x14ac:dyDescent="0.2">
      <c r="A46" s="131" t="str">
        <f t="shared" si="0"/>
        <v>The People Concern</v>
      </c>
      <c r="B46" s="131" t="str">
        <f t="shared" si="1"/>
        <v xml:space="preserve">Interim Housing and Wellness Program </v>
      </c>
      <c r="C46" s="131" t="str">
        <f t="shared" si="7"/>
        <v>SAMOSHEL</v>
      </c>
      <c r="D46" s="135" t="s">
        <v>56</v>
      </c>
      <c r="E46" s="124" t="s">
        <v>57</v>
      </c>
      <c r="F46" s="97" t="s">
        <v>345</v>
      </c>
      <c r="G46" s="97" t="s">
        <v>346</v>
      </c>
      <c r="H46" s="99">
        <v>1</v>
      </c>
      <c r="I46" s="98">
        <v>2600</v>
      </c>
      <c r="J46" s="97">
        <v>12</v>
      </c>
      <c r="K46" s="96">
        <v>1</v>
      </c>
      <c r="L46" s="90">
        <v>31200</v>
      </c>
      <c r="M46" s="90"/>
      <c r="N46" s="90">
        <v>31200</v>
      </c>
      <c r="O46" s="91">
        <v>0</v>
      </c>
      <c r="P46" s="91">
        <v>0</v>
      </c>
      <c r="Q46" s="90">
        <f t="shared" si="8"/>
        <v>0</v>
      </c>
      <c r="R46" s="89" t="str">
        <f t="shared" si="9"/>
        <v>N/A</v>
      </c>
      <c r="S46" s="94">
        <v>0</v>
      </c>
    </row>
    <row r="47" spans="1:19" x14ac:dyDescent="0.2">
      <c r="A47" s="131" t="str">
        <f t="shared" si="0"/>
        <v>The People Concern</v>
      </c>
      <c r="B47" s="131" t="str">
        <f t="shared" si="1"/>
        <v xml:space="preserve">Interim Housing and Wellness Program </v>
      </c>
      <c r="C47" s="131" t="str">
        <f t="shared" si="7"/>
        <v>SAMOSHEL</v>
      </c>
      <c r="D47" s="135" t="s">
        <v>56</v>
      </c>
      <c r="E47" s="124" t="s">
        <v>57</v>
      </c>
      <c r="F47" s="97" t="s">
        <v>347</v>
      </c>
      <c r="G47" s="97" t="s">
        <v>348</v>
      </c>
      <c r="H47" s="99">
        <v>1</v>
      </c>
      <c r="I47" s="98">
        <v>3458</v>
      </c>
      <c r="J47" s="97">
        <v>12</v>
      </c>
      <c r="K47" s="96">
        <v>1</v>
      </c>
      <c r="L47" s="90">
        <v>41496</v>
      </c>
      <c r="M47" s="90"/>
      <c r="N47" s="90">
        <v>41496</v>
      </c>
      <c r="O47" s="91">
        <v>0</v>
      </c>
      <c r="P47" s="91">
        <v>0</v>
      </c>
      <c r="Q47" s="90">
        <f t="shared" si="8"/>
        <v>0</v>
      </c>
      <c r="R47" s="89" t="str">
        <f t="shared" si="9"/>
        <v>N/A</v>
      </c>
      <c r="S47" s="94">
        <v>0</v>
      </c>
    </row>
    <row r="48" spans="1:19" x14ac:dyDescent="0.2">
      <c r="A48" s="131" t="str">
        <f t="shared" si="0"/>
        <v>The People Concern</v>
      </c>
      <c r="B48" s="131" t="str">
        <f t="shared" si="1"/>
        <v xml:space="preserve">Interim Housing and Wellness Program </v>
      </c>
      <c r="C48" s="131" t="str">
        <f t="shared" si="7"/>
        <v>SAMOSHEL</v>
      </c>
      <c r="D48" s="135" t="s">
        <v>56</v>
      </c>
      <c r="E48" s="124" t="s">
        <v>57</v>
      </c>
      <c r="F48" s="97" t="s">
        <v>349</v>
      </c>
      <c r="G48" s="97" t="s">
        <v>350</v>
      </c>
      <c r="H48" s="99">
        <v>1</v>
      </c>
      <c r="I48" s="98">
        <v>2946.6666666666665</v>
      </c>
      <c r="J48" s="97">
        <v>12</v>
      </c>
      <c r="K48" s="96">
        <v>1</v>
      </c>
      <c r="L48" s="90">
        <v>35360</v>
      </c>
      <c r="M48" s="90"/>
      <c r="N48" s="90">
        <v>35360</v>
      </c>
      <c r="O48" s="91">
        <v>0</v>
      </c>
      <c r="P48" s="91">
        <v>0</v>
      </c>
      <c r="Q48" s="90">
        <f t="shared" si="8"/>
        <v>0</v>
      </c>
      <c r="R48" s="89" t="str">
        <f t="shared" si="9"/>
        <v>N/A</v>
      </c>
      <c r="S48" s="94">
        <v>0</v>
      </c>
    </row>
    <row r="49" spans="1:20" x14ac:dyDescent="0.2">
      <c r="A49" s="131" t="str">
        <f t="shared" si="0"/>
        <v>The People Concern</v>
      </c>
      <c r="B49" s="131" t="str">
        <f t="shared" si="1"/>
        <v xml:space="preserve">Interim Housing and Wellness Program </v>
      </c>
      <c r="C49" s="131" t="str">
        <f t="shared" si="7"/>
        <v>SAMOSHEL</v>
      </c>
      <c r="D49" s="135" t="s">
        <v>56</v>
      </c>
      <c r="E49" s="124" t="s">
        <v>57</v>
      </c>
      <c r="F49" s="97" t="s">
        <v>149</v>
      </c>
      <c r="G49" s="97" t="s">
        <v>351</v>
      </c>
      <c r="H49" s="99">
        <v>1</v>
      </c>
      <c r="I49" s="98">
        <v>4333.333333333333</v>
      </c>
      <c r="J49" s="97">
        <v>12</v>
      </c>
      <c r="K49" s="96">
        <v>0.5</v>
      </c>
      <c r="L49" s="90">
        <v>26000</v>
      </c>
      <c r="M49" s="90"/>
      <c r="N49" s="90">
        <v>26000</v>
      </c>
      <c r="O49" s="91">
        <v>0</v>
      </c>
      <c r="P49" s="91">
        <v>0</v>
      </c>
      <c r="Q49" s="90">
        <f t="shared" si="8"/>
        <v>0</v>
      </c>
      <c r="R49" s="89" t="str">
        <f t="shared" si="9"/>
        <v>N/A</v>
      </c>
      <c r="S49" s="94">
        <v>0</v>
      </c>
    </row>
    <row r="50" spans="1:20" x14ac:dyDescent="0.2">
      <c r="A50" s="131" t="str">
        <f t="shared" si="0"/>
        <v>The People Concern</v>
      </c>
      <c r="B50" s="131" t="str">
        <f t="shared" si="1"/>
        <v xml:space="preserve">Interim Housing and Wellness Program </v>
      </c>
      <c r="C50" s="131" t="str">
        <f t="shared" si="7"/>
        <v>SAMOSHEL</v>
      </c>
      <c r="D50" s="135" t="s">
        <v>56</v>
      </c>
      <c r="E50" s="124" t="s">
        <v>57</v>
      </c>
      <c r="F50" s="97" t="s">
        <v>149</v>
      </c>
      <c r="G50" s="97" t="s">
        <v>352</v>
      </c>
      <c r="H50" s="99">
        <v>1</v>
      </c>
      <c r="I50" s="98">
        <v>2773.3333333333335</v>
      </c>
      <c r="J50" s="97">
        <v>12</v>
      </c>
      <c r="K50" s="96">
        <v>1</v>
      </c>
      <c r="L50" s="90">
        <v>33280</v>
      </c>
      <c r="M50" s="90"/>
      <c r="N50" s="90">
        <v>33280</v>
      </c>
      <c r="O50" s="91">
        <v>0</v>
      </c>
      <c r="P50" s="91">
        <v>0</v>
      </c>
      <c r="Q50" s="90">
        <f t="shared" si="8"/>
        <v>0</v>
      </c>
      <c r="R50" s="89" t="str">
        <f t="shared" si="9"/>
        <v>N/A</v>
      </c>
      <c r="S50" s="94">
        <v>0</v>
      </c>
    </row>
    <row r="51" spans="1:20" x14ac:dyDescent="0.2">
      <c r="A51" s="131" t="str">
        <f t="shared" si="0"/>
        <v>The People Concern</v>
      </c>
      <c r="B51" s="131" t="str">
        <f t="shared" si="1"/>
        <v xml:space="preserve">Interim Housing and Wellness Program </v>
      </c>
      <c r="C51" s="131" t="str">
        <f t="shared" si="7"/>
        <v>SAMOSHEL</v>
      </c>
      <c r="D51" s="135" t="s">
        <v>56</v>
      </c>
      <c r="E51" s="124" t="s">
        <v>57</v>
      </c>
      <c r="F51" s="97" t="s">
        <v>149</v>
      </c>
      <c r="G51" s="97" t="s">
        <v>168</v>
      </c>
      <c r="H51" s="99">
        <v>1</v>
      </c>
      <c r="I51" s="98">
        <v>3120</v>
      </c>
      <c r="J51" s="97">
        <v>12</v>
      </c>
      <c r="K51" s="96">
        <v>0.5</v>
      </c>
      <c r="L51" s="90">
        <v>18720</v>
      </c>
      <c r="M51" s="90"/>
      <c r="N51" s="90">
        <v>18720</v>
      </c>
      <c r="O51" s="91">
        <v>0</v>
      </c>
      <c r="P51" s="91">
        <v>0</v>
      </c>
      <c r="Q51" s="90">
        <f t="shared" si="8"/>
        <v>0</v>
      </c>
      <c r="R51" s="89" t="str">
        <f t="shared" si="9"/>
        <v>N/A</v>
      </c>
      <c r="S51" s="94">
        <v>0</v>
      </c>
    </row>
    <row r="52" spans="1:20" ht="25.5" x14ac:dyDescent="0.2">
      <c r="A52" s="131" t="str">
        <f t="shared" si="0"/>
        <v>The People Concern</v>
      </c>
      <c r="B52" s="131" t="str">
        <f t="shared" si="1"/>
        <v xml:space="preserve">Interim Housing and Wellness Program </v>
      </c>
      <c r="C52" s="131" t="str">
        <f t="shared" si="7"/>
        <v>SAMOSHEL</v>
      </c>
      <c r="D52" s="135" t="s">
        <v>56</v>
      </c>
      <c r="E52" s="124" t="s">
        <v>57</v>
      </c>
      <c r="F52" s="97" t="s">
        <v>353</v>
      </c>
      <c r="G52" s="97" t="s">
        <v>354</v>
      </c>
      <c r="H52" s="99">
        <v>1</v>
      </c>
      <c r="I52" s="98">
        <v>2470</v>
      </c>
      <c r="J52" s="97">
        <v>12</v>
      </c>
      <c r="K52" s="96">
        <v>1</v>
      </c>
      <c r="L52" s="90">
        <v>29640</v>
      </c>
      <c r="M52" s="90"/>
      <c r="N52" s="90">
        <v>29640</v>
      </c>
      <c r="O52" s="91">
        <v>0</v>
      </c>
      <c r="P52" s="91">
        <v>0</v>
      </c>
      <c r="Q52" s="90">
        <f t="shared" si="8"/>
        <v>0</v>
      </c>
      <c r="R52" s="89" t="str">
        <f t="shared" si="9"/>
        <v>N/A</v>
      </c>
      <c r="S52" s="94">
        <v>0</v>
      </c>
    </row>
    <row r="53" spans="1:20" ht="25.5" x14ac:dyDescent="0.2">
      <c r="A53" s="131" t="str">
        <f t="shared" si="0"/>
        <v>The People Concern</v>
      </c>
      <c r="B53" s="131" t="str">
        <f t="shared" si="1"/>
        <v xml:space="preserve">Interim Housing and Wellness Program </v>
      </c>
      <c r="C53" s="131" t="str">
        <f t="shared" si="7"/>
        <v>SAMOSHEL</v>
      </c>
      <c r="D53" s="135" t="s">
        <v>56</v>
      </c>
      <c r="E53" s="124" t="s">
        <v>57</v>
      </c>
      <c r="F53" s="97" t="s">
        <v>355</v>
      </c>
      <c r="G53" s="97" t="s">
        <v>356</v>
      </c>
      <c r="H53" s="99">
        <v>0.25192307692307692</v>
      </c>
      <c r="I53" s="98">
        <v>622.25</v>
      </c>
      <c r="J53" s="97">
        <v>12</v>
      </c>
      <c r="K53" s="96">
        <v>1</v>
      </c>
      <c r="L53" s="90">
        <v>7467</v>
      </c>
      <c r="M53" s="90"/>
      <c r="N53" s="90">
        <v>7467</v>
      </c>
      <c r="O53" s="91">
        <v>0</v>
      </c>
      <c r="P53" s="91">
        <v>0</v>
      </c>
      <c r="Q53" s="90">
        <f t="shared" si="8"/>
        <v>0</v>
      </c>
      <c r="R53" s="89" t="str">
        <f t="shared" si="9"/>
        <v>N/A</v>
      </c>
      <c r="S53" s="94">
        <v>0</v>
      </c>
    </row>
    <row r="54" spans="1:20" ht="25.5" x14ac:dyDescent="0.2">
      <c r="A54" s="131" t="str">
        <f t="shared" si="0"/>
        <v>The People Concern</v>
      </c>
      <c r="B54" s="131" t="str">
        <f t="shared" si="1"/>
        <v xml:space="preserve">Interim Housing and Wellness Program </v>
      </c>
      <c r="C54" s="131" t="str">
        <f t="shared" si="7"/>
        <v>SAMOSHEL</v>
      </c>
      <c r="D54" s="135" t="s">
        <v>56</v>
      </c>
      <c r="E54" s="124" t="s">
        <v>57</v>
      </c>
      <c r="F54" s="97" t="s">
        <v>357</v>
      </c>
      <c r="G54" s="97" t="s">
        <v>356</v>
      </c>
      <c r="H54" s="99">
        <v>0.22371794871794873</v>
      </c>
      <c r="I54" s="98">
        <v>552.58333333333337</v>
      </c>
      <c r="J54" s="97">
        <v>12</v>
      </c>
      <c r="K54" s="96">
        <v>1</v>
      </c>
      <c r="L54" s="90">
        <v>6631</v>
      </c>
      <c r="M54" s="90">
        <v>6631</v>
      </c>
      <c r="N54" s="90">
        <v>0</v>
      </c>
      <c r="O54" s="91">
        <v>0</v>
      </c>
      <c r="P54" s="91">
        <v>0</v>
      </c>
      <c r="Q54" s="90">
        <f t="shared" si="8"/>
        <v>0</v>
      </c>
      <c r="R54" s="89">
        <f t="shared" si="9"/>
        <v>0</v>
      </c>
      <c r="S54" s="94">
        <v>0</v>
      </c>
    </row>
    <row r="55" spans="1:20" x14ac:dyDescent="0.2">
      <c r="A55" s="131" t="str">
        <f t="shared" si="0"/>
        <v>The People Concern</v>
      </c>
      <c r="B55" s="131" t="str">
        <f t="shared" si="1"/>
        <v xml:space="preserve">Interim Housing and Wellness Program </v>
      </c>
      <c r="C55" s="131" t="str">
        <f t="shared" si="7"/>
        <v>SAMOSHEL</v>
      </c>
      <c r="D55" s="135" t="s">
        <v>56</v>
      </c>
      <c r="E55" s="124" t="s">
        <v>57</v>
      </c>
      <c r="F55" s="97" t="s">
        <v>358</v>
      </c>
      <c r="G55" s="97" t="s">
        <v>359</v>
      </c>
      <c r="H55" s="99">
        <v>1</v>
      </c>
      <c r="I55" s="98">
        <v>2470</v>
      </c>
      <c r="J55" s="97">
        <v>12</v>
      </c>
      <c r="K55" s="96">
        <v>1</v>
      </c>
      <c r="L55" s="90">
        <v>29640</v>
      </c>
      <c r="M55" s="90"/>
      <c r="N55" s="90">
        <v>29640</v>
      </c>
      <c r="O55" s="91">
        <v>0</v>
      </c>
      <c r="P55" s="91">
        <v>0</v>
      </c>
      <c r="Q55" s="90">
        <f t="shared" si="8"/>
        <v>0</v>
      </c>
      <c r="R55" s="89" t="str">
        <f t="shared" si="9"/>
        <v>N/A</v>
      </c>
      <c r="S55" s="94">
        <v>0</v>
      </c>
    </row>
    <row r="56" spans="1:20" x14ac:dyDescent="0.2">
      <c r="A56" s="131" t="str">
        <f t="shared" si="0"/>
        <v>The People Concern</v>
      </c>
      <c r="B56" s="131" t="str">
        <f t="shared" si="1"/>
        <v xml:space="preserve">Interim Housing and Wellness Program </v>
      </c>
      <c r="C56" s="131" t="str">
        <f t="shared" si="7"/>
        <v>SAMOSHEL</v>
      </c>
      <c r="D56" s="135" t="s">
        <v>56</v>
      </c>
      <c r="E56" s="124" t="s">
        <v>57</v>
      </c>
      <c r="F56" s="97" t="s">
        <v>360</v>
      </c>
      <c r="G56" s="97" t="s">
        <v>359</v>
      </c>
      <c r="H56" s="99">
        <v>1</v>
      </c>
      <c r="I56" s="98">
        <v>2470</v>
      </c>
      <c r="J56" s="97">
        <v>12</v>
      </c>
      <c r="K56" s="96">
        <v>1</v>
      </c>
      <c r="L56" s="90">
        <v>29640</v>
      </c>
      <c r="M56" s="90"/>
      <c r="N56" s="90">
        <v>29640</v>
      </c>
      <c r="O56" s="91">
        <v>0</v>
      </c>
      <c r="P56" s="91">
        <v>0</v>
      </c>
      <c r="Q56" s="90">
        <f t="shared" si="8"/>
        <v>0</v>
      </c>
      <c r="R56" s="89" t="str">
        <f t="shared" si="9"/>
        <v>N/A</v>
      </c>
      <c r="S56" s="94">
        <v>0</v>
      </c>
    </row>
    <row r="57" spans="1:20" x14ac:dyDescent="0.2">
      <c r="A57" s="131" t="str">
        <f t="shared" si="0"/>
        <v>The People Concern</v>
      </c>
      <c r="B57" s="131" t="str">
        <f t="shared" si="1"/>
        <v xml:space="preserve">Interim Housing and Wellness Program </v>
      </c>
      <c r="C57" s="131" t="str">
        <f t="shared" si="7"/>
        <v>SAMOSHEL</v>
      </c>
      <c r="D57" s="135" t="s">
        <v>56</v>
      </c>
      <c r="E57" s="124" t="s">
        <v>57</v>
      </c>
      <c r="F57" s="97" t="s">
        <v>149</v>
      </c>
      <c r="G57" s="97" t="s">
        <v>359</v>
      </c>
      <c r="H57" s="99">
        <v>1</v>
      </c>
      <c r="I57" s="98">
        <v>2665.8333333333335</v>
      </c>
      <c r="J57" s="97">
        <v>12</v>
      </c>
      <c r="K57" s="96">
        <v>1</v>
      </c>
      <c r="L57" s="90">
        <v>31990</v>
      </c>
      <c r="M57" s="90">
        <v>31990</v>
      </c>
      <c r="N57" s="90">
        <v>0</v>
      </c>
      <c r="O57" s="91">
        <v>0</v>
      </c>
      <c r="P57" s="91">
        <v>0</v>
      </c>
      <c r="Q57" s="90">
        <f t="shared" si="8"/>
        <v>0</v>
      </c>
      <c r="R57" s="89">
        <f t="shared" si="9"/>
        <v>0</v>
      </c>
      <c r="S57" s="94">
        <v>0</v>
      </c>
    </row>
    <row r="58" spans="1:20" x14ac:dyDescent="0.2">
      <c r="A58" s="131"/>
      <c r="B58" s="131"/>
      <c r="C58" s="131"/>
      <c r="E58" s="124"/>
      <c r="F58" s="126" t="s">
        <v>361</v>
      </c>
      <c r="G58" s="87"/>
      <c r="H58" s="86"/>
      <c r="I58" s="86"/>
      <c r="J58" s="86"/>
      <c r="K58" s="86"/>
      <c r="L58" s="85"/>
      <c r="M58" s="85"/>
      <c r="N58" s="84"/>
      <c r="O58" s="84"/>
      <c r="P58" s="84"/>
      <c r="Q58" s="84"/>
      <c r="R58" s="83"/>
      <c r="S58" s="82"/>
      <c r="T58" s="138"/>
    </row>
    <row r="59" spans="1:20" x14ac:dyDescent="0.2">
      <c r="A59" s="131" t="str">
        <f t="shared" si="0"/>
        <v>The People Concern</v>
      </c>
      <c r="B59" s="131" t="str">
        <f t="shared" si="1"/>
        <v xml:space="preserve">Interim Housing and Wellness Program </v>
      </c>
      <c r="C59" s="131" t="str">
        <f t="shared" ref="C59:C77" si="10">$F$58</f>
        <v>TURNING POINT</v>
      </c>
      <c r="D59" s="135" t="s">
        <v>56</v>
      </c>
      <c r="E59" s="124" t="s">
        <v>57</v>
      </c>
      <c r="F59" s="97" t="s">
        <v>244</v>
      </c>
      <c r="G59" s="97" t="s">
        <v>245</v>
      </c>
      <c r="H59" s="99">
        <v>1</v>
      </c>
      <c r="I59" s="98">
        <v>9166.6683333333331</v>
      </c>
      <c r="J59" s="97">
        <v>12</v>
      </c>
      <c r="K59" s="96">
        <v>0.2</v>
      </c>
      <c r="L59" s="90">
        <v>22000.004000000001</v>
      </c>
      <c r="M59" s="90">
        <v>22000.004000000001</v>
      </c>
      <c r="N59" s="90">
        <v>0</v>
      </c>
      <c r="O59" s="91">
        <v>0</v>
      </c>
      <c r="P59" s="91">
        <v>0</v>
      </c>
      <c r="Q59" s="90">
        <f t="shared" ref="Q59:Q77" si="11">SUM(O59:P59)</f>
        <v>0</v>
      </c>
      <c r="R59" s="89">
        <f t="shared" ref="R59:R78" si="12">IFERROR(Q59/M59,"N/A")</f>
        <v>0</v>
      </c>
      <c r="S59" s="94">
        <v>0</v>
      </c>
    </row>
    <row r="60" spans="1:20" x14ac:dyDescent="0.2">
      <c r="A60" s="131" t="str">
        <f t="shared" si="0"/>
        <v>The People Concern</v>
      </c>
      <c r="B60" s="131" t="str">
        <f t="shared" si="1"/>
        <v xml:space="preserve">Interim Housing and Wellness Program </v>
      </c>
      <c r="C60" s="131" t="str">
        <f t="shared" si="10"/>
        <v>TURNING POINT</v>
      </c>
      <c r="D60" s="135" t="s">
        <v>56</v>
      </c>
      <c r="E60" s="124" t="s">
        <v>57</v>
      </c>
      <c r="F60" s="97" t="s">
        <v>362</v>
      </c>
      <c r="G60" s="97" t="s">
        <v>247</v>
      </c>
      <c r="H60" s="99">
        <v>1</v>
      </c>
      <c r="I60" s="98">
        <v>6250.0099999999993</v>
      </c>
      <c r="J60" s="97">
        <v>12</v>
      </c>
      <c r="K60" s="96">
        <v>0.7</v>
      </c>
      <c r="L60" s="90">
        <v>52500.083999999995</v>
      </c>
      <c r="M60" s="90"/>
      <c r="N60" s="90">
        <v>52500.083999999995</v>
      </c>
      <c r="O60" s="91">
        <v>0</v>
      </c>
      <c r="P60" s="91">
        <v>0</v>
      </c>
      <c r="Q60" s="90">
        <f t="shared" si="11"/>
        <v>0</v>
      </c>
      <c r="R60" s="89" t="str">
        <f t="shared" si="12"/>
        <v>N/A</v>
      </c>
      <c r="S60" s="94">
        <v>0</v>
      </c>
    </row>
    <row r="61" spans="1:20" x14ac:dyDescent="0.2">
      <c r="A61" s="131" t="str">
        <f t="shared" si="0"/>
        <v>The People Concern</v>
      </c>
      <c r="B61" s="131" t="str">
        <f t="shared" si="1"/>
        <v xml:space="preserve">Interim Housing and Wellness Program </v>
      </c>
      <c r="C61" s="131" t="str">
        <f t="shared" si="10"/>
        <v>TURNING POINT</v>
      </c>
      <c r="D61" s="135" t="s">
        <v>56</v>
      </c>
      <c r="E61" s="124" t="s">
        <v>57</v>
      </c>
      <c r="F61" s="97" t="s">
        <v>363</v>
      </c>
      <c r="G61" s="97" t="s">
        <v>364</v>
      </c>
      <c r="H61" s="99">
        <v>1</v>
      </c>
      <c r="I61" s="98">
        <v>4780.75</v>
      </c>
      <c r="J61" s="97">
        <v>12</v>
      </c>
      <c r="K61" s="96">
        <v>0.8</v>
      </c>
      <c r="L61" s="90">
        <v>45895.200000000004</v>
      </c>
      <c r="M61" s="90"/>
      <c r="N61" s="90">
        <v>45895.200000000004</v>
      </c>
      <c r="O61" s="91">
        <v>0</v>
      </c>
      <c r="P61" s="91">
        <v>0</v>
      </c>
      <c r="Q61" s="90">
        <f t="shared" si="11"/>
        <v>0</v>
      </c>
      <c r="R61" s="89" t="str">
        <f t="shared" si="12"/>
        <v>N/A</v>
      </c>
      <c r="S61" s="94">
        <v>0</v>
      </c>
    </row>
    <row r="62" spans="1:20" x14ac:dyDescent="0.2">
      <c r="A62" s="131" t="str">
        <f t="shared" si="0"/>
        <v>The People Concern</v>
      </c>
      <c r="B62" s="131" t="str">
        <f t="shared" si="1"/>
        <v xml:space="preserve">Interim Housing and Wellness Program </v>
      </c>
      <c r="C62" s="131" t="str">
        <f t="shared" si="10"/>
        <v>TURNING POINT</v>
      </c>
      <c r="D62" s="135" t="s">
        <v>56</v>
      </c>
      <c r="E62" s="124" t="s">
        <v>57</v>
      </c>
      <c r="F62" s="97" t="s">
        <v>365</v>
      </c>
      <c r="G62" s="97" t="s">
        <v>366</v>
      </c>
      <c r="H62" s="99">
        <v>1</v>
      </c>
      <c r="I62" s="98">
        <v>2747.3333333333335</v>
      </c>
      <c r="J62" s="97">
        <v>12</v>
      </c>
      <c r="K62" s="96">
        <v>1</v>
      </c>
      <c r="L62" s="90">
        <v>32968</v>
      </c>
      <c r="M62" s="90"/>
      <c r="N62" s="90">
        <v>32968</v>
      </c>
      <c r="O62" s="91">
        <v>0</v>
      </c>
      <c r="P62" s="91">
        <v>0</v>
      </c>
      <c r="Q62" s="90">
        <f t="shared" si="11"/>
        <v>0</v>
      </c>
      <c r="R62" s="89" t="str">
        <f t="shared" si="12"/>
        <v>N/A</v>
      </c>
      <c r="S62" s="94">
        <v>0</v>
      </c>
    </row>
    <row r="63" spans="1:20" x14ac:dyDescent="0.2">
      <c r="A63" s="131" t="str">
        <f t="shared" si="0"/>
        <v>The People Concern</v>
      </c>
      <c r="B63" s="131" t="str">
        <f t="shared" si="1"/>
        <v xml:space="preserve">Interim Housing and Wellness Program </v>
      </c>
      <c r="C63" s="131" t="str">
        <f t="shared" si="10"/>
        <v>TURNING POINT</v>
      </c>
      <c r="D63" s="135" t="s">
        <v>56</v>
      </c>
      <c r="E63" s="124" t="s">
        <v>57</v>
      </c>
      <c r="F63" s="97" t="s">
        <v>367</v>
      </c>
      <c r="G63" s="97" t="s">
        <v>65</v>
      </c>
      <c r="H63" s="99">
        <v>1</v>
      </c>
      <c r="I63" s="98">
        <v>2747.3333333333335</v>
      </c>
      <c r="J63" s="97">
        <v>12</v>
      </c>
      <c r="K63" s="96">
        <v>1</v>
      </c>
      <c r="L63" s="90">
        <v>32968</v>
      </c>
      <c r="M63" s="90">
        <v>32968</v>
      </c>
      <c r="N63" s="90">
        <v>0</v>
      </c>
      <c r="O63" s="91">
        <v>0</v>
      </c>
      <c r="P63" s="91">
        <v>0</v>
      </c>
      <c r="Q63" s="90">
        <f t="shared" si="11"/>
        <v>0</v>
      </c>
      <c r="R63" s="89">
        <f t="shared" si="12"/>
        <v>0</v>
      </c>
      <c r="S63" s="94">
        <v>0</v>
      </c>
    </row>
    <row r="64" spans="1:20" ht="14.25" customHeight="1" x14ac:dyDescent="0.2">
      <c r="A64" s="131" t="str">
        <f t="shared" si="0"/>
        <v>The People Concern</v>
      </c>
      <c r="B64" s="131" t="str">
        <f t="shared" si="1"/>
        <v xml:space="preserve">Interim Housing and Wellness Program </v>
      </c>
      <c r="C64" s="131" t="str">
        <f t="shared" si="10"/>
        <v>TURNING POINT</v>
      </c>
      <c r="D64" s="135" t="s">
        <v>56</v>
      </c>
      <c r="E64" s="124" t="s">
        <v>57</v>
      </c>
      <c r="F64" s="97" t="s">
        <v>368</v>
      </c>
      <c r="G64" s="97" t="s">
        <v>65</v>
      </c>
      <c r="H64" s="99">
        <v>1</v>
      </c>
      <c r="I64" s="98">
        <v>2667.6</v>
      </c>
      <c r="J64" s="97">
        <v>12</v>
      </c>
      <c r="K64" s="96">
        <v>1</v>
      </c>
      <c r="L64" s="90">
        <v>32011.199999999997</v>
      </c>
      <c r="M64" s="90">
        <v>32011.199999999997</v>
      </c>
      <c r="N64" s="90">
        <v>0</v>
      </c>
      <c r="O64" s="91">
        <v>0</v>
      </c>
      <c r="P64" s="91">
        <v>0</v>
      </c>
      <c r="Q64" s="95">
        <f t="shared" si="11"/>
        <v>0</v>
      </c>
      <c r="R64" s="89">
        <f t="shared" si="12"/>
        <v>0</v>
      </c>
      <c r="S64" s="94">
        <v>0</v>
      </c>
    </row>
    <row r="65" spans="1:20" ht="25.5" x14ac:dyDescent="0.2">
      <c r="A65" s="131" t="str">
        <f t="shared" si="0"/>
        <v>The People Concern</v>
      </c>
      <c r="B65" s="131" t="str">
        <f t="shared" si="1"/>
        <v xml:space="preserve">Interim Housing and Wellness Program </v>
      </c>
      <c r="C65" s="131" t="str">
        <f t="shared" si="10"/>
        <v>TURNING POINT</v>
      </c>
      <c r="D65" s="135" t="s">
        <v>56</v>
      </c>
      <c r="E65" s="124" t="s">
        <v>57</v>
      </c>
      <c r="F65" s="97" t="s">
        <v>369</v>
      </c>
      <c r="G65" s="97" t="s">
        <v>251</v>
      </c>
      <c r="H65" s="99">
        <v>9.3269230769230771E-2</v>
      </c>
      <c r="I65" s="98">
        <v>230.375</v>
      </c>
      <c r="J65" s="97">
        <v>12</v>
      </c>
      <c r="K65" s="96">
        <v>1</v>
      </c>
      <c r="L65" s="90">
        <v>2764.5</v>
      </c>
      <c r="M65" s="90">
        <v>2764.5</v>
      </c>
      <c r="N65" s="90">
        <v>0</v>
      </c>
      <c r="O65" s="91">
        <v>0</v>
      </c>
      <c r="P65" s="91">
        <v>0</v>
      </c>
      <c r="Q65" s="95">
        <f t="shared" si="11"/>
        <v>0</v>
      </c>
      <c r="R65" s="89">
        <f t="shared" si="12"/>
        <v>0</v>
      </c>
      <c r="S65" s="94">
        <v>0</v>
      </c>
    </row>
    <row r="66" spans="1:20" ht="25.5" x14ac:dyDescent="0.2">
      <c r="A66" s="131" t="str">
        <f t="shared" ref="A66:A123" si="13">$G$5</f>
        <v>The People Concern</v>
      </c>
      <c r="B66" s="131" t="str">
        <f t="shared" ref="B66:B123" si="14">$G$6</f>
        <v xml:space="preserve">Interim Housing and Wellness Program </v>
      </c>
      <c r="C66" s="131" t="str">
        <f t="shared" si="10"/>
        <v>TURNING POINT</v>
      </c>
      <c r="D66" s="135" t="s">
        <v>56</v>
      </c>
      <c r="E66" s="124" t="s">
        <v>57</v>
      </c>
      <c r="F66" s="97" t="s">
        <v>370</v>
      </c>
      <c r="G66" s="97" t="s">
        <v>251</v>
      </c>
      <c r="H66" s="99">
        <v>1</v>
      </c>
      <c r="I66" s="98">
        <v>2470</v>
      </c>
      <c r="J66" s="97">
        <v>12</v>
      </c>
      <c r="K66" s="96">
        <v>1</v>
      </c>
      <c r="L66" s="90">
        <v>29640</v>
      </c>
      <c r="M66" s="90">
        <v>29640</v>
      </c>
      <c r="N66" s="90">
        <v>0</v>
      </c>
      <c r="O66" s="91">
        <v>0</v>
      </c>
      <c r="P66" s="91">
        <v>0</v>
      </c>
      <c r="Q66" s="95">
        <f t="shared" si="11"/>
        <v>0</v>
      </c>
      <c r="R66" s="89">
        <f t="shared" si="12"/>
        <v>0</v>
      </c>
      <c r="S66" s="94">
        <v>0</v>
      </c>
    </row>
    <row r="67" spans="1:20" x14ac:dyDescent="0.2">
      <c r="A67" s="131" t="str">
        <f t="shared" si="13"/>
        <v>The People Concern</v>
      </c>
      <c r="B67" s="131" t="str">
        <f t="shared" si="14"/>
        <v xml:space="preserve">Interim Housing and Wellness Program </v>
      </c>
      <c r="C67" s="131" t="str">
        <f t="shared" si="10"/>
        <v>TURNING POINT</v>
      </c>
      <c r="D67" s="135" t="s">
        <v>56</v>
      </c>
      <c r="E67" s="124" t="s">
        <v>57</v>
      </c>
      <c r="F67" s="97" t="s">
        <v>371</v>
      </c>
      <c r="G67" s="97" t="s">
        <v>251</v>
      </c>
      <c r="H67" s="99">
        <v>1</v>
      </c>
      <c r="I67" s="98">
        <v>2470</v>
      </c>
      <c r="J67" s="97">
        <v>12</v>
      </c>
      <c r="K67" s="96">
        <v>1</v>
      </c>
      <c r="L67" s="90">
        <v>29640</v>
      </c>
      <c r="M67" s="90">
        <v>29640</v>
      </c>
      <c r="N67" s="90">
        <v>0</v>
      </c>
      <c r="O67" s="91">
        <v>0</v>
      </c>
      <c r="P67" s="91">
        <v>0</v>
      </c>
      <c r="Q67" s="95">
        <f t="shared" si="11"/>
        <v>0</v>
      </c>
      <c r="R67" s="89">
        <f t="shared" si="12"/>
        <v>0</v>
      </c>
      <c r="S67" s="94">
        <v>0</v>
      </c>
    </row>
    <row r="68" spans="1:20" x14ac:dyDescent="0.2">
      <c r="A68" s="131" t="str">
        <f t="shared" si="13"/>
        <v>The People Concern</v>
      </c>
      <c r="B68" s="131" t="str">
        <f t="shared" si="14"/>
        <v xml:space="preserve">Interim Housing and Wellness Program </v>
      </c>
      <c r="C68" s="131" t="str">
        <f t="shared" si="10"/>
        <v>TURNING POINT</v>
      </c>
      <c r="D68" s="135" t="s">
        <v>56</v>
      </c>
      <c r="E68" s="124" t="s">
        <v>57</v>
      </c>
      <c r="F68" s="97" t="s">
        <v>372</v>
      </c>
      <c r="G68" s="97" t="s">
        <v>251</v>
      </c>
      <c r="H68" s="99">
        <v>1</v>
      </c>
      <c r="I68" s="98">
        <v>2470</v>
      </c>
      <c r="J68" s="97">
        <v>12</v>
      </c>
      <c r="K68" s="96">
        <v>1</v>
      </c>
      <c r="L68" s="90">
        <v>29640</v>
      </c>
      <c r="M68" s="90">
        <v>29640</v>
      </c>
      <c r="N68" s="90">
        <v>0</v>
      </c>
      <c r="O68" s="91">
        <v>0</v>
      </c>
      <c r="P68" s="91">
        <v>0</v>
      </c>
      <c r="Q68" s="95">
        <f t="shared" si="11"/>
        <v>0</v>
      </c>
      <c r="R68" s="89">
        <f t="shared" si="12"/>
        <v>0</v>
      </c>
      <c r="S68" s="94">
        <v>0</v>
      </c>
    </row>
    <row r="69" spans="1:20" ht="25.5" x14ac:dyDescent="0.2">
      <c r="A69" s="131" t="str">
        <f t="shared" si="13"/>
        <v>The People Concern</v>
      </c>
      <c r="B69" s="131" t="str">
        <f t="shared" si="14"/>
        <v xml:space="preserve">Interim Housing and Wellness Program </v>
      </c>
      <c r="C69" s="131" t="str">
        <f t="shared" si="10"/>
        <v>TURNING POINT</v>
      </c>
      <c r="D69" s="135" t="s">
        <v>56</v>
      </c>
      <c r="E69" s="124" t="s">
        <v>57</v>
      </c>
      <c r="F69" s="97" t="s">
        <v>373</v>
      </c>
      <c r="G69" s="97" t="s">
        <v>374</v>
      </c>
      <c r="H69" s="99">
        <v>1</v>
      </c>
      <c r="I69" s="98">
        <v>2470</v>
      </c>
      <c r="J69" s="97">
        <v>12</v>
      </c>
      <c r="K69" s="96">
        <v>1</v>
      </c>
      <c r="L69" s="90">
        <v>29640</v>
      </c>
      <c r="M69" s="90">
        <v>29640</v>
      </c>
      <c r="N69" s="90">
        <v>0</v>
      </c>
      <c r="O69" s="91">
        <v>0</v>
      </c>
      <c r="P69" s="91">
        <v>0</v>
      </c>
      <c r="Q69" s="95">
        <f t="shared" si="11"/>
        <v>0</v>
      </c>
      <c r="R69" s="89">
        <f t="shared" si="12"/>
        <v>0</v>
      </c>
      <c r="S69" s="94">
        <v>0</v>
      </c>
    </row>
    <row r="70" spans="1:20" x14ac:dyDescent="0.2">
      <c r="A70" s="131" t="str">
        <f t="shared" si="13"/>
        <v>The People Concern</v>
      </c>
      <c r="B70" s="131" t="str">
        <f t="shared" si="14"/>
        <v xml:space="preserve">Interim Housing and Wellness Program </v>
      </c>
      <c r="C70" s="131" t="str">
        <f t="shared" si="10"/>
        <v>TURNING POINT</v>
      </c>
      <c r="D70" s="135" t="s">
        <v>56</v>
      </c>
      <c r="E70" s="124" t="s">
        <v>57</v>
      </c>
      <c r="F70" s="97" t="s">
        <v>149</v>
      </c>
      <c r="G70" s="97" t="s">
        <v>351</v>
      </c>
      <c r="H70" s="99">
        <v>1</v>
      </c>
      <c r="I70" s="98">
        <v>4333.333333333333</v>
      </c>
      <c r="J70" s="97">
        <v>12</v>
      </c>
      <c r="K70" s="96">
        <v>0.5</v>
      </c>
      <c r="L70" s="90">
        <v>26000</v>
      </c>
      <c r="M70" s="90"/>
      <c r="N70" s="90">
        <v>26000</v>
      </c>
      <c r="O70" s="91">
        <v>0</v>
      </c>
      <c r="P70" s="91">
        <v>0</v>
      </c>
      <c r="Q70" s="90">
        <f t="shared" si="11"/>
        <v>0</v>
      </c>
      <c r="R70" s="89" t="str">
        <f t="shared" si="12"/>
        <v>N/A</v>
      </c>
      <c r="S70" s="94">
        <v>0</v>
      </c>
    </row>
    <row r="71" spans="1:20" x14ac:dyDescent="0.2">
      <c r="A71" s="131" t="str">
        <f t="shared" si="13"/>
        <v>The People Concern</v>
      </c>
      <c r="B71" s="131" t="str">
        <f t="shared" si="14"/>
        <v xml:space="preserve">Interim Housing and Wellness Program </v>
      </c>
      <c r="C71" s="131" t="str">
        <f t="shared" si="10"/>
        <v>TURNING POINT</v>
      </c>
      <c r="D71" s="135" t="s">
        <v>56</v>
      </c>
      <c r="E71" s="124" t="s">
        <v>57</v>
      </c>
      <c r="F71" s="97" t="s">
        <v>149</v>
      </c>
      <c r="G71" s="97" t="s">
        <v>352</v>
      </c>
      <c r="H71" s="99">
        <v>1</v>
      </c>
      <c r="I71" s="98">
        <v>2773.3333333333335</v>
      </c>
      <c r="J71" s="97">
        <v>12</v>
      </c>
      <c r="K71" s="96">
        <v>1</v>
      </c>
      <c r="L71" s="90">
        <v>33280</v>
      </c>
      <c r="M71" s="90"/>
      <c r="N71" s="90">
        <v>33280</v>
      </c>
      <c r="O71" s="91">
        <v>0</v>
      </c>
      <c r="P71" s="91">
        <v>0</v>
      </c>
      <c r="Q71" s="90">
        <f t="shared" si="11"/>
        <v>0</v>
      </c>
      <c r="R71" s="89" t="str">
        <f t="shared" si="12"/>
        <v>N/A</v>
      </c>
      <c r="S71" s="94">
        <v>0</v>
      </c>
    </row>
    <row r="72" spans="1:20" x14ac:dyDescent="0.2">
      <c r="A72" s="131" t="str">
        <f t="shared" si="13"/>
        <v>The People Concern</v>
      </c>
      <c r="B72" s="131" t="str">
        <f t="shared" si="14"/>
        <v xml:space="preserve">Interim Housing and Wellness Program </v>
      </c>
      <c r="C72" s="131" t="str">
        <f t="shared" si="10"/>
        <v>TURNING POINT</v>
      </c>
      <c r="D72" s="135" t="s">
        <v>56</v>
      </c>
      <c r="E72" s="124" t="s">
        <v>57</v>
      </c>
      <c r="F72" s="97" t="s">
        <v>149</v>
      </c>
      <c r="G72" s="97" t="s">
        <v>168</v>
      </c>
      <c r="H72" s="99">
        <v>1</v>
      </c>
      <c r="I72" s="98">
        <v>3120</v>
      </c>
      <c r="J72" s="97">
        <v>12</v>
      </c>
      <c r="K72" s="96">
        <v>0.5</v>
      </c>
      <c r="L72" s="90">
        <v>18720</v>
      </c>
      <c r="M72" s="90"/>
      <c r="N72" s="90">
        <v>18720</v>
      </c>
      <c r="O72" s="91">
        <v>0</v>
      </c>
      <c r="P72" s="91">
        <v>0</v>
      </c>
      <c r="Q72" s="90">
        <f t="shared" si="11"/>
        <v>0</v>
      </c>
      <c r="R72" s="89" t="str">
        <f t="shared" si="12"/>
        <v>N/A</v>
      </c>
      <c r="S72" s="94">
        <v>0</v>
      </c>
    </row>
    <row r="73" spans="1:20" x14ac:dyDescent="0.2">
      <c r="A73" s="131" t="str">
        <f t="shared" si="13"/>
        <v>The People Concern</v>
      </c>
      <c r="B73" s="131" t="str">
        <f t="shared" si="14"/>
        <v xml:space="preserve">Interim Housing and Wellness Program </v>
      </c>
      <c r="C73" s="131" t="str">
        <f t="shared" si="10"/>
        <v>TURNING POINT</v>
      </c>
      <c r="D73" s="135" t="s">
        <v>56</v>
      </c>
      <c r="E73" s="124" t="s">
        <v>57</v>
      </c>
      <c r="F73" s="97" t="s">
        <v>375</v>
      </c>
      <c r="G73" s="97" t="s">
        <v>376</v>
      </c>
      <c r="H73" s="99">
        <v>1</v>
      </c>
      <c r="I73" s="98">
        <v>2470</v>
      </c>
      <c r="J73" s="97">
        <v>12</v>
      </c>
      <c r="K73" s="96">
        <v>1</v>
      </c>
      <c r="L73" s="90">
        <v>29640</v>
      </c>
      <c r="M73" s="90"/>
      <c r="N73" s="90">
        <v>29640</v>
      </c>
      <c r="O73" s="91">
        <v>0</v>
      </c>
      <c r="P73" s="91">
        <v>0</v>
      </c>
      <c r="Q73" s="90">
        <f t="shared" si="11"/>
        <v>0</v>
      </c>
      <c r="R73" s="89" t="str">
        <f t="shared" si="12"/>
        <v>N/A</v>
      </c>
      <c r="S73" s="94">
        <v>0</v>
      </c>
    </row>
    <row r="74" spans="1:20" x14ac:dyDescent="0.2">
      <c r="A74" s="131" t="str">
        <f t="shared" si="13"/>
        <v>The People Concern</v>
      </c>
      <c r="B74" s="131" t="str">
        <f t="shared" si="14"/>
        <v xml:space="preserve">Interim Housing and Wellness Program </v>
      </c>
      <c r="C74" s="131" t="str">
        <f t="shared" si="10"/>
        <v>TURNING POINT</v>
      </c>
      <c r="D74" s="135" t="s">
        <v>56</v>
      </c>
      <c r="E74" s="124" t="s">
        <v>57</v>
      </c>
      <c r="F74" s="97" t="s">
        <v>377</v>
      </c>
      <c r="G74" s="97" t="s">
        <v>376</v>
      </c>
      <c r="H74" s="99">
        <v>1</v>
      </c>
      <c r="I74" s="98">
        <v>2470</v>
      </c>
      <c r="J74" s="97">
        <v>12</v>
      </c>
      <c r="K74" s="96">
        <v>1</v>
      </c>
      <c r="L74" s="90">
        <v>29640</v>
      </c>
      <c r="M74" s="90"/>
      <c r="N74" s="90">
        <v>29640</v>
      </c>
      <c r="O74" s="91">
        <v>0</v>
      </c>
      <c r="P74" s="91">
        <v>0</v>
      </c>
      <c r="Q74" s="90">
        <f t="shared" si="11"/>
        <v>0</v>
      </c>
      <c r="R74" s="89" t="str">
        <f t="shared" si="12"/>
        <v>N/A</v>
      </c>
      <c r="S74" s="94">
        <v>0</v>
      </c>
    </row>
    <row r="75" spans="1:20" x14ac:dyDescent="0.2">
      <c r="A75" s="131" t="str">
        <f t="shared" si="13"/>
        <v>The People Concern</v>
      </c>
      <c r="B75" s="131" t="str">
        <f t="shared" si="14"/>
        <v xml:space="preserve">Interim Housing and Wellness Program </v>
      </c>
      <c r="C75" s="131" t="str">
        <f t="shared" si="10"/>
        <v>TURNING POINT</v>
      </c>
      <c r="D75" s="135" t="s">
        <v>56</v>
      </c>
      <c r="E75" s="124" t="s">
        <v>57</v>
      </c>
      <c r="F75" s="97" t="s">
        <v>149</v>
      </c>
      <c r="G75" s="97" t="s">
        <v>376</v>
      </c>
      <c r="H75" s="99">
        <v>1</v>
      </c>
      <c r="I75" s="98">
        <v>2470</v>
      </c>
      <c r="J75" s="97">
        <v>12</v>
      </c>
      <c r="K75" s="96">
        <v>0.8</v>
      </c>
      <c r="L75" s="90">
        <v>23712</v>
      </c>
      <c r="M75" s="90"/>
      <c r="N75" s="90">
        <v>23712</v>
      </c>
      <c r="O75" s="91">
        <v>0</v>
      </c>
      <c r="P75" s="91">
        <v>0</v>
      </c>
      <c r="Q75" s="90">
        <f t="shared" si="11"/>
        <v>0</v>
      </c>
      <c r="R75" s="89" t="str">
        <f t="shared" si="12"/>
        <v>N/A</v>
      </c>
      <c r="S75" s="94">
        <v>0</v>
      </c>
    </row>
    <row r="76" spans="1:20" x14ac:dyDescent="0.2">
      <c r="A76" s="131" t="str">
        <f t="shared" si="13"/>
        <v>The People Concern</v>
      </c>
      <c r="B76" s="131" t="str">
        <f t="shared" si="14"/>
        <v xml:space="preserve">Interim Housing and Wellness Program </v>
      </c>
      <c r="C76" s="131" t="str">
        <f t="shared" si="10"/>
        <v>TURNING POINT</v>
      </c>
      <c r="D76" s="135" t="s">
        <v>56</v>
      </c>
      <c r="E76" s="124" t="s">
        <v>57</v>
      </c>
      <c r="F76" s="97" t="s">
        <v>149</v>
      </c>
      <c r="G76" s="97" t="s">
        <v>376</v>
      </c>
      <c r="H76" s="99">
        <v>1</v>
      </c>
      <c r="I76" s="98">
        <v>2470</v>
      </c>
      <c r="J76" s="97">
        <v>12</v>
      </c>
      <c r="K76" s="96">
        <v>0.2</v>
      </c>
      <c r="L76" s="90">
        <v>5928</v>
      </c>
      <c r="M76" s="90"/>
      <c r="N76" s="90">
        <v>5928</v>
      </c>
      <c r="O76" s="91">
        <v>0</v>
      </c>
      <c r="P76" s="91">
        <v>0</v>
      </c>
      <c r="Q76" s="90">
        <f t="shared" si="11"/>
        <v>0</v>
      </c>
      <c r="R76" s="89" t="str">
        <f t="shared" si="12"/>
        <v>N/A</v>
      </c>
      <c r="S76" s="94">
        <v>0</v>
      </c>
    </row>
    <row r="77" spans="1:20" ht="13.5" thickBot="1" x14ac:dyDescent="0.25">
      <c r="A77" s="131" t="str">
        <f t="shared" si="13"/>
        <v>The People Concern</v>
      </c>
      <c r="B77" s="131" t="str">
        <f t="shared" si="14"/>
        <v xml:space="preserve">Interim Housing and Wellness Program </v>
      </c>
      <c r="C77" s="131" t="str">
        <f t="shared" si="10"/>
        <v>TURNING POINT</v>
      </c>
      <c r="D77" s="135" t="s">
        <v>56</v>
      </c>
      <c r="E77" s="124" t="s">
        <v>57</v>
      </c>
      <c r="F77" s="97" t="s">
        <v>378</v>
      </c>
      <c r="G77" s="97" t="s">
        <v>379</v>
      </c>
      <c r="H77" s="99">
        <v>1</v>
      </c>
      <c r="I77" s="98">
        <v>3244.7999999999997</v>
      </c>
      <c r="J77" s="97">
        <v>12</v>
      </c>
      <c r="K77" s="96">
        <v>1</v>
      </c>
      <c r="L77" s="90">
        <v>38937.599999999999</v>
      </c>
      <c r="M77" s="90">
        <v>38937.599999999999</v>
      </c>
      <c r="N77" s="90">
        <v>0</v>
      </c>
      <c r="O77" s="91">
        <v>0</v>
      </c>
      <c r="P77" s="91">
        <v>0</v>
      </c>
      <c r="Q77" s="90">
        <f t="shared" si="11"/>
        <v>0</v>
      </c>
      <c r="R77" s="89">
        <f t="shared" si="12"/>
        <v>0</v>
      </c>
      <c r="S77" s="94">
        <v>0</v>
      </c>
    </row>
    <row r="78" spans="1:20" ht="13.5" thickBot="1" x14ac:dyDescent="0.25">
      <c r="A78" s="131"/>
      <c r="B78" s="131"/>
      <c r="C78" s="131"/>
      <c r="E78" s="124"/>
      <c r="F78" s="16"/>
      <c r="G78" s="14"/>
      <c r="H78" s="15" t="s">
        <v>74</v>
      </c>
      <c r="I78" s="14"/>
      <c r="J78" s="14"/>
      <c r="K78" s="13"/>
      <c r="L78" s="12">
        <f t="shared" ref="L78:Q78" si="15">SUM(L32:L77)</f>
        <v>1372480.182</v>
      </c>
      <c r="M78" s="12">
        <f t="shared" si="15"/>
        <v>548490.076</v>
      </c>
      <c r="N78" s="12">
        <f t="shared" si="15"/>
        <v>823990.10599999991</v>
      </c>
      <c r="O78" s="12">
        <f t="shared" si="15"/>
        <v>0</v>
      </c>
      <c r="P78" s="12">
        <f t="shared" si="15"/>
        <v>0</v>
      </c>
      <c r="Q78" s="12">
        <f t="shared" si="15"/>
        <v>0</v>
      </c>
      <c r="R78" s="11">
        <f t="shared" si="12"/>
        <v>0</v>
      </c>
      <c r="S78" s="10">
        <f>SUM(S32:S77)</f>
        <v>0</v>
      </c>
      <c r="T78" s="129"/>
    </row>
    <row r="79" spans="1:20" ht="13.5" thickBot="1" x14ac:dyDescent="0.25">
      <c r="A79" s="131"/>
      <c r="B79" s="131"/>
      <c r="C79" s="131"/>
      <c r="D79" s="131"/>
      <c r="F79" s="74"/>
      <c r="G79" s="74"/>
      <c r="H79" s="74"/>
      <c r="I79" s="74"/>
      <c r="J79" s="74"/>
      <c r="K79" s="74"/>
    </row>
    <row r="80" spans="1:20" s="74" customFormat="1" x14ac:dyDescent="0.2">
      <c r="A80" s="131"/>
      <c r="B80" s="131"/>
      <c r="C80" s="131"/>
      <c r="D80" s="131"/>
      <c r="E80" s="58"/>
      <c r="F80" s="38" t="s">
        <v>75</v>
      </c>
      <c r="G80" s="37"/>
      <c r="H80" s="37"/>
      <c r="I80" s="37"/>
      <c r="J80" s="37"/>
      <c r="K80" s="36"/>
      <c r="L80" s="35"/>
      <c r="M80" s="35"/>
      <c r="N80" s="35"/>
      <c r="O80" s="35"/>
      <c r="P80" s="35"/>
      <c r="Q80" s="35"/>
      <c r="R80" s="34"/>
      <c r="S80" s="33"/>
    </row>
    <row r="81" spans="1:20" s="74" customFormat="1" x14ac:dyDescent="0.2">
      <c r="A81" s="131"/>
      <c r="B81" s="131"/>
      <c r="C81" s="131"/>
      <c r="D81" s="131"/>
      <c r="E81" s="58"/>
      <c r="F81" s="49" t="s">
        <v>76</v>
      </c>
      <c r="G81" s="48"/>
      <c r="H81" s="48"/>
      <c r="I81" s="48"/>
      <c r="J81" s="48"/>
      <c r="K81" s="31"/>
      <c r="L81" s="47"/>
      <c r="M81" s="47"/>
      <c r="N81" s="47"/>
      <c r="O81" s="47"/>
      <c r="P81" s="47"/>
      <c r="Q81" s="47"/>
      <c r="R81" s="46"/>
      <c r="S81" s="45"/>
    </row>
    <row r="82" spans="1:20" s="74" customFormat="1" ht="13.5" thickBot="1" x14ac:dyDescent="0.25">
      <c r="A82" s="131"/>
      <c r="B82" s="131"/>
      <c r="C82" s="131"/>
      <c r="D82" s="131"/>
      <c r="E82" s="58"/>
      <c r="F82" s="52" t="s">
        <v>77</v>
      </c>
      <c r="G82" s="43"/>
      <c r="H82" s="43"/>
      <c r="I82" s="43"/>
      <c r="J82" s="43"/>
      <c r="K82" s="42"/>
      <c r="L82" s="41"/>
      <c r="M82" s="41"/>
      <c r="N82" s="41"/>
      <c r="O82" s="41"/>
      <c r="P82" s="41"/>
      <c r="Q82" s="41"/>
      <c r="R82" s="40"/>
      <c r="S82" s="39"/>
    </row>
    <row r="83" spans="1:20" x14ac:dyDescent="0.2">
      <c r="A83" s="131"/>
      <c r="B83" s="131"/>
      <c r="C83" s="131"/>
      <c r="D83" s="120"/>
      <c r="E83" s="124"/>
      <c r="F83" s="126" t="s">
        <v>331</v>
      </c>
      <c r="G83" s="87"/>
      <c r="H83" s="86"/>
      <c r="I83" s="86"/>
      <c r="J83" s="86"/>
      <c r="K83" s="86"/>
      <c r="L83" s="85"/>
      <c r="M83" s="85"/>
      <c r="N83" s="84"/>
      <c r="O83" s="84"/>
      <c r="P83" s="84"/>
      <c r="Q83" s="84"/>
      <c r="R83" s="83"/>
      <c r="S83" s="82"/>
      <c r="T83" s="138"/>
    </row>
    <row r="84" spans="1:20" ht="14.25" customHeight="1" x14ac:dyDescent="0.2">
      <c r="A84" s="131" t="str">
        <f t="shared" si="13"/>
        <v>The People Concern</v>
      </c>
      <c r="B84" s="131" t="str">
        <f t="shared" si="14"/>
        <v xml:space="preserve">Interim Housing and Wellness Program </v>
      </c>
      <c r="C84" s="131" t="str">
        <f>$F$31</f>
        <v>SAMOSHEL</v>
      </c>
      <c r="D84" s="135" t="s">
        <v>56</v>
      </c>
      <c r="E84" s="124" t="s">
        <v>75</v>
      </c>
      <c r="F84" s="80" t="s">
        <v>190</v>
      </c>
      <c r="G84" s="80" t="s">
        <v>380</v>
      </c>
      <c r="H84" s="79">
        <f>L84/SUM($L$32:$L$57)</f>
        <v>0.10975746749510962</v>
      </c>
      <c r="I84" s="80"/>
      <c r="J84" s="80"/>
      <c r="K84" s="80"/>
      <c r="L84" s="77">
        <v>90764.551728354068</v>
      </c>
      <c r="M84" s="77">
        <v>15847.399999999998</v>
      </c>
      <c r="N84" s="77">
        <v>74917.151728354074</v>
      </c>
      <c r="O84" s="78">
        <v>0</v>
      </c>
      <c r="P84" s="78">
        <v>0</v>
      </c>
      <c r="Q84" s="77">
        <f>SUM(O84:P84)</f>
        <v>0</v>
      </c>
      <c r="R84" s="76">
        <f>IFERROR(Q84/M84,"N/A")</f>
        <v>0</v>
      </c>
      <c r="S84" s="75">
        <v>0</v>
      </c>
      <c r="T84" s="74"/>
    </row>
    <row r="85" spans="1:20" ht="14.25" customHeight="1" x14ac:dyDescent="0.2">
      <c r="A85" s="131" t="str">
        <f t="shared" si="13"/>
        <v>The People Concern</v>
      </c>
      <c r="B85" s="131" t="str">
        <f t="shared" si="14"/>
        <v xml:space="preserve">Interim Housing and Wellness Program </v>
      </c>
      <c r="C85" s="131" t="str">
        <f>$F$31</f>
        <v>SAMOSHEL</v>
      </c>
      <c r="D85" s="135" t="s">
        <v>56</v>
      </c>
      <c r="E85" s="124" t="s">
        <v>75</v>
      </c>
      <c r="F85" s="80" t="s">
        <v>307</v>
      </c>
      <c r="G85" s="80" t="s">
        <v>381</v>
      </c>
      <c r="H85" s="79">
        <f>L85/SUM($L$32:$L$57)</f>
        <v>1.3263653636813229E-2</v>
      </c>
      <c r="I85" s="80"/>
      <c r="J85" s="80"/>
      <c r="K85" s="80"/>
      <c r="L85" s="90">
        <v>10968.452571841144</v>
      </c>
      <c r="M85" s="90">
        <v>2825.7999999999997</v>
      </c>
      <c r="N85" s="90">
        <v>8142.6525718411449</v>
      </c>
      <c r="O85" s="91">
        <v>0</v>
      </c>
      <c r="P85" s="91">
        <v>0</v>
      </c>
      <c r="Q85" s="90">
        <f>SUM(O85:P85)</f>
        <v>0</v>
      </c>
      <c r="R85" s="89">
        <f>IFERROR(Q85/M85,"N/A")</f>
        <v>0</v>
      </c>
      <c r="S85" s="88">
        <v>0</v>
      </c>
      <c r="T85" s="74"/>
    </row>
    <row r="86" spans="1:20" ht="25.5" x14ac:dyDescent="0.2">
      <c r="A86" s="131" t="str">
        <f t="shared" si="13"/>
        <v>The People Concern</v>
      </c>
      <c r="B86" s="131" t="str">
        <f t="shared" si="14"/>
        <v xml:space="preserve">Interim Housing and Wellness Program </v>
      </c>
      <c r="C86" s="131" t="str">
        <f>$F$31</f>
        <v>SAMOSHEL</v>
      </c>
      <c r="D86" s="135" t="s">
        <v>56</v>
      </c>
      <c r="E86" s="124" t="s">
        <v>75</v>
      </c>
      <c r="F86" s="80" t="s">
        <v>194</v>
      </c>
      <c r="G86" s="80" t="s">
        <v>382</v>
      </c>
      <c r="H86" s="79">
        <f>L86/SUM($L$32:$L$57)</f>
        <v>0.11167319579101019</v>
      </c>
      <c r="I86" s="80"/>
      <c r="J86" s="80"/>
      <c r="K86" s="80"/>
      <c r="L86" s="90">
        <v>92348.773959233135</v>
      </c>
      <c r="M86" s="90">
        <v>38951.746666666666</v>
      </c>
      <c r="N86" s="90">
        <v>53397.027292566469</v>
      </c>
      <c r="O86" s="91">
        <v>0</v>
      </c>
      <c r="P86" s="91">
        <v>0</v>
      </c>
      <c r="Q86" s="90">
        <f>SUM(O86:P86)</f>
        <v>0</v>
      </c>
      <c r="R86" s="89">
        <f>IFERROR(Q86/M86,"N/A")</f>
        <v>0</v>
      </c>
      <c r="S86" s="88">
        <v>0</v>
      </c>
      <c r="T86" s="74"/>
    </row>
    <row r="87" spans="1:20" ht="14.25" customHeight="1" x14ac:dyDescent="0.2">
      <c r="A87" s="131" t="str">
        <f t="shared" si="13"/>
        <v>The People Concern</v>
      </c>
      <c r="B87" s="131" t="str">
        <f t="shared" si="14"/>
        <v xml:space="preserve">Interim Housing and Wellness Program </v>
      </c>
      <c r="C87" s="131" t="str">
        <f>$F$31</f>
        <v>SAMOSHEL</v>
      </c>
      <c r="D87" s="135" t="s">
        <v>56</v>
      </c>
      <c r="E87" s="124" t="s">
        <v>75</v>
      </c>
      <c r="F87" s="80" t="s">
        <v>196</v>
      </c>
      <c r="G87" s="80" t="s">
        <v>383</v>
      </c>
      <c r="H87" s="79">
        <f>L87/SUM($L$32:$L$57)</f>
        <v>5.9434737630517959E-2</v>
      </c>
      <c r="I87" s="80"/>
      <c r="J87" s="80"/>
      <c r="K87" s="80"/>
      <c r="L87" s="90">
        <v>49149.888761479131</v>
      </c>
      <c r="M87" s="90">
        <v>21664.920000000002</v>
      </c>
      <c r="N87" s="90">
        <v>27484.968761479129</v>
      </c>
      <c r="O87" s="91">
        <v>0</v>
      </c>
      <c r="P87" s="91">
        <v>0</v>
      </c>
      <c r="Q87" s="90">
        <f>SUM(O87:P87)</f>
        <v>0</v>
      </c>
      <c r="R87" s="89">
        <f>IFERROR(Q87/M87,"N/A")</f>
        <v>0</v>
      </c>
      <c r="S87" s="88">
        <v>0</v>
      </c>
      <c r="T87" s="74"/>
    </row>
    <row r="88" spans="1:20" x14ac:dyDescent="0.2">
      <c r="A88" s="131"/>
      <c r="B88" s="131"/>
      <c r="C88" s="131"/>
      <c r="D88" s="120"/>
      <c r="E88" s="124"/>
      <c r="F88" s="126" t="s">
        <v>361</v>
      </c>
      <c r="G88" s="87"/>
      <c r="H88" s="86"/>
      <c r="I88" s="86"/>
      <c r="J88" s="86"/>
      <c r="K88" s="86"/>
      <c r="L88" s="85"/>
      <c r="M88" s="85"/>
      <c r="N88" s="84"/>
      <c r="O88" s="84"/>
      <c r="P88" s="84"/>
      <c r="Q88" s="84"/>
      <c r="R88" s="83"/>
      <c r="S88" s="82"/>
      <c r="T88" s="138"/>
    </row>
    <row r="89" spans="1:20" x14ac:dyDescent="0.2">
      <c r="A89" s="131" t="str">
        <f t="shared" si="13"/>
        <v>The People Concern</v>
      </c>
      <c r="B89" s="131" t="str">
        <f t="shared" si="14"/>
        <v xml:space="preserve">Interim Housing and Wellness Program </v>
      </c>
      <c r="C89" s="131" t="str">
        <f>$F$58</f>
        <v>TURNING POINT</v>
      </c>
      <c r="D89" s="135" t="s">
        <v>56</v>
      </c>
      <c r="E89" s="124" t="s">
        <v>75</v>
      </c>
      <c r="F89" s="80" t="s">
        <v>190</v>
      </c>
      <c r="G89" s="80" t="s">
        <v>384</v>
      </c>
      <c r="H89" s="79">
        <f>L89/SUM($L$59:$L$77)</f>
        <v>0.1247590622780553</v>
      </c>
      <c r="I89" s="80"/>
      <c r="J89" s="80"/>
      <c r="K89" s="80"/>
      <c r="L89" s="90">
        <v>68059.136048502463</v>
      </c>
      <c r="M89" s="90">
        <v>15356.373333333335</v>
      </c>
      <c r="N89" s="90">
        <v>52702.762715169127</v>
      </c>
      <c r="O89" s="91">
        <v>0</v>
      </c>
      <c r="P89" s="91">
        <v>0</v>
      </c>
      <c r="Q89" s="90">
        <f>SUM(O89:P89)</f>
        <v>0</v>
      </c>
      <c r="R89" s="89">
        <f>IFERROR(Q89/M89,"N/A")</f>
        <v>0</v>
      </c>
      <c r="S89" s="88">
        <v>0</v>
      </c>
      <c r="T89" s="74"/>
    </row>
    <row r="90" spans="1:20" ht="14.25" customHeight="1" x14ac:dyDescent="0.2">
      <c r="A90" s="131" t="str">
        <f t="shared" si="13"/>
        <v>The People Concern</v>
      </c>
      <c r="B90" s="131" t="str">
        <f t="shared" si="14"/>
        <v xml:space="preserve">Interim Housing and Wellness Program </v>
      </c>
      <c r="C90" s="131" t="str">
        <f>$F$58</f>
        <v>TURNING POINT</v>
      </c>
      <c r="D90" s="135" t="s">
        <v>56</v>
      </c>
      <c r="E90" s="124" t="s">
        <v>75</v>
      </c>
      <c r="F90" s="80" t="s">
        <v>307</v>
      </c>
      <c r="G90" s="80" t="s">
        <v>385</v>
      </c>
      <c r="H90" s="79">
        <f>L90/SUM($L$59:$L$77)</f>
        <v>1.3905641346132262E-2</v>
      </c>
      <c r="I90" s="80"/>
      <c r="J90" s="80"/>
      <c r="K90" s="80"/>
      <c r="L90" s="90">
        <v>7585.8692662245676</v>
      </c>
      <c r="M90" s="90">
        <v>4168.7199999999993</v>
      </c>
      <c r="N90" s="90">
        <v>3417.1492662245682</v>
      </c>
      <c r="O90" s="91">
        <v>0</v>
      </c>
      <c r="P90" s="91">
        <v>0</v>
      </c>
      <c r="Q90" s="90">
        <f>SUM(O90:P90)</f>
        <v>0</v>
      </c>
      <c r="R90" s="89">
        <f>IFERROR(Q90/M90,"N/A")</f>
        <v>0</v>
      </c>
      <c r="S90" s="88">
        <v>0</v>
      </c>
      <c r="T90" s="74"/>
    </row>
    <row r="91" spans="1:20" ht="25.5" x14ac:dyDescent="0.2">
      <c r="A91" s="131" t="str">
        <f t="shared" si="13"/>
        <v>The People Concern</v>
      </c>
      <c r="B91" s="131" t="str">
        <f t="shared" si="14"/>
        <v xml:space="preserve">Interim Housing and Wellness Program </v>
      </c>
      <c r="C91" s="131" t="str">
        <f>$F$58</f>
        <v>TURNING POINT</v>
      </c>
      <c r="D91" s="135" t="s">
        <v>56</v>
      </c>
      <c r="E91" s="124" t="s">
        <v>75</v>
      </c>
      <c r="F91" s="80" t="s">
        <v>194</v>
      </c>
      <c r="G91" s="80" t="s">
        <v>386</v>
      </c>
      <c r="H91" s="79">
        <f>L91/SUM($L$59:$L$77)</f>
        <v>9.0471520335024355E-2</v>
      </c>
      <c r="I91" s="80"/>
      <c r="J91" s="80"/>
      <c r="K91" s="80"/>
      <c r="L91" s="90">
        <v>49354.438856497785</v>
      </c>
      <c r="M91" s="90">
        <v>29629.693333333333</v>
      </c>
      <c r="N91" s="90">
        <v>19724.745523164453</v>
      </c>
      <c r="O91" s="91">
        <v>0</v>
      </c>
      <c r="P91" s="91">
        <v>0</v>
      </c>
      <c r="Q91" s="90">
        <f>SUM(O91:P91)</f>
        <v>0</v>
      </c>
      <c r="R91" s="89">
        <f>IFERROR(Q91/M91,"N/A")</f>
        <v>0</v>
      </c>
      <c r="S91" s="88">
        <v>0</v>
      </c>
      <c r="T91" s="74"/>
    </row>
    <row r="92" spans="1:20" ht="14.25" customHeight="1" thickBot="1" x14ac:dyDescent="0.25">
      <c r="A92" s="131" t="str">
        <f t="shared" si="13"/>
        <v>The People Concern</v>
      </c>
      <c r="B92" s="131" t="str">
        <f t="shared" si="14"/>
        <v xml:space="preserve">Interim Housing and Wellness Program </v>
      </c>
      <c r="C92" s="131" t="str">
        <f>$F$58</f>
        <v>TURNING POINT</v>
      </c>
      <c r="D92" s="135" t="s">
        <v>56</v>
      </c>
      <c r="E92" s="124" t="s">
        <v>75</v>
      </c>
      <c r="F92" s="80" t="s">
        <v>196</v>
      </c>
      <c r="G92" s="80" t="s">
        <v>387</v>
      </c>
      <c r="H92" s="79">
        <f>L92/SUM($L$59:$L$77)</f>
        <v>5.2371024959848654E-2</v>
      </c>
      <c r="I92" s="80"/>
      <c r="J92" s="80"/>
      <c r="K92" s="80"/>
      <c r="L92" s="90">
        <v>28569.681814359152</v>
      </c>
      <c r="M92" s="90">
        <v>17563.293333333335</v>
      </c>
      <c r="N92" s="90">
        <v>11006.388481025817</v>
      </c>
      <c r="O92" s="91">
        <v>0</v>
      </c>
      <c r="P92" s="91">
        <v>0</v>
      </c>
      <c r="Q92" s="90">
        <f>SUM(O92:P92)</f>
        <v>0</v>
      </c>
      <c r="R92" s="89">
        <f>IFERROR(Q92/M92,"N/A")</f>
        <v>0</v>
      </c>
      <c r="S92" s="88">
        <v>0</v>
      </c>
      <c r="T92" s="74"/>
    </row>
    <row r="93" spans="1:20" ht="13.5" thickBot="1" x14ac:dyDescent="0.25">
      <c r="A93" s="131"/>
      <c r="B93" s="131"/>
      <c r="C93" s="131"/>
      <c r="E93" s="124"/>
      <c r="F93" s="16"/>
      <c r="G93" s="14"/>
      <c r="H93" s="15" t="s">
        <v>78</v>
      </c>
      <c r="I93" s="14"/>
      <c r="J93" s="14"/>
      <c r="K93" s="13"/>
      <c r="L93" s="12">
        <f t="shared" ref="L93:Q93" si="16">SUM(L84:L92)</f>
        <v>396800.79300649138</v>
      </c>
      <c r="M93" s="12">
        <f t="shared" si="16"/>
        <v>146007.94666666666</v>
      </c>
      <c r="N93" s="12">
        <f t="shared" si="16"/>
        <v>250792.84633982475</v>
      </c>
      <c r="O93" s="12">
        <f t="shared" si="16"/>
        <v>0</v>
      </c>
      <c r="P93" s="12">
        <f t="shared" si="16"/>
        <v>0</v>
      </c>
      <c r="Q93" s="12">
        <f t="shared" si="16"/>
        <v>0</v>
      </c>
      <c r="R93" s="11">
        <f>IFERROR(Q93/M93,"N/A")</f>
        <v>0</v>
      </c>
      <c r="S93" s="10">
        <f>SUM(S84:S92)</f>
        <v>0</v>
      </c>
      <c r="T93" s="129"/>
    </row>
    <row r="94" spans="1:20" ht="13.5" thickBot="1" x14ac:dyDescent="0.25">
      <c r="A94" s="131"/>
      <c r="B94" s="131"/>
      <c r="C94" s="131"/>
      <c r="D94" s="131"/>
      <c r="F94" s="74"/>
      <c r="G94" s="74"/>
      <c r="H94" s="74"/>
      <c r="I94" s="74"/>
      <c r="J94" s="74"/>
      <c r="K94" s="74"/>
    </row>
    <row r="95" spans="1:20" s="74" customFormat="1" x14ac:dyDescent="0.2">
      <c r="A95" s="131"/>
      <c r="B95" s="131"/>
      <c r="C95" s="131"/>
      <c r="D95" s="131"/>
      <c r="E95" s="58"/>
      <c r="F95" s="38" t="s">
        <v>79</v>
      </c>
      <c r="G95" s="37"/>
      <c r="H95" s="37"/>
      <c r="I95" s="37"/>
      <c r="J95" s="37"/>
      <c r="K95" s="36"/>
      <c r="L95" s="35"/>
      <c r="M95" s="35"/>
      <c r="N95" s="35"/>
      <c r="O95" s="35"/>
      <c r="P95" s="35"/>
      <c r="Q95" s="35"/>
      <c r="R95" s="34"/>
      <c r="S95" s="33"/>
    </row>
    <row r="96" spans="1:20" s="74" customFormat="1" x14ac:dyDescent="0.2">
      <c r="A96" s="131"/>
      <c r="B96" s="131"/>
      <c r="C96" s="131"/>
      <c r="D96" s="131"/>
      <c r="E96" s="58"/>
      <c r="F96" s="49" t="s">
        <v>80</v>
      </c>
      <c r="G96" s="48"/>
      <c r="H96" s="48"/>
      <c r="I96" s="48"/>
      <c r="J96" s="48"/>
      <c r="K96" s="31"/>
      <c r="L96" s="47"/>
      <c r="M96" s="47"/>
      <c r="N96" s="47"/>
      <c r="O96" s="47"/>
      <c r="P96" s="47"/>
      <c r="Q96" s="47"/>
      <c r="R96" s="46"/>
      <c r="S96" s="45"/>
    </row>
    <row r="97" spans="1:20" s="74" customFormat="1" x14ac:dyDescent="0.2">
      <c r="A97" s="131"/>
      <c r="B97" s="131"/>
      <c r="C97" s="131"/>
      <c r="D97" s="131"/>
      <c r="E97" s="58"/>
      <c r="F97" s="49" t="s">
        <v>81</v>
      </c>
      <c r="G97" s="48"/>
      <c r="H97" s="48"/>
      <c r="I97" s="48"/>
      <c r="J97" s="48"/>
      <c r="K97" s="31"/>
      <c r="L97" s="47"/>
      <c r="M97" s="47"/>
      <c r="N97" s="47"/>
      <c r="O97" s="47"/>
      <c r="P97" s="47"/>
      <c r="Q97" s="47"/>
      <c r="R97" s="46"/>
      <c r="S97" s="45"/>
    </row>
    <row r="98" spans="1:20" s="74" customFormat="1" x14ac:dyDescent="0.2">
      <c r="A98" s="131"/>
      <c r="B98" s="131"/>
      <c r="C98" s="131"/>
      <c r="D98" s="131"/>
      <c r="E98" s="58"/>
      <c r="F98" s="49" t="s">
        <v>82</v>
      </c>
      <c r="G98" s="48"/>
      <c r="H98" s="48"/>
      <c r="I98" s="48"/>
      <c r="J98" s="48"/>
      <c r="K98" s="31"/>
      <c r="L98" s="47"/>
      <c r="M98" s="47"/>
      <c r="N98" s="47"/>
      <c r="O98" s="47"/>
      <c r="P98" s="47"/>
      <c r="Q98" s="47"/>
      <c r="R98" s="46"/>
      <c r="S98" s="45"/>
    </row>
    <row r="99" spans="1:20" s="74" customFormat="1" x14ac:dyDescent="0.2">
      <c r="A99" s="131"/>
      <c r="B99" s="131"/>
      <c r="C99" s="131"/>
      <c r="D99" s="131"/>
      <c r="E99" s="58"/>
      <c r="F99" s="49" t="s">
        <v>83</v>
      </c>
      <c r="G99" s="48"/>
      <c r="H99" s="48"/>
      <c r="I99" s="48"/>
      <c r="J99" s="48"/>
      <c r="K99" s="31"/>
      <c r="L99" s="47"/>
      <c r="M99" s="47"/>
      <c r="N99" s="47"/>
      <c r="O99" s="47"/>
      <c r="P99" s="47"/>
      <c r="Q99" s="47"/>
      <c r="R99" s="46"/>
      <c r="S99" s="45"/>
    </row>
    <row r="100" spans="1:20" s="74" customFormat="1" ht="13.5" thickBot="1" x14ac:dyDescent="0.25">
      <c r="A100" s="131"/>
      <c r="B100" s="131"/>
      <c r="C100" s="131"/>
      <c r="D100" s="131"/>
      <c r="E100" s="58"/>
      <c r="F100" s="44" t="s">
        <v>84</v>
      </c>
      <c r="G100" s="43"/>
      <c r="H100" s="43"/>
      <c r="I100" s="43"/>
      <c r="J100" s="43"/>
      <c r="K100" s="42"/>
      <c r="L100" s="41"/>
      <c r="M100" s="41"/>
      <c r="N100" s="41"/>
      <c r="O100" s="41"/>
      <c r="P100" s="41"/>
      <c r="Q100" s="41"/>
      <c r="R100" s="40"/>
      <c r="S100" s="39"/>
    </row>
    <row r="101" spans="1:20" x14ac:dyDescent="0.2">
      <c r="A101" s="131" t="str">
        <f t="shared" si="13"/>
        <v>The People Concern</v>
      </c>
      <c r="B101" s="131" t="str">
        <f t="shared" si="14"/>
        <v xml:space="preserve">Interim Housing and Wellness Program </v>
      </c>
      <c r="C101" s="131"/>
      <c r="D101" s="135" t="s">
        <v>56</v>
      </c>
      <c r="E101" s="124" t="s">
        <v>79</v>
      </c>
      <c r="F101" s="80"/>
      <c r="G101" s="80"/>
      <c r="H101" s="92"/>
      <c r="I101" s="80"/>
      <c r="J101" s="80"/>
      <c r="K101" s="80"/>
      <c r="L101" s="77">
        <v>0</v>
      </c>
      <c r="M101" s="77">
        <v>0</v>
      </c>
      <c r="N101" s="77">
        <v>0</v>
      </c>
      <c r="O101" s="78">
        <v>0</v>
      </c>
      <c r="P101" s="78">
        <v>0</v>
      </c>
      <c r="Q101" s="77">
        <f>SUM(O101:P101)</f>
        <v>0</v>
      </c>
      <c r="R101" s="76" t="str">
        <f>IFERROR(Q101/M101,"N/A")</f>
        <v>N/A</v>
      </c>
      <c r="S101" s="75">
        <v>0</v>
      </c>
      <c r="T101" s="74"/>
    </row>
    <row r="102" spans="1:20" ht="13.5" thickBot="1" x14ac:dyDescent="0.25">
      <c r="A102" s="131" t="str">
        <f t="shared" si="13"/>
        <v>The People Concern</v>
      </c>
      <c r="B102" s="131" t="str">
        <f t="shared" si="14"/>
        <v xml:space="preserve">Interim Housing and Wellness Program </v>
      </c>
      <c r="C102" s="131"/>
      <c r="D102" s="135" t="s">
        <v>56</v>
      </c>
      <c r="E102" s="124" t="s">
        <v>79</v>
      </c>
      <c r="F102" s="80"/>
      <c r="G102" s="80"/>
      <c r="H102" s="92"/>
      <c r="I102" s="80"/>
      <c r="J102" s="80"/>
      <c r="K102" s="80"/>
      <c r="L102" s="90">
        <v>0</v>
      </c>
      <c r="M102" s="90">
        <v>0</v>
      </c>
      <c r="N102" s="90">
        <v>0</v>
      </c>
      <c r="O102" s="91">
        <v>0</v>
      </c>
      <c r="P102" s="91">
        <v>0</v>
      </c>
      <c r="Q102" s="90">
        <f>SUM(O102:P102)</f>
        <v>0</v>
      </c>
      <c r="R102" s="89" t="str">
        <f>IFERROR(Q102/M102,"N/A")</f>
        <v>N/A</v>
      </c>
      <c r="S102" s="88">
        <v>0</v>
      </c>
      <c r="T102" s="74"/>
    </row>
    <row r="103" spans="1:20" ht="13.5" thickBot="1" x14ac:dyDescent="0.25">
      <c r="A103" s="131"/>
      <c r="B103" s="131"/>
      <c r="C103" s="131"/>
      <c r="E103" s="124"/>
      <c r="F103" s="16"/>
      <c r="G103" s="14"/>
      <c r="H103" s="15" t="s">
        <v>85</v>
      </c>
      <c r="I103" s="14"/>
      <c r="J103" s="14"/>
      <c r="K103" s="13"/>
      <c r="L103" s="12">
        <f t="shared" ref="L103:Q103" si="17">SUM(L101:L102)</f>
        <v>0</v>
      </c>
      <c r="M103" s="12">
        <f t="shared" si="17"/>
        <v>0</v>
      </c>
      <c r="N103" s="12">
        <f t="shared" si="17"/>
        <v>0</v>
      </c>
      <c r="O103" s="12">
        <f t="shared" si="17"/>
        <v>0</v>
      </c>
      <c r="P103" s="12">
        <f t="shared" si="17"/>
        <v>0</v>
      </c>
      <c r="Q103" s="12">
        <f t="shared" si="17"/>
        <v>0</v>
      </c>
      <c r="R103" s="11" t="str">
        <f>IFERROR(Q103/M103,"N/A")</f>
        <v>N/A</v>
      </c>
      <c r="S103" s="10">
        <f>SUM(S101:S102)</f>
        <v>0</v>
      </c>
      <c r="T103" s="129"/>
    </row>
    <row r="104" spans="1:20" ht="13.5" thickBot="1" x14ac:dyDescent="0.25">
      <c r="A104" s="131"/>
      <c r="B104" s="131"/>
      <c r="C104" s="131"/>
      <c r="D104" s="131"/>
      <c r="F104" s="74"/>
      <c r="G104" s="74"/>
      <c r="H104" s="74"/>
      <c r="I104" s="74"/>
      <c r="J104" s="74"/>
      <c r="K104" s="74"/>
    </row>
    <row r="105" spans="1:20" s="74" customFormat="1" x14ac:dyDescent="0.2">
      <c r="A105" s="131"/>
      <c r="B105" s="131"/>
      <c r="C105" s="131"/>
      <c r="D105" s="131"/>
      <c r="E105" s="58"/>
      <c r="F105" s="38" t="s">
        <v>86</v>
      </c>
      <c r="G105" s="37"/>
      <c r="H105" s="37"/>
      <c r="I105" s="37"/>
      <c r="J105" s="37"/>
      <c r="K105" s="36"/>
      <c r="L105" s="35"/>
      <c r="M105" s="35"/>
      <c r="N105" s="35"/>
      <c r="O105" s="35"/>
      <c r="P105" s="35"/>
      <c r="Q105" s="35"/>
      <c r="R105" s="34"/>
      <c r="S105" s="33"/>
    </row>
    <row r="106" spans="1:20" s="74" customFormat="1" ht="13.5" thickBot="1" x14ac:dyDescent="0.25">
      <c r="A106" s="131"/>
      <c r="B106" s="131"/>
      <c r="C106" s="131"/>
      <c r="D106" s="131"/>
      <c r="E106" s="58"/>
      <c r="F106" s="44" t="s">
        <v>87</v>
      </c>
      <c r="G106" s="43"/>
      <c r="H106" s="43"/>
      <c r="I106" s="43"/>
      <c r="J106" s="43"/>
      <c r="K106" s="42"/>
      <c r="L106" s="41"/>
      <c r="M106" s="41"/>
      <c r="N106" s="41"/>
      <c r="O106" s="41"/>
      <c r="P106" s="41"/>
      <c r="Q106" s="41"/>
      <c r="R106" s="40"/>
      <c r="S106" s="39"/>
    </row>
    <row r="107" spans="1:20" x14ac:dyDescent="0.2">
      <c r="A107" s="131"/>
      <c r="B107" s="131"/>
      <c r="C107" s="131"/>
      <c r="D107" s="120"/>
      <c r="E107" s="124"/>
      <c r="F107" s="126" t="s">
        <v>331</v>
      </c>
      <c r="G107" s="87"/>
      <c r="H107" s="86"/>
      <c r="I107" s="86"/>
      <c r="J107" s="86"/>
      <c r="K107" s="86"/>
      <c r="L107" s="85"/>
      <c r="M107" s="85"/>
      <c r="N107" s="84"/>
      <c r="O107" s="84"/>
      <c r="P107" s="84"/>
      <c r="Q107" s="84"/>
      <c r="R107" s="83"/>
      <c r="S107" s="82"/>
      <c r="T107" s="138"/>
    </row>
    <row r="108" spans="1:20" ht="25.5" x14ac:dyDescent="0.2">
      <c r="A108" s="131" t="str">
        <f t="shared" si="13"/>
        <v>The People Concern</v>
      </c>
      <c r="B108" s="131" t="str">
        <f t="shared" si="14"/>
        <v xml:space="preserve">Interim Housing and Wellness Program </v>
      </c>
      <c r="C108" s="131" t="str">
        <f>$F$31</f>
        <v>SAMOSHEL</v>
      </c>
      <c r="D108" s="135" t="s">
        <v>56</v>
      </c>
      <c r="E108" s="124" t="s">
        <v>86</v>
      </c>
      <c r="F108" s="80" t="s">
        <v>198</v>
      </c>
      <c r="G108" s="80" t="s">
        <v>315</v>
      </c>
      <c r="H108" s="81">
        <f>L108/12</f>
        <v>6165.3564226021263</v>
      </c>
      <c r="I108" s="80"/>
      <c r="J108" s="80"/>
      <c r="K108" s="80"/>
      <c r="L108" s="77">
        <v>73984.277071225515</v>
      </c>
      <c r="M108" s="77">
        <v>3271</v>
      </c>
      <c r="N108" s="77">
        <v>70713.277071225515</v>
      </c>
      <c r="O108" s="78">
        <v>0</v>
      </c>
      <c r="P108" s="78">
        <v>0</v>
      </c>
      <c r="Q108" s="77">
        <f>SUM(O108:P108)</f>
        <v>0</v>
      </c>
      <c r="R108" s="76">
        <f>IFERROR(Q108/M108,"N/A")</f>
        <v>0</v>
      </c>
      <c r="S108" s="75">
        <v>0</v>
      </c>
      <c r="T108" s="74"/>
    </row>
    <row r="109" spans="1:20" ht="39" customHeight="1" x14ac:dyDescent="0.2">
      <c r="A109" s="131" t="str">
        <f t="shared" si="13"/>
        <v>The People Concern</v>
      </c>
      <c r="B109" s="131" t="str">
        <f t="shared" si="14"/>
        <v xml:space="preserve">Interim Housing and Wellness Program </v>
      </c>
      <c r="C109" s="131" t="str">
        <f>$F$31</f>
        <v>SAMOSHEL</v>
      </c>
      <c r="D109" s="135" t="s">
        <v>56</v>
      </c>
      <c r="E109" s="124" t="s">
        <v>86</v>
      </c>
      <c r="F109" s="80" t="s">
        <v>200</v>
      </c>
      <c r="G109" s="80" t="s">
        <v>316</v>
      </c>
      <c r="H109" s="81">
        <f>L109/12</f>
        <v>3030.1333222940702</v>
      </c>
      <c r="I109" s="80"/>
      <c r="J109" s="80"/>
      <c r="K109" s="80"/>
      <c r="L109" s="77">
        <v>36361.599867528843</v>
      </c>
      <c r="M109" s="77">
        <v>47000</v>
      </c>
      <c r="N109" s="77">
        <v>-10638.400132471157</v>
      </c>
      <c r="O109" s="78">
        <v>0</v>
      </c>
      <c r="P109" s="78">
        <v>0</v>
      </c>
      <c r="Q109" s="77">
        <f>SUM(O109:P109)</f>
        <v>0</v>
      </c>
      <c r="R109" s="76">
        <f>IFERROR(Q109/M109,"N/A")</f>
        <v>0</v>
      </c>
      <c r="S109" s="75">
        <v>0</v>
      </c>
      <c r="T109" s="74"/>
    </row>
    <row r="110" spans="1:20" ht="25.5" x14ac:dyDescent="0.2">
      <c r="A110" s="131" t="str">
        <f t="shared" si="13"/>
        <v>The People Concern</v>
      </c>
      <c r="B110" s="131" t="str">
        <f t="shared" si="14"/>
        <v xml:space="preserve">Interim Housing and Wellness Program </v>
      </c>
      <c r="C110" s="131" t="str">
        <f>$F$31</f>
        <v>SAMOSHEL</v>
      </c>
      <c r="D110" s="135" t="s">
        <v>56</v>
      </c>
      <c r="E110" s="124" t="s">
        <v>86</v>
      </c>
      <c r="F110" s="80" t="s">
        <v>202</v>
      </c>
      <c r="G110" s="80" t="s">
        <v>317</v>
      </c>
      <c r="H110" s="81">
        <f>L110/12</f>
        <v>29.274025172786441</v>
      </c>
      <c r="I110" s="80"/>
      <c r="J110" s="80"/>
      <c r="K110" s="80"/>
      <c r="L110" s="77">
        <v>351.28830207343731</v>
      </c>
      <c r="M110" s="77"/>
      <c r="N110" s="77">
        <v>351.28830207343731</v>
      </c>
      <c r="O110" s="78">
        <v>0</v>
      </c>
      <c r="P110" s="78">
        <v>0</v>
      </c>
      <c r="Q110" s="77">
        <f>SUM(O110:P110)</f>
        <v>0</v>
      </c>
      <c r="R110" s="76" t="str">
        <f>IFERROR(Q110/M110,"N/A")</f>
        <v>N/A</v>
      </c>
      <c r="S110" s="75">
        <v>0</v>
      </c>
      <c r="T110" s="74"/>
    </row>
    <row r="111" spans="1:20" ht="39" customHeight="1" x14ac:dyDescent="0.2">
      <c r="A111" s="131" t="str">
        <f t="shared" si="13"/>
        <v>The People Concern</v>
      </c>
      <c r="B111" s="131" t="str">
        <f t="shared" si="14"/>
        <v xml:space="preserve">Interim Housing and Wellness Program </v>
      </c>
      <c r="C111" s="131" t="str">
        <f>$F$31</f>
        <v>SAMOSHEL</v>
      </c>
      <c r="D111" s="135" t="s">
        <v>56</v>
      </c>
      <c r="E111" s="124" t="s">
        <v>86</v>
      </c>
      <c r="F111" s="80" t="s">
        <v>204</v>
      </c>
      <c r="G111" s="80" t="s">
        <v>318</v>
      </c>
      <c r="H111" s="81">
        <f>L111/12</f>
        <v>1264.1888063200734</v>
      </c>
      <c r="I111" s="80"/>
      <c r="J111" s="80"/>
      <c r="K111" s="80"/>
      <c r="L111" s="77">
        <v>15170.265675840881</v>
      </c>
      <c r="M111" s="77"/>
      <c r="N111" s="77">
        <v>15170.265675840881</v>
      </c>
      <c r="O111" s="78">
        <v>0</v>
      </c>
      <c r="P111" s="78">
        <v>0</v>
      </c>
      <c r="Q111" s="77">
        <f>SUM(O111:P111)</f>
        <v>0</v>
      </c>
      <c r="R111" s="76" t="str">
        <f>IFERROR(Q111/M111,"N/A")</f>
        <v>N/A</v>
      </c>
      <c r="S111" s="75">
        <v>0</v>
      </c>
      <c r="T111" s="74"/>
    </row>
    <row r="112" spans="1:20" x14ac:dyDescent="0.2">
      <c r="A112" s="131"/>
      <c r="B112" s="131"/>
      <c r="C112" s="131"/>
      <c r="D112" s="120"/>
      <c r="E112" s="124"/>
      <c r="F112" s="126" t="s">
        <v>361</v>
      </c>
      <c r="G112" s="87"/>
      <c r="H112" s="86"/>
      <c r="I112" s="86"/>
      <c r="J112" s="86"/>
      <c r="K112" s="86"/>
      <c r="L112" s="85"/>
      <c r="M112" s="85"/>
      <c r="N112" s="84"/>
      <c r="O112" s="84"/>
      <c r="P112" s="84"/>
      <c r="Q112" s="84"/>
      <c r="R112" s="83"/>
      <c r="S112" s="82"/>
      <c r="T112" s="138"/>
    </row>
    <row r="113" spans="1:20" ht="25.5" x14ac:dyDescent="0.2">
      <c r="A113" s="131" t="str">
        <f t="shared" si="13"/>
        <v>The People Concern</v>
      </c>
      <c r="B113" s="131" t="str">
        <f t="shared" si="14"/>
        <v xml:space="preserve">Interim Housing and Wellness Program </v>
      </c>
      <c r="C113" s="131" t="str">
        <f>$F$58</f>
        <v>TURNING POINT</v>
      </c>
      <c r="D113" s="135" t="s">
        <v>56</v>
      </c>
      <c r="E113" s="124" t="s">
        <v>86</v>
      </c>
      <c r="F113" s="80" t="s">
        <v>198</v>
      </c>
      <c r="G113" s="80" t="s">
        <v>315</v>
      </c>
      <c r="H113" s="81">
        <f>L113/12</f>
        <v>3525.4191886814224</v>
      </c>
      <c r="I113" s="80"/>
      <c r="J113" s="80"/>
      <c r="K113" s="80"/>
      <c r="L113" s="77">
        <v>42305.030264177069</v>
      </c>
      <c r="M113" s="77">
        <v>3000</v>
      </c>
      <c r="N113" s="77">
        <v>39305.030264177069</v>
      </c>
      <c r="O113" s="78">
        <v>0</v>
      </c>
      <c r="P113" s="78">
        <v>0</v>
      </c>
      <c r="Q113" s="77">
        <f>SUM(O113:P113)</f>
        <v>0</v>
      </c>
      <c r="R113" s="76">
        <f>IFERROR(Q113/M113,"N/A")</f>
        <v>0</v>
      </c>
      <c r="S113" s="75">
        <v>0</v>
      </c>
      <c r="T113" s="74"/>
    </row>
    <row r="114" spans="1:20" ht="39" customHeight="1" x14ac:dyDescent="0.2">
      <c r="A114" s="131" t="str">
        <f t="shared" si="13"/>
        <v>The People Concern</v>
      </c>
      <c r="B114" s="131" t="str">
        <f t="shared" si="14"/>
        <v xml:space="preserve">Interim Housing and Wellness Program </v>
      </c>
      <c r="C114" s="131" t="str">
        <f>$F$58</f>
        <v>TURNING POINT</v>
      </c>
      <c r="D114" s="135" t="s">
        <v>56</v>
      </c>
      <c r="E114" s="124" t="s">
        <v>86</v>
      </c>
      <c r="F114" s="80" t="s">
        <v>200</v>
      </c>
      <c r="G114" s="80" t="s">
        <v>316</v>
      </c>
      <c r="H114" s="81">
        <f>L114/12</f>
        <v>1892.5631795551135</v>
      </c>
      <c r="I114" s="80"/>
      <c r="J114" s="80"/>
      <c r="K114" s="80"/>
      <c r="L114" s="77">
        <v>22710.758154661362</v>
      </c>
      <c r="M114" s="77"/>
      <c r="N114" s="77">
        <v>22710.758154661362</v>
      </c>
      <c r="O114" s="78">
        <v>0</v>
      </c>
      <c r="P114" s="78">
        <v>0</v>
      </c>
      <c r="Q114" s="77">
        <f>SUM(O114:P114)</f>
        <v>0</v>
      </c>
      <c r="R114" s="76" t="str">
        <f>IFERROR(Q114/M114,"N/A")</f>
        <v>N/A</v>
      </c>
      <c r="S114" s="75">
        <v>0</v>
      </c>
      <c r="T114" s="74"/>
    </row>
    <row r="115" spans="1:20" ht="25.5" x14ac:dyDescent="0.2">
      <c r="A115" s="131" t="str">
        <f t="shared" si="13"/>
        <v>The People Concern</v>
      </c>
      <c r="B115" s="131" t="str">
        <f t="shared" si="14"/>
        <v xml:space="preserve">Interim Housing and Wellness Program </v>
      </c>
      <c r="C115" s="131" t="str">
        <f>$F$58</f>
        <v>TURNING POINT</v>
      </c>
      <c r="D115" s="135" t="s">
        <v>56</v>
      </c>
      <c r="E115" s="124" t="s">
        <v>86</v>
      </c>
      <c r="F115" s="80" t="s">
        <v>202</v>
      </c>
      <c r="G115" s="80" t="s">
        <v>317</v>
      </c>
      <c r="H115" s="81">
        <f>L115/12</f>
        <v>11.171677793808493</v>
      </c>
      <c r="I115" s="80"/>
      <c r="J115" s="80"/>
      <c r="K115" s="80"/>
      <c r="L115" s="77">
        <v>134.06013352570193</v>
      </c>
      <c r="M115" s="77"/>
      <c r="N115" s="77">
        <v>134.06013352570193</v>
      </c>
      <c r="O115" s="78">
        <v>0</v>
      </c>
      <c r="P115" s="78">
        <v>0</v>
      </c>
      <c r="Q115" s="77">
        <f>SUM(O115:P115)</f>
        <v>0</v>
      </c>
      <c r="R115" s="76" t="str">
        <f>IFERROR(Q115/M115,"N/A")</f>
        <v>N/A</v>
      </c>
      <c r="S115" s="75">
        <v>0</v>
      </c>
      <c r="T115" s="74"/>
    </row>
    <row r="116" spans="1:20" ht="26.25" thickBot="1" x14ac:dyDescent="0.25">
      <c r="A116" s="131" t="str">
        <f t="shared" si="13"/>
        <v>The People Concern</v>
      </c>
      <c r="B116" s="131" t="str">
        <f t="shared" si="14"/>
        <v xml:space="preserve">Interim Housing and Wellness Program </v>
      </c>
      <c r="C116" s="131" t="str">
        <f>$F$58</f>
        <v>TURNING POINT</v>
      </c>
      <c r="D116" s="135" t="s">
        <v>56</v>
      </c>
      <c r="E116" s="124" t="s">
        <v>86</v>
      </c>
      <c r="F116" s="80" t="s">
        <v>204</v>
      </c>
      <c r="G116" s="80" t="s">
        <v>318</v>
      </c>
      <c r="H116" s="81">
        <f>L116/12</f>
        <v>1895.1353778585433</v>
      </c>
      <c r="I116" s="80"/>
      <c r="J116" s="80"/>
      <c r="K116" s="80"/>
      <c r="L116" s="90">
        <v>22741.624534302518</v>
      </c>
      <c r="M116" s="90"/>
      <c r="N116" s="90">
        <v>22741.624534302518</v>
      </c>
      <c r="O116" s="91">
        <v>0</v>
      </c>
      <c r="P116" s="91">
        <v>0</v>
      </c>
      <c r="Q116" s="77">
        <f>SUM(O116:P116)</f>
        <v>0</v>
      </c>
      <c r="R116" s="76" t="str">
        <f>IFERROR(Q116/M116,"N/A")</f>
        <v>N/A</v>
      </c>
      <c r="S116" s="88">
        <v>0</v>
      </c>
      <c r="T116" s="74"/>
    </row>
    <row r="117" spans="1:20" ht="13.5" thickBot="1" x14ac:dyDescent="0.25">
      <c r="A117" s="131"/>
      <c r="B117" s="131"/>
      <c r="C117" s="131"/>
      <c r="E117" s="124"/>
      <c r="F117" s="16"/>
      <c r="G117" s="14"/>
      <c r="H117" s="15" t="s">
        <v>90</v>
      </c>
      <c r="I117" s="14"/>
      <c r="J117" s="14"/>
      <c r="K117" s="13"/>
      <c r="L117" s="12">
        <f t="shared" ref="L117:Q117" si="18">SUM(L108:L116)</f>
        <v>213758.90400333531</v>
      </c>
      <c r="M117" s="12">
        <f t="shared" si="18"/>
        <v>53271</v>
      </c>
      <c r="N117" s="12">
        <f t="shared" si="18"/>
        <v>160487.90400333531</v>
      </c>
      <c r="O117" s="12">
        <f t="shared" si="18"/>
        <v>0</v>
      </c>
      <c r="P117" s="12">
        <f t="shared" si="18"/>
        <v>0</v>
      </c>
      <c r="Q117" s="12">
        <f t="shared" si="18"/>
        <v>0</v>
      </c>
      <c r="R117" s="11">
        <f>IFERROR(Q117/M117,"N/A")</f>
        <v>0</v>
      </c>
      <c r="S117" s="10">
        <f>SUM(S108:S116)</f>
        <v>0</v>
      </c>
      <c r="T117" s="129"/>
    </row>
    <row r="118" spans="1:20" ht="13.5" thickBot="1" x14ac:dyDescent="0.25">
      <c r="A118" s="131"/>
      <c r="B118" s="131"/>
      <c r="C118" s="131"/>
      <c r="D118" s="131"/>
      <c r="E118" s="114"/>
      <c r="F118" s="74"/>
      <c r="G118" s="74"/>
      <c r="H118" s="74"/>
      <c r="I118" s="74"/>
      <c r="J118" s="74"/>
      <c r="K118" s="74"/>
    </row>
    <row r="119" spans="1:20" s="74" customFormat="1" x14ac:dyDescent="0.2">
      <c r="A119" s="131"/>
      <c r="B119" s="131"/>
      <c r="C119" s="131"/>
      <c r="D119" s="131"/>
      <c r="E119" s="58"/>
      <c r="F119" s="38" t="s">
        <v>91</v>
      </c>
      <c r="G119" s="37"/>
      <c r="H119" s="37"/>
      <c r="I119" s="37"/>
      <c r="J119" s="37"/>
      <c r="K119" s="36"/>
      <c r="L119" s="35"/>
      <c r="M119" s="35"/>
      <c r="N119" s="35"/>
      <c r="O119" s="35"/>
      <c r="P119" s="35"/>
      <c r="Q119" s="35"/>
      <c r="R119" s="34"/>
      <c r="S119" s="33"/>
    </row>
    <row r="120" spans="1:20" s="74" customFormat="1" x14ac:dyDescent="0.2">
      <c r="A120" s="131"/>
      <c r="B120" s="131"/>
      <c r="C120" s="131"/>
      <c r="D120" s="131"/>
      <c r="E120" s="58"/>
      <c r="F120" s="49" t="s">
        <v>92</v>
      </c>
      <c r="G120" s="48"/>
      <c r="H120" s="48"/>
      <c r="I120" s="48"/>
      <c r="J120" s="48"/>
      <c r="K120" s="31"/>
      <c r="L120" s="47"/>
      <c r="M120" s="47"/>
      <c r="N120" s="47"/>
      <c r="O120" s="47"/>
      <c r="P120" s="47"/>
      <c r="Q120" s="47"/>
      <c r="R120" s="46"/>
      <c r="S120" s="45"/>
    </row>
    <row r="121" spans="1:20" s="74" customFormat="1" ht="13.5" thickBot="1" x14ac:dyDescent="0.25">
      <c r="A121" s="131"/>
      <c r="B121" s="131"/>
      <c r="C121" s="131"/>
      <c r="D121" s="131"/>
      <c r="E121" s="58"/>
      <c r="F121" s="44" t="s">
        <v>93</v>
      </c>
      <c r="G121" s="43"/>
      <c r="H121" s="43"/>
      <c r="I121" s="43"/>
      <c r="J121" s="43"/>
      <c r="K121" s="42"/>
      <c r="L121" s="41"/>
      <c r="M121" s="41"/>
      <c r="N121" s="41"/>
      <c r="O121" s="41"/>
      <c r="P121" s="41"/>
      <c r="Q121" s="41"/>
      <c r="R121" s="40"/>
      <c r="S121" s="39"/>
    </row>
    <row r="122" spans="1:20" x14ac:dyDescent="0.2">
      <c r="A122" s="131" t="str">
        <f t="shared" si="13"/>
        <v>The People Concern</v>
      </c>
      <c r="B122" s="131" t="str">
        <f t="shared" si="14"/>
        <v xml:space="preserve">Interim Housing and Wellness Program </v>
      </c>
      <c r="C122" s="131"/>
      <c r="D122" s="135" t="s">
        <v>56</v>
      </c>
      <c r="E122" s="124" t="s">
        <v>91</v>
      </c>
      <c r="F122" s="80"/>
      <c r="G122" s="80"/>
      <c r="H122" s="80"/>
      <c r="I122" s="80"/>
      <c r="J122" s="80"/>
      <c r="K122" s="80"/>
      <c r="L122" s="77">
        <v>0</v>
      </c>
      <c r="M122" s="77">
        <v>0</v>
      </c>
      <c r="N122" s="77">
        <v>0</v>
      </c>
      <c r="O122" s="78">
        <v>0</v>
      </c>
      <c r="P122" s="78">
        <v>0</v>
      </c>
      <c r="Q122" s="77">
        <f>SUM(O122:P122)</f>
        <v>0</v>
      </c>
      <c r="R122" s="76" t="str">
        <f>IFERROR(Q122/M122,"N/A")</f>
        <v>N/A</v>
      </c>
      <c r="S122" s="75">
        <v>0</v>
      </c>
      <c r="T122" s="74"/>
    </row>
    <row r="123" spans="1:20" ht="13.5" thickBot="1" x14ac:dyDescent="0.25">
      <c r="A123" s="131" t="str">
        <f t="shared" si="13"/>
        <v>The People Concern</v>
      </c>
      <c r="B123" s="131" t="str">
        <f t="shared" si="14"/>
        <v xml:space="preserve">Interim Housing and Wellness Program </v>
      </c>
      <c r="C123" s="131"/>
      <c r="D123" s="135" t="s">
        <v>56</v>
      </c>
      <c r="E123" s="124" t="s">
        <v>91</v>
      </c>
      <c r="F123" s="80"/>
      <c r="G123" s="80"/>
      <c r="H123" s="80"/>
      <c r="I123" s="80"/>
      <c r="J123" s="80"/>
      <c r="K123" s="80"/>
      <c r="L123" s="90">
        <v>0</v>
      </c>
      <c r="M123" s="90">
        <v>0</v>
      </c>
      <c r="N123" s="90">
        <v>0</v>
      </c>
      <c r="O123" s="91">
        <v>0</v>
      </c>
      <c r="P123" s="91">
        <v>0</v>
      </c>
      <c r="Q123" s="90">
        <f>SUM(O123:P123)</f>
        <v>0</v>
      </c>
      <c r="R123" s="89" t="str">
        <f>IFERROR(Q123/M123,"N/A")</f>
        <v>N/A</v>
      </c>
      <c r="S123" s="88">
        <v>0</v>
      </c>
      <c r="T123" s="74"/>
    </row>
    <row r="124" spans="1:20" ht="13.5" thickBot="1" x14ac:dyDescent="0.25">
      <c r="A124" s="131"/>
      <c r="B124" s="131"/>
      <c r="C124" s="131"/>
      <c r="E124" s="124"/>
      <c r="F124" s="16"/>
      <c r="G124" s="14"/>
      <c r="H124" s="15" t="s">
        <v>94</v>
      </c>
      <c r="I124" s="14"/>
      <c r="J124" s="14"/>
      <c r="K124" s="13"/>
      <c r="L124" s="12">
        <f t="shared" ref="L124:Q124" si="19">SUM(L122:L123)</f>
        <v>0</v>
      </c>
      <c r="M124" s="12">
        <f t="shared" si="19"/>
        <v>0</v>
      </c>
      <c r="N124" s="12">
        <f t="shared" si="19"/>
        <v>0</v>
      </c>
      <c r="O124" s="12">
        <f t="shared" si="19"/>
        <v>0</v>
      </c>
      <c r="P124" s="12">
        <f t="shared" si="19"/>
        <v>0</v>
      </c>
      <c r="Q124" s="12">
        <f t="shared" si="19"/>
        <v>0</v>
      </c>
      <c r="R124" s="11" t="str">
        <f>IFERROR(Q124/M124,"N/A")</f>
        <v>N/A</v>
      </c>
      <c r="S124" s="10">
        <f>SUM(S122:S123)</f>
        <v>0</v>
      </c>
      <c r="T124" s="129"/>
    </row>
    <row r="125" spans="1:20" ht="13.5" thickBot="1" x14ac:dyDescent="0.25">
      <c r="A125" s="131"/>
      <c r="B125" s="131"/>
      <c r="C125" s="131"/>
      <c r="D125" s="131"/>
      <c r="F125" s="74"/>
      <c r="G125" s="74"/>
      <c r="H125" s="74"/>
      <c r="I125" s="74"/>
      <c r="J125" s="74"/>
      <c r="K125" s="74"/>
    </row>
    <row r="126" spans="1:20" s="74" customFormat="1" x14ac:dyDescent="0.2">
      <c r="A126" s="131"/>
      <c r="B126" s="131"/>
      <c r="C126" s="131"/>
      <c r="D126" s="135"/>
      <c r="E126" s="124"/>
      <c r="F126" s="38" t="s">
        <v>95</v>
      </c>
      <c r="G126" s="37"/>
      <c r="H126" s="37"/>
      <c r="I126" s="37"/>
      <c r="J126" s="37"/>
      <c r="K126" s="36"/>
      <c r="L126" s="35"/>
      <c r="M126" s="35"/>
      <c r="N126" s="35"/>
      <c r="O126" s="35"/>
      <c r="P126" s="35"/>
      <c r="Q126" s="35"/>
      <c r="R126" s="34"/>
      <c r="S126" s="33"/>
    </row>
    <row r="127" spans="1:20" s="74" customFormat="1" x14ac:dyDescent="0.2">
      <c r="A127" s="131"/>
      <c r="B127" s="131"/>
      <c r="C127" s="131"/>
      <c r="D127" s="135"/>
      <c r="E127" s="124"/>
      <c r="F127" s="49" t="s">
        <v>96</v>
      </c>
      <c r="G127" s="48"/>
      <c r="H127" s="48"/>
      <c r="I127" s="48"/>
      <c r="J127" s="48"/>
      <c r="K127" s="31"/>
      <c r="L127" s="47"/>
      <c r="M127" s="47"/>
      <c r="N127" s="47"/>
      <c r="O127" s="47"/>
      <c r="P127" s="47"/>
      <c r="Q127" s="47"/>
      <c r="R127" s="46"/>
      <c r="S127" s="45"/>
    </row>
    <row r="128" spans="1:20" s="74" customFormat="1" ht="13.5" thickBot="1" x14ac:dyDescent="0.25">
      <c r="A128" s="131"/>
      <c r="B128" s="131"/>
      <c r="C128" s="131"/>
      <c r="D128" s="135"/>
      <c r="E128" s="124"/>
      <c r="F128" s="44" t="s">
        <v>97</v>
      </c>
      <c r="G128" s="43"/>
      <c r="H128" s="43"/>
      <c r="I128" s="43"/>
      <c r="J128" s="43"/>
      <c r="K128" s="42"/>
      <c r="L128" s="41"/>
      <c r="M128" s="41"/>
      <c r="N128" s="41"/>
      <c r="O128" s="41"/>
      <c r="P128" s="41"/>
      <c r="Q128" s="41"/>
      <c r="R128" s="40"/>
      <c r="S128" s="39"/>
    </row>
    <row r="129" spans="1:20" x14ac:dyDescent="0.2">
      <c r="A129" s="131"/>
      <c r="B129" s="131"/>
      <c r="C129" s="131"/>
      <c r="D129" s="120"/>
      <c r="E129" s="124"/>
      <c r="F129" s="126" t="s">
        <v>331</v>
      </c>
      <c r="G129" s="87"/>
      <c r="H129" s="86"/>
      <c r="I129" s="86"/>
      <c r="J129" s="86"/>
      <c r="K129" s="86"/>
      <c r="L129" s="85"/>
      <c r="M129" s="85"/>
      <c r="N129" s="84"/>
      <c r="O129" s="84"/>
      <c r="P129" s="84"/>
      <c r="Q129" s="84"/>
      <c r="R129" s="83"/>
      <c r="S129" s="82"/>
      <c r="T129" s="138"/>
    </row>
    <row r="130" spans="1:20" ht="38.25" x14ac:dyDescent="0.2">
      <c r="A130" s="131" t="str">
        <f t="shared" ref="A130:A193" si="20">$G$5</f>
        <v>The People Concern</v>
      </c>
      <c r="B130" s="131" t="str">
        <f t="shared" ref="B130:B193" si="21">$G$6</f>
        <v xml:space="preserve">Interim Housing and Wellness Program </v>
      </c>
      <c r="C130" s="131" t="str">
        <f>$F$155</f>
        <v>SAMOSHEL</v>
      </c>
      <c r="D130" s="135" t="s">
        <v>56</v>
      </c>
      <c r="E130" s="124" t="s">
        <v>95</v>
      </c>
      <c r="F130" s="80" t="s">
        <v>206</v>
      </c>
      <c r="G130" s="80" t="s">
        <v>319</v>
      </c>
      <c r="H130" s="81">
        <f>L130/12</f>
        <v>27.918586447813173</v>
      </c>
      <c r="I130" s="80"/>
      <c r="J130" s="80"/>
      <c r="K130" s="80"/>
      <c r="L130" s="77">
        <v>335.02303737375809</v>
      </c>
      <c r="M130" s="77"/>
      <c r="N130" s="77">
        <v>335.02303737375809</v>
      </c>
      <c r="O130" s="78">
        <v>0</v>
      </c>
      <c r="P130" s="78">
        <v>0</v>
      </c>
      <c r="Q130" s="77">
        <f>SUM(O130:P130)</f>
        <v>0</v>
      </c>
      <c r="R130" s="76" t="str">
        <f>IFERROR(Q130/M130,"N/A")</f>
        <v>N/A</v>
      </c>
      <c r="S130" s="75">
        <v>0</v>
      </c>
      <c r="T130" s="74"/>
    </row>
    <row r="131" spans="1:20" ht="25.5" x14ac:dyDescent="0.2">
      <c r="A131" s="131" t="str">
        <f t="shared" si="20"/>
        <v>The People Concern</v>
      </c>
      <c r="B131" s="131" t="str">
        <f t="shared" si="21"/>
        <v xml:space="preserve">Interim Housing and Wellness Program </v>
      </c>
      <c r="C131" s="131" t="str">
        <f>$F$155</f>
        <v>SAMOSHEL</v>
      </c>
      <c r="D131" s="135" t="s">
        <v>56</v>
      </c>
      <c r="E131" s="124" t="s">
        <v>95</v>
      </c>
      <c r="F131" s="80" t="s">
        <v>208</v>
      </c>
      <c r="G131" s="80" t="s">
        <v>320</v>
      </c>
      <c r="H131" s="81">
        <f>L131/12</f>
        <v>8.0054102499734032</v>
      </c>
      <c r="I131" s="80"/>
      <c r="J131" s="80"/>
      <c r="K131" s="80"/>
      <c r="L131" s="90">
        <v>96.064922999680846</v>
      </c>
      <c r="M131" s="90"/>
      <c r="N131" s="90">
        <v>96.064922999680846</v>
      </c>
      <c r="O131" s="91">
        <v>0</v>
      </c>
      <c r="P131" s="91">
        <v>0</v>
      </c>
      <c r="Q131" s="90">
        <f>SUM(O131:P131)</f>
        <v>0</v>
      </c>
      <c r="R131" s="89" t="str">
        <f>IFERROR(Q131/M131,"N/A")</f>
        <v>N/A</v>
      </c>
      <c r="S131" s="88">
        <v>0</v>
      </c>
      <c r="T131" s="74"/>
    </row>
    <row r="132" spans="1:20" x14ac:dyDescent="0.2">
      <c r="A132" s="131" t="str">
        <f t="shared" si="20"/>
        <v>The People Concern</v>
      </c>
      <c r="B132" s="131" t="str">
        <f t="shared" si="21"/>
        <v xml:space="preserve">Interim Housing and Wellness Program </v>
      </c>
      <c r="C132" s="131" t="str">
        <f>$F$155</f>
        <v>SAMOSHEL</v>
      </c>
      <c r="D132" s="135" t="s">
        <v>56</v>
      </c>
      <c r="E132" s="124" t="s">
        <v>95</v>
      </c>
      <c r="F132" s="80" t="s">
        <v>321</v>
      </c>
      <c r="G132" s="80"/>
      <c r="H132" s="81">
        <f>L132/12</f>
        <v>0</v>
      </c>
      <c r="I132" s="80"/>
      <c r="J132" s="80"/>
      <c r="K132" s="80"/>
      <c r="L132" s="90">
        <v>0</v>
      </c>
      <c r="M132" s="90"/>
      <c r="N132" s="90">
        <v>0</v>
      </c>
      <c r="O132" s="91">
        <v>0</v>
      </c>
      <c r="P132" s="91">
        <v>0</v>
      </c>
      <c r="Q132" s="90">
        <f>SUM(O132:P132)</f>
        <v>0</v>
      </c>
      <c r="R132" s="89" t="str">
        <f>IFERROR(Q132/M132,"N/A")</f>
        <v>N/A</v>
      </c>
      <c r="S132" s="88">
        <v>0</v>
      </c>
      <c r="T132" s="74"/>
    </row>
    <row r="133" spans="1:20" x14ac:dyDescent="0.2">
      <c r="A133" s="131"/>
      <c r="B133" s="131"/>
      <c r="C133" s="131"/>
      <c r="D133" s="120"/>
      <c r="E133" s="124"/>
      <c r="F133" s="126" t="s">
        <v>361</v>
      </c>
      <c r="G133" s="87"/>
      <c r="H133" s="86"/>
      <c r="I133" s="86"/>
      <c r="J133" s="86"/>
      <c r="K133" s="86"/>
      <c r="L133" s="85"/>
      <c r="M133" s="85"/>
      <c r="N133" s="84"/>
      <c r="O133" s="84"/>
      <c r="P133" s="84"/>
      <c r="Q133" s="84"/>
      <c r="R133" s="83"/>
      <c r="S133" s="82"/>
      <c r="T133" s="138"/>
    </row>
    <row r="134" spans="1:20" ht="38.25" x14ac:dyDescent="0.2">
      <c r="A134" s="131" t="str">
        <f t="shared" si="20"/>
        <v>The People Concern</v>
      </c>
      <c r="B134" s="131" t="str">
        <f t="shared" si="21"/>
        <v xml:space="preserve">Interim Housing and Wellness Program </v>
      </c>
      <c r="C134" s="131" t="s">
        <v>361</v>
      </c>
      <c r="D134" s="135" t="s">
        <v>56</v>
      </c>
      <c r="E134" s="124" t="s">
        <v>95</v>
      </c>
      <c r="F134" s="80" t="s">
        <v>206</v>
      </c>
      <c r="G134" s="80" t="s">
        <v>319</v>
      </c>
      <c r="H134" s="81">
        <f>L134/12</f>
        <v>174.99057023724424</v>
      </c>
      <c r="I134" s="80"/>
      <c r="J134" s="80"/>
      <c r="K134" s="80"/>
      <c r="L134" s="90">
        <v>2099.8868428469309</v>
      </c>
      <c r="M134" s="90"/>
      <c r="N134" s="90">
        <v>2099.8868428469309</v>
      </c>
      <c r="O134" s="91">
        <v>0</v>
      </c>
      <c r="P134" s="91">
        <v>0</v>
      </c>
      <c r="Q134" s="90">
        <f>SUM(O134:P134)</f>
        <v>0</v>
      </c>
      <c r="R134" s="89" t="str">
        <f>IFERROR(Q134/M134,"N/A")</f>
        <v>N/A</v>
      </c>
      <c r="S134" s="88">
        <v>0</v>
      </c>
      <c r="T134" s="74"/>
    </row>
    <row r="135" spans="1:20" ht="25.5" x14ac:dyDescent="0.2">
      <c r="A135" s="131" t="str">
        <f t="shared" si="20"/>
        <v>The People Concern</v>
      </c>
      <c r="B135" s="131" t="str">
        <f t="shared" si="21"/>
        <v xml:space="preserve">Interim Housing and Wellness Program </v>
      </c>
      <c r="C135" s="131" t="s">
        <v>361</v>
      </c>
      <c r="D135" s="135" t="s">
        <v>56</v>
      </c>
      <c r="E135" s="124" t="s">
        <v>95</v>
      </c>
      <c r="F135" s="80" t="s">
        <v>208</v>
      </c>
      <c r="G135" s="80" t="s">
        <v>320</v>
      </c>
      <c r="H135" s="81">
        <f>L135/12</f>
        <v>5.5311846548719581</v>
      </c>
      <c r="I135" s="80"/>
      <c r="J135" s="80"/>
      <c r="K135" s="80"/>
      <c r="L135" s="90">
        <v>66.374215858463501</v>
      </c>
      <c r="M135" s="90"/>
      <c r="N135" s="90">
        <v>66.374215858463501</v>
      </c>
      <c r="O135" s="91">
        <v>0</v>
      </c>
      <c r="P135" s="91">
        <v>0</v>
      </c>
      <c r="Q135" s="90">
        <f>SUM(O135:P135)</f>
        <v>0</v>
      </c>
      <c r="R135" s="89" t="str">
        <f>IFERROR(Q135/M135,"N/A")</f>
        <v>N/A</v>
      </c>
      <c r="S135" s="88">
        <v>0</v>
      </c>
      <c r="T135" s="74"/>
    </row>
    <row r="136" spans="1:20" ht="26.25" thickBot="1" x14ac:dyDescent="0.25">
      <c r="A136" s="131" t="str">
        <f t="shared" si="20"/>
        <v>The People Concern</v>
      </c>
      <c r="B136" s="131" t="str">
        <f t="shared" si="21"/>
        <v xml:space="preserve">Interim Housing and Wellness Program </v>
      </c>
      <c r="C136" s="131" t="s">
        <v>361</v>
      </c>
      <c r="D136" s="135" t="s">
        <v>56</v>
      </c>
      <c r="E136" s="124" t="s">
        <v>95</v>
      </c>
      <c r="F136" s="80" t="s">
        <v>321</v>
      </c>
      <c r="G136" s="80" t="s">
        <v>388</v>
      </c>
      <c r="H136" s="81">
        <f>L136/12</f>
        <v>93.348749999999995</v>
      </c>
      <c r="I136" s="80"/>
      <c r="J136" s="80"/>
      <c r="K136" s="80"/>
      <c r="L136" s="90">
        <v>1120.1849999999999</v>
      </c>
      <c r="M136" s="90"/>
      <c r="N136" s="90">
        <v>1120.1849999999999</v>
      </c>
      <c r="O136" s="91">
        <v>0</v>
      </c>
      <c r="P136" s="91">
        <v>0</v>
      </c>
      <c r="Q136" s="90">
        <f>SUM(O136:P136)</f>
        <v>0</v>
      </c>
      <c r="R136" s="89" t="str">
        <f>IFERROR(Q136/M136,"N/A")</f>
        <v>N/A</v>
      </c>
      <c r="S136" s="88">
        <v>0</v>
      </c>
      <c r="T136" s="74"/>
    </row>
    <row r="137" spans="1:20" ht="13.5" thickBot="1" x14ac:dyDescent="0.25">
      <c r="A137" s="131"/>
      <c r="B137" s="131"/>
      <c r="C137" s="131"/>
      <c r="E137" s="124"/>
      <c r="F137" s="16" t="s">
        <v>100</v>
      </c>
      <c r="G137" s="14"/>
      <c r="H137" s="15" t="s">
        <v>101</v>
      </c>
      <c r="I137" s="14"/>
      <c r="J137" s="14"/>
      <c r="K137" s="13"/>
      <c r="L137" s="12">
        <f t="shared" ref="L137:Q137" si="22">SUM(L130:L136)</f>
        <v>3717.5340190788334</v>
      </c>
      <c r="M137" s="12">
        <f t="shared" si="22"/>
        <v>0</v>
      </c>
      <c r="N137" s="12">
        <f t="shared" si="22"/>
        <v>3717.5340190788334</v>
      </c>
      <c r="O137" s="12">
        <f t="shared" si="22"/>
        <v>0</v>
      </c>
      <c r="P137" s="12">
        <f t="shared" si="22"/>
        <v>0</v>
      </c>
      <c r="Q137" s="12">
        <f t="shared" si="22"/>
        <v>0</v>
      </c>
      <c r="R137" s="11" t="str">
        <f>IFERROR(Q137/M137,"N/A")</f>
        <v>N/A</v>
      </c>
      <c r="S137" s="10">
        <f>SUM(S130:S136)</f>
        <v>0</v>
      </c>
      <c r="T137" s="129"/>
    </row>
    <row r="138" spans="1:20" ht="13.5" thickBot="1" x14ac:dyDescent="0.25">
      <c r="A138" s="131"/>
      <c r="B138" s="131"/>
      <c r="C138" s="131"/>
      <c r="D138" s="131"/>
      <c r="F138" s="74"/>
      <c r="G138" s="74"/>
      <c r="H138" s="74"/>
      <c r="I138" s="74"/>
      <c r="J138" s="74"/>
      <c r="K138" s="74"/>
    </row>
    <row r="139" spans="1:20" s="74" customFormat="1" x14ac:dyDescent="0.2">
      <c r="A139" s="131"/>
      <c r="B139" s="131"/>
      <c r="C139" s="131"/>
      <c r="D139" s="131"/>
      <c r="E139" s="58"/>
      <c r="F139" s="38" t="s">
        <v>102</v>
      </c>
      <c r="G139" s="37"/>
      <c r="H139" s="37"/>
      <c r="I139" s="37"/>
      <c r="J139" s="37"/>
      <c r="K139" s="36"/>
      <c r="L139" s="35"/>
      <c r="M139" s="35"/>
      <c r="N139" s="35"/>
      <c r="O139" s="35"/>
      <c r="P139" s="35"/>
      <c r="Q139" s="35"/>
      <c r="R139" s="34"/>
      <c r="S139" s="33"/>
    </row>
    <row r="140" spans="1:20" s="74" customFormat="1" x14ac:dyDescent="0.2">
      <c r="A140" s="131"/>
      <c r="B140" s="131"/>
      <c r="C140" s="131"/>
      <c r="D140" s="131"/>
      <c r="E140" s="58"/>
      <c r="F140" s="49" t="s">
        <v>103</v>
      </c>
      <c r="G140" s="31"/>
      <c r="H140" s="48"/>
      <c r="I140" s="48"/>
      <c r="J140" s="48"/>
      <c r="K140" s="31"/>
      <c r="L140" s="47"/>
      <c r="M140" s="47"/>
      <c r="N140" s="47"/>
      <c r="O140" s="47"/>
      <c r="P140" s="47"/>
      <c r="Q140" s="47"/>
      <c r="R140" s="46"/>
      <c r="S140" s="45"/>
    </row>
    <row r="141" spans="1:20" s="74" customFormat="1" x14ac:dyDescent="0.2">
      <c r="A141" s="131"/>
      <c r="B141" s="131"/>
      <c r="C141" s="131"/>
      <c r="D141" s="131"/>
      <c r="E141" s="58"/>
      <c r="F141" s="49" t="s">
        <v>104</v>
      </c>
      <c r="G141" s="31"/>
      <c r="H141" s="48"/>
      <c r="I141" s="48"/>
      <c r="J141" s="48"/>
      <c r="K141" s="31"/>
      <c r="L141" s="47"/>
      <c r="M141" s="47"/>
      <c r="N141" s="47"/>
      <c r="O141" s="47"/>
      <c r="P141" s="47"/>
      <c r="Q141" s="47"/>
      <c r="R141" s="46"/>
      <c r="S141" s="45"/>
    </row>
    <row r="142" spans="1:20" s="74" customFormat="1" x14ac:dyDescent="0.2">
      <c r="A142" s="131"/>
      <c r="B142" s="131"/>
      <c r="C142" s="131"/>
      <c r="D142" s="131"/>
      <c r="E142" s="58"/>
      <c r="F142" s="49" t="s">
        <v>105</v>
      </c>
      <c r="G142" s="31"/>
      <c r="H142" s="48"/>
      <c r="I142" s="48"/>
      <c r="J142" s="48"/>
      <c r="K142" s="31"/>
      <c r="L142" s="47"/>
      <c r="M142" s="47"/>
      <c r="N142" s="47"/>
      <c r="O142" s="47"/>
      <c r="P142" s="47"/>
      <c r="Q142" s="47"/>
      <c r="R142" s="46"/>
      <c r="S142" s="45"/>
    </row>
    <row r="143" spans="1:20" s="74" customFormat="1" x14ac:dyDescent="0.2">
      <c r="A143" s="131"/>
      <c r="B143" s="131"/>
      <c r="C143" s="131"/>
      <c r="D143" s="131"/>
      <c r="E143" s="58"/>
      <c r="F143" s="49" t="s">
        <v>106</v>
      </c>
      <c r="G143" s="31"/>
      <c r="H143" s="48"/>
      <c r="I143" s="48"/>
      <c r="J143" s="48"/>
      <c r="K143" s="31"/>
      <c r="L143" s="47"/>
      <c r="M143" s="47"/>
      <c r="N143" s="47"/>
      <c r="O143" s="47"/>
      <c r="P143" s="47"/>
      <c r="Q143" s="47"/>
      <c r="R143" s="46"/>
      <c r="S143" s="45"/>
    </row>
    <row r="144" spans="1:20" s="74" customFormat="1" ht="13.5" thickBot="1" x14ac:dyDescent="0.25">
      <c r="A144" s="131"/>
      <c r="B144" s="131"/>
      <c r="C144" s="131"/>
      <c r="D144" s="131"/>
      <c r="E144" s="58"/>
      <c r="F144" s="44" t="s">
        <v>107</v>
      </c>
      <c r="G144" s="42"/>
      <c r="H144" s="43"/>
      <c r="I144" s="43"/>
      <c r="J144" s="43"/>
      <c r="K144" s="42"/>
      <c r="L144" s="41"/>
      <c r="M144" s="41"/>
      <c r="N144" s="41"/>
      <c r="O144" s="41"/>
      <c r="P144" s="41"/>
      <c r="Q144" s="41"/>
      <c r="R144" s="40"/>
      <c r="S144" s="39"/>
    </row>
    <row r="145" spans="1:20" x14ac:dyDescent="0.2">
      <c r="A145" s="131"/>
      <c r="B145" s="131"/>
      <c r="C145" s="131"/>
      <c r="D145" s="120"/>
      <c r="E145" s="124"/>
      <c r="F145" s="126" t="s">
        <v>331</v>
      </c>
      <c r="G145" s="87"/>
      <c r="H145" s="86"/>
      <c r="I145" s="86"/>
      <c r="J145" s="86"/>
      <c r="K145" s="86"/>
      <c r="L145" s="85"/>
      <c r="M145" s="85"/>
      <c r="N145" s="84"/>
      <c r="O145" s="84"/>
      <c r="P145" s="84"/>
      <c r="Q145" s="84"/>
      <c r="R145" s="83"/>
      <c r="S145" s="82"/>
      <c r="T145" s="138"/>
    </row>
    <row r="146" spans="1:20" x14ac:dyDescent="0.2">
      <c r="A146" s="131" t="str">
        <f t="shared" si="20"/>
        <v>The People Concern</v>
      </c>
      <c r="B146" s="131" t="str">
        <f t="shared" si="21"/>
        <v xml:space="preserve">Interim Housing and Wellness Program </v>
      </c>
      <c r="C146" s="131" t="str">
        <f>$F$155</f>
        <v>SAMOSHEL</v>
      </c>
      <c r="D146" s="135" t="s">
        <v>56</v>
      </c>
      <c r="E146" s="124" t="s">
        <v>102</v>
      </c>
      <c r="F146" s="80" t="s">
        <v>322</v>
      </c>
      <c r="G146" s="80" t="s">
        <v>323</v>
      </c>
      <c r="H146" s="80"/>
      <c r="I146" s="80"/>
      <c r="J146" s="80"/>
      <c r="K146" s="80"/>
      <c r="L146" s="77">
        <v>7538.9959503860755</v>
      </c>
      <c r="M146" s="77"/>
      <c r="N146" s="77">
        <v>7538.9959503860755</v>
      </c>
      <c r="O146" s="78">
        <v>0</v>
      </c>
      <c r="P146" s="78">
        <v>0</v>
      </c>
      <c r="Q146" s="77">
        <f>SUM(O146:P146)</f>
        <v>0</v>
      </c>
      <c r="R146" s="76" t="str">
        <f>IFERROR(Q146/M146,"N/A")</f>
        <v>N/A</v>
      </c>
      <c r="S146" s="75">
        <v>0</v>
      </c>
      <c r="T146" s="74"/>
    </row>
    <row r="147" spans="1:20" ht="25.5" x14ac:dyDescent="0.2">
      <c r="A147" s="131" t="str">
        <f t="shared" si="20"/>
        <v>The People Concern</v>
      </c>
      <c r="B147" s="131" t="str">
        <f t="shared" si="21"/>
        <v xml:space="preserve">Interim Housing and Wellness Program </v>
      </c>
      <c r="C147" s="131" t="str">
        <f>$F$155</f>
        <v>SAMOSHEL</v>
      </c>
      <c r="D147" s="135" t="s">
        <v>56</v>
      </c>
      <c r="E147" s="124" t="s">
        <v>102</v>
      </c>
      <c r="F147" s="80" t="s">
        <v>324</v>
      </c>
      <c r="G147" s="80" t="s">
        <v>325</v>
      </c>
      <c r="H147" s="80"/>
      <c r="I147" s="80"/>
      <c r="J147" s="80"/>
      <c r="K147" s="80"/>
      <c r="L147" s="90">
        <v>1927.53</v>
      </c>
      <c r="M147" s="90"/>
      <c r="N147" s="90">
        <v>1927.53</v>
      </c>
      <c r="O147" s="91">
        <v>0</v>
      </c>
      <c r="P147" s="91">
        <v>0</v>
      </c>
      <c r="Q147" s="90">
        <f>SUM(O147:P147)</f>
        <v>0</v>
      </c>
      <c r="R147" s="89" t="str">
        <f>IFERROR(Q147/M147,"N/A")</f>
        <v>N/A</v>
      </c>
      <c r="S147" s="88">
        <v>0</v>
      </c>
      <c r="T147" s="74"/>
    </row>
    <row r="148" spans="1:20" x14ac:dyDescent="0.2">
      <c r="A148" s="131"/>
      <c r="B148" s="131"/>
      <c r="C148" s="131"/>
      <c r="D148" s="120"/>
      <c r="E148" s="124"/>
      <c r="F148" s="126" t="s">
        <v>361</v>
      </c>
      <c r="G148" s="87"/>
      <c r="H148" s="86"/>
      <c r="I148" s="86"/>
      <c r="J148" s="86"/>
      <c r="K148" s="86"/>
      <c r="L148" s="85"/>
      <c r="M148" s="85"/>
      <c r="N148" s="84"/>
      <c r="O148" s="84"/>
      <c r="P148" s="84"/>
      <c r="Q148" s="84"/>
      <c r="R148" s="83"/>
      <c r="S148" s="82"/>
      <c r="T148" s="138"/>
    </row>
    <row r="149" spans="1:20" x14ac:dyDescent="0.2">
      <c r="A149" s="131" t="str">
        <f t="shared" si="20"/>
        <v>The People Concern</v>
      </c>
      <c r="B149" s="131" t="str">
        <f t="shared" si="21"/>
        <v xml:space="preserve">Interim Housing and Wellness Program </v>
      </c>
      <c r="C149" s="131" t="s">
        <v>361</v>
      </c>
      <c r="D149" s="135" t="s">
        <v>56</v>
      </c>
      <c r="E149" s="124" t="s">
        <v>102</v>
      </c>
      <c r="F149" s="80" t="s">
        <v>322</v>
      </c>
      <c r="G149" s="80" t="s">
        <v>323</v>
      </c>
      <c r="H149" s="80"/>
      <c r="I149" s="80"/>
      <c r="J149" s="80"/>
      <c r="K149" s="80"/>
      <c r="L149" s="90">
        <v>5547.8571326130086</v>
      </c>
      <c r="M149" s="90">
        <v>5333</v>
      </c>
      <c r="N149" s="90">
        <v>214.85713261300862</v>
      </c>
      <c r="O149" s="91">
        <v>0</v>
      </c>
      <c r="P149" s="91">
        <v>0</v>
      </c>
      <c r="Q149" s="90">
        <f>SUM(O149:P149)</f>
        <v>0</v>
      </c>
      <c r="R149" s="89">
        <f>IFERROR(Q149/M149,"N/A")</f>
        <v>0</v>
      </c>
      <c r="S149" s="88">
        <v>0</v>
      </c>
      <c r="T149" s="74"/>
    </row>
    <row r="150" spans="1:20" ht="26.25" thickBot="1" x14ac:dyDescent="0.25">
      <c r="A150" s="131" t="str">
        <f t="shared" si="20"/>
        <v>The People Concern</v>
      </c>
      <c r="B150" s="131" t="str">
        <f t="shared" si="21"/>
        <v xml:space="preserve">Interim Housing and Wellness Program </v>
      </c>
      <c r="C150" s="131" t="s">
        <v>361</v>
      </c>
      <c r="D150" s="135" t="s">
        <v>56</v>
      </c>
      <c r="E150" s="124" t="s">
        <v>102</v>
      </c>
      <c r="F150" s="80" t="s">
        <v>324</v>
      </c>
      <c r="G150" s="80" t="s">
        <v>325</v>
      </c>
      <c r="H150" s="80"/>
      <c r="I150" s="80"/>
      <c r="J150" s="80"/>
      <c r="K150" s="80"/>
      <c r="L150" s="90">
        <v>0</v>
      </c>
      <c r="M150" s="90"/>
      <c r="N150" s="90">
        <v>0</v>
      </c>
      <c r="O150" s="91">
        <v>0</v>
      </c>
      <c r="P150" s="91">
        <v>0</v>
      </c>
      <c r="Q150" s="90">
        <f>SUM(O150:P150)</f>
        <v>0</v>
      </c>
      <c r="R150" s="89" t="str">
        <f>IFERROR(Q150/M150,"N/A")</f>
        <v>N/A</v>
      </c>
      <c r="S150" s="88">
        <v>0</v>
      </c>
      <c r="T150" s="74"/>
    </row>
    <row r="151" spans="1:20" ht="13.5" thickBot="1" x14ac:dyDescent="0.25">
      <c r="A151" s="131"/>
      <c r="B151" s="131"/>
      <c r="C151" s="131"/>
      <c r="E151" s="124"/>
      <c r="F151" s="16"/>
      <c r="G151" s="14"/>
      <c r="H151" s="15" t="s">
        <v>108</v>
      </c>
      <c r="I151" s="14"/>
      <c r="J151" s="14"/>
      <c r="K151" s="13"/>
      <c r="L151" s="12">
        <f t="shared" ref="L151:Q151" si="23">SUM(L146:L150)</f>
        <v>15014.383082999084</v>
      </c>
      <c r="M151" s="12">
        <f t="shared" si="23"/>
        <v>5333</v>
      </c>
      <c r="N151" s="12">
        <f t="shared" si="23"/>
        <v>9681.3830829990839</v>
      </c>
      <c r="O151" s="12">
        <f t="shared" si="23"/>
        <v>0</v>
      </c>
      <c r="P151" s="12">
        <f t="shared" si="23"/>
        <v>0</v>
      </c>
      <c r="Q151" s="12">
        <f t="shared" si="23"/>
        <v>0</v>
      </c>
      <c r="R151" s="11">
        <f>IFERROR(Q151/M151,"N/A")</f>
        <v>0</v>
      </c>
      <c r="S151" s="10">
        <f>SUM(O151:P151)</f>
        <v>0</v>
      </c>
      <c r="T151" s="129"/>
    </row>
    <row r="152" spans="1:20" ht="13.5" thickBot="1" x14ac:dyDescent="0.25">
      <c r="A152" s="131"/>
      <c r="B152" s="131"/>
      <c r="C152" s="131"/>
      <c r="D152" s="131"/>
      <c r="F152" s="74"/>
      <c r="G152" s="74"/>
      <c r="H152" s="74"/>
      <c r="I152" s="74"/>
      <c r="J152" s="74"/>
      <c r="K152" s="74"/>
    </row>
    <row r="153" spans="1:20" s="74" customFormat="1" x14ac:dyDescent="0.2">
      <c r="A153" s="131"/>
      <c r="B153" s="131"/>
      <c r="C153" s="131"/>
      <c r="D153" s="135"/>
      <c r="E153" s="124"/>
      <c r="F153" s="51" t="s">
        <v>109</v>
      </c>
      <c r="G153" s="37"/>
      <c r="H153" s="37"/>
      <c r="I153" s="37"/>
      <c r="J153" s="37"/>
      <c r="K153" s="36"/>
      <c r="L153" s="35"/>
      <c r="M153" s="35"/>
      <c r="N153" s="35"/>
      <c r="O153" s="35"/>
      <c r="P153" s="35"/>
      <c r="Q153" s="35"/>
      <c r="R153" s="34"/>
      <c r="S153" s="33"/>
    </row>
    <row r="154" spans="1:20" s="74" customFormat="1" ht="13.5" thickBot="1" x14ac:dyDescent="0.25">
      <c r="A154" s="131"/>
      <c r="B154" s="131"/>
      <c r="C154" s="131"/>
      <c r="D154" s="135"/>
      <c r="E154" s="124"/>
      <c r="F154" s="50" t="s">
        <v>110</v>
      </c>
      <c r="G154" s="43"/>
      <c r="H154" s="43"/>
      <c r="I154" s="43"/>
      <c r="J154" s="43"/>
      <c r="K154" s="42"/>
      <c r="L154" s="41"/>
      <c r="M154" s="41"/>
      <c r="N154" s="41"/>
      <c r="O154" s="41"/>
      <c r="P154" s="41"/>
      <c r="Q154" s="41"/>
      <c r="R154" s="40"/>
      <c r="S154" s="39"/>
    </row>
    <row r="155" spans="1:20" x14ac:dyDescent="0.2">
      <c r="A155" s="131"/>
      <c r="B155" s="131"/>
      <c r="C155" s="131"/>
      <c r="D155" s="120"/>
      <c r="E155" s="124"/>
      <c r="F155" s="126" t="s">
        <v>331</v>
      </c>
      <c r="G155" s="87"/>
      <c r="H155" s="86"/>
      <c r="I155" s="86"/>
      <c r="J155" s="86"/>
      <c r="K155" s="86"/>
      <c r="L155" s="85"/>
      <c r="M155" s="85"/>
      <c r="N155" s="84"/>
      <c r="O155" s="84"/>
      <c r="P155" s="84"/>
      <c r="Q155" s="84"/>
      <c r="R155" s="83"/>
      <c r="S155" s="82"/>
      <c r="T155" s="138"/>
    </row>
    <row r="156" spans="1:20" s="74" customFormat="1" x14ac:dyDescent="0.2">
      <c r="A156" s="131" t="str">
        <f t="shared" si="20"/>
        <v>The People Concern</v>
      </c>
      <c r="B156" s="131" t="str">
        <f t="shared" si="21"/>
        <v xml:space="preserve">Interim Housing and Wellness Program </v>
      </c>
      <c r="C156" s="131" t="str">
        <f t="shared" ref="C156:C189" si="24">$F$155</f>
        <v>SAMOSHEL</v>
      </c>
      <c r="D156" s="131" t="s">
        <v>56</v>
      </c>
      <c r="E156" s="124" t="s">
        <v>109</v>
      </c>
      <c r="F156" s="80" t="s">
        <v>228</v>
      </c>
      <c r="G156" s="80" t="s">
        <v>211</v>
      </c>
      <c r="H156" s="81">
        <f t="shared" ref="H156:H189" si="25">L156/12</f>
        <v>51.445</v>
      </c>
      <c r="I156" s="80"/>
      <c r="J156" s="80"/>
      <c r="K156" s="80"/>
      <c r="L156" s="77">
        <v>617.34</v>
      </c>
      <c r="M156" s="77"/>
      <c r="N156" s="77">
        <v>617.34</v>
      </c>
      <c r="O156" s="78">
        <v>0</v>
      </c>
      <c r="P156" s="78">
        <v>0</v>
      </c>
      <c r="Q156" s="77">
        <f t="shared" ref="Q156:Q189" si="26">SUM(O156:P156)</f>
        <v>0</v>
      </c>
      <c r="R156" s="76" t="str">
        <f t="shared" ref="R156:R189" si="27">IFERROR(Q156/M156,"N/A")</f>
        <v>N/A</v>
      </c>
      <c r="S156" s="75">
        <v>0</v>
      </c>
    </row>
    <row r="157" spans="1:20" s="74" customFormat="1" x14ac:dyDescent="0.2">
      <c r="A157" s="131" t="str">
        <f t="shared" si="20"/>
        <v>The People Concern</v>
      </c>
      <c r="B157" s="131" t="str">
        <f t="shared" si="21"/>
        <v xml:space="preserve">Interim Housing and Wellness Program </v>
      </c>
      <c r="C157" s="131" t="str">
        <f t="shared" si="24"/>
        <v>SAMOSHEL</v>
      </c>
      <c r="D157" s="131" t="s">
        <v>56</v>
      </c>
      <c r="E157" s="124" t="s">
        <v>109</v>
      </c>
      <c r="F157" s="80" t="s">
        <v>229</v>
      </c>
      <c r="G157" s="80" t="s">
        <v>211</v>
      </c>
      <c r="H157" s="81">
        <f t="shared" si="25"/>
        <v>1107.5271399419287</v>
      </c>
      <c r="I157" s="80"/>
      <c r="J157" s="80"/>
      <c r="K157" s="80"/>
      <c r="L157" s="90">
        <v>13290.325679303143</v>
      </c>
      <c r="M157" s="90"/>
      <c r="N157" s="90">
        <v>13290.325679303143</v>
      </c>
      <c r="O157" s="91">
        <v>0</v>
      </c>
      <c r="P157" s="91">
        <v>0</v>
      </c>
      <c r="Q157" s="90">
        <f t="shared" si="26"/>
        <v>0</v>
      </c>
      <c r="R157" s="89" t="str">
        <f t="shared" si="27"/>
        <v>N/A</v>
      </c>
      <c r="S157" s="88">
        <v>0</v>
      </c>
    </row>
    <row r="158" spans="1:20" s="74" customFormat="1" x14ac:dyDescent="0.2">
      <c r="A158" s="131" t="str">
        <f t="shared" si="20"/>
        <v>The People Concern</v>
      </c>
      <c r="B158" s="131" t="str">
        <f t="shared" si="21"/>
        <v xml:space="preserve">Interim Housing and Wellness Program </v>
      </c>
      <c r="C158" s="131" t="str">
        <f t="shared" si="24"/>
        <v>SAMOSHEL</v>
      </c>
      <c r="D158" s="131" t="s">
        <v>56</v>
      </c>
      <c r="E158" s="124" t="s">
        <v>109</v>
      </c>
      <c r="F158" s="80" t="s">
        <v>230</v>
      </c>
      <c r="G158" s="80" t="s">
        <v>211</v>
      </c>
      <c r="H158" s="81">
        <f t="shared" si="25"/>
        <v>352.08333333333331</v>
      </c>
      <c r="I158" s="80"/>
      <c r="J158" s="80"/>
      <c r="K158" s="80"/>
      <c r="L158" s="90">
        <v>4225</v>
      </c>
      <c r="M158" s="90">
        <v>4175</v>
      </c>
      <c r="N158" s="90">
        <v>50</v>
      </c>
      <c r="O158" s="91">
        <v>0</v>
      </c>
      <c r="P158" s="91">
        <v>0</v>
      </c>
      <c r="Q158" s="90">
        <f t="shared" si="26"/>
        <v>0</v>
      </c>
      <c r="R158" s="89">
        <f t="shared" si="27"/>
        <v>0</v>
      </c>
      <c r="S158" s="88">
        <v>0</v>
      </c>
    </row>
    <row r="159" spans="1:20" s="74" customFormat="1" x14ac:dyDescent="0.2">
      <c r="A159" s="131" t="str">
        <f t="shared" si="20"/>
        <v>The People Concern</v>
      </c>
      <c r="B159" s="131" t="str">
        <f t="shared" si="21"/>
        <v xml:space="preserve">Interim Housing and Wellness Program </v>
      </c>
      <c r="C159" s="131" t="str">
        <f t="shared" si="24"/>
        <v>SAMOSHEL</v>
      </c>
      <c r="D159" s="131" t="s">
        <v>56</v>
      </c>
      <c r="E159" s="124" t="s">
        <v>109</v>
      </c>
      <c r="F159" s="80" t="s">
        <v>231</v>
      </c>
      <c r="G159" s="80" t="s">
        <v>211</v>
      </c>
      <c r="H159" s="81">
        <f t="shared" si="25"/>
        <v>8.75</v>
      </c>
      <c r="I159" s="80"/>
      <c r="J159" s="80"/>
      <c r="K159" s="80"/>
      <c r="L159" s="90">
        <v>105</v>
      </c>
      <c r="M159" s="90"/>
      <c r="N159" s="90">
        <v>105</v>
      </c>
      <c r="O159" s="91">
        <v>0</v>
      </c>
      <c r="P159" s="91">
        <v>0</v>
      </c>
      <c r="Q159" s="90">
        <f t="shared" si="26"/>
        <v>0</v>
      </c>
      <c r="R159" s="89" t="str">
        <f t="shared" si="27"/>
        <v>N/A</v>
      </c>
      <c r="S159" s="88">
        <v>0</v>
      </c>
    </row>
    <row r="160" spans="1:20" s="74" customFormat="1" x14ac:dyDescent="0.2">
      <c r="A160" s="131" t="str">
        <f t="shared" si="20"/>
        <v>The People Concern</v>
      </c>
      <c r="B160" s="131" t="str">
        <f t="shared" si="21"/>
        <v xml:space="preserve">Interim Housing and Wellness Program </v>
      </c>
      <c r="C160" s="131" t="str">
        <f t="shared" si="24"/>
        <v>SAMOSHEL</v>
      </c>
      <c r="D160" s="131" t="s">
        <v>56</v>
      </c>
      <c r="E160" s="124" t="s">
        <v>109</v>
      </c>
      <c r="F160" s="80" t="s">
        <v>232</v>
      </c>
      <c r="G160" s="80" t="s">
        <v>211</v>
      </c>
      <c r="H160" s="81">
        <f t="shared" si="25"/>
        <v>227.83387024825629</v>
      </c>
      <c r="I160" s="80"/>
      <c r="J160" s="80"/>
      <c r="K160" s="80"/>
      <c r="L160" s="90">
        <v>2734.0064429790755</v>
      </c>
      <c r="M160" s="90"/>
      <c r="N160" s="90">
        <v>2734.0064429790755</v>
      </c>
      <c r="O160" s="91">
        <v>0</v>
      </c>
      <c r="P160" s="91">
        <v>0</v>
      </c>
      <c r="Q160" s="90">
        <f t="shared" si="26"/>
        <v>0</v>
      </c>
      <c r="R160" s="89" t="str">
        <f t="shared" si="27"/>
        <v>N/A</v>
      </c>
      <c r="S160" s="88">
        <v>0</v>
      </c>
    </row>
    <row r="161" spans="1:19" s="74" customFormat="1" x14ac:dyDescent="0.2">
      <c r="A161" s="131" t="str">
        <f t="shared" si="20"/>
        <v>The People Concern</v>
      </c>
      <c r="B161" s="131" t="str">
        <f t="shared" si="21"/>
        <v xml:space="preserve">Interim Housing and Wellness Program </v>
      </c>
      <c r="C161" s="131" t="str">
        <f t="shared" si="24"/>
        <v>SAMOSHEL</v>
      </c>
      <c r="D161" s="131" t="s">
        <v>56</v>
      </c>
      <c r="E161" s="124" t="s">
        <v>109</v>
      </c>
      <c r="F161" s="80" t="s">
        <v>233</v>
      </c>
      <c r="G161" s="80" t="s">
        <v>211</v>
      </c>
      <c r="H161" s="81">
        <f t="shared" si="25"/>
        <v>0</v>
      </c>
      <c r="I161" s="80"/>
      <c r="J161" s="80"/>
      <c r="K161" s="80"/>
      <c r="L161" s="90">
        <v>0</v>
      </c>
      <c r="M161" s="90"/>
      <c r="N161" s="90">
        <v>0</v>
      </c>
      <c r="O161" s="91">
        <v>0</v>
      </c>
      <c r="P161" s="91">
        <v>0</v>
      </c>
      <c r="Q161" s="90">
        <f t="shared" si="26"/>
        <v>0</v>
      </c>
      <c r="R161" s="89" t="str">
        <f t="shared" si="27"/>
        <v>N/A</v>
      </c>
      <c r="S161" s="88">
        <v>0</v>
      </c>
    </row>
    <row r="162" spans="1:19" s="74" customFormat="1" x14ac:dyDescent="0.2">
      <c r="A162" s="131" t="str">
        <f t="shared" si="20"/>
        <v>The People Concern</v>
      </c>
      <c r="B162" s="131" t="str">
        <f t="shared" si="21"/>
        <v xml:space="preserve">Interim Housing and Wellness Program </v>
      </c>
      <c r="C162" s="131" t="str">
        <f t="shared" si="24"/>
        <v>SAMOSHEL</v>
      </c>
      <c r="D162" s="131" t="s">
        <v>56</v>
      </c>
      <c r="E162" s="124" t="s">
        <v>109</v>
      </c>
      <c r="F162" s="80" t="s">
        <v>234</v>
      </c>
      <c r="G162" s="80" t="s">
        <v>211</v>
      </c>
      <c r="H162" s="81">
        <f t="shared" si="25"/>
        <v>0</v>
      </c>
      <c r="I162" s="80"/>
      <c r="J162" s="80"/>
      <c r="K162" s="80"/>
      <c r="L162" s="90">
        <v>0</v>
      </c>
      <c r="M162" s="90"/>
      <c r="N162" s="90">
        <v>0</v>
      </c>
      <c r="O162" s="91">
        <v>0</v>
      </c>
      <c r="P162" s="91">
        <v>0</v>
      </c>
      <c r="Q162" s="90">
        <f t="shared" si="26"/>
        <v>0</v>
      </c>
      <c r="R162" s="89" t="str">
        <f t="shared" si="27"/>
        <v>N/A</v>
      </c>
      <c r="S162" s="88">
        <v>0</v>
      </c>
    </row>
    <row r="163" spans="1:19" s="74" customFormat="1" x14ac:dyDescent="0.2">
      <c r="A163" s="131" t="str">
        <f t="shared" si="20"/>
        <v>The People Concern</v>
      </c>
      <c r="B163" s="131" t="str">
        <f t="shared" si="21"/>
        <v xml:space="preserve">Interim Housing and Wellness Program </v>
      </c>
      <c r="C163" s="131" t="str">
        <f t="shared" si="24"/>
        <v>SAMOSHEL</v>
      </c>
      <c r="D163" s="131" t="s">
        <v>56</v>
      </c>
      <c r="E163" s="124" t="s">
        <v>109</v>
      </c>
      <c r="F163" s="80" t="s">
        <v>235</v>
      </c>
      <c r="G163" s="80" t="s">
        <v>211</v>
      </c>
      <c r="H163" s="81">
        <f t="shared" si="25"/>
        <v>0</v>
      </c>
      <c r="I163" s="80"/>
      <c r="J163" s="80"/>
      <c r="K163" s="80"/>
      <c r="L163" s="90">
        <v>0</v>
      </c>
      <c r="M163" s="90"/>
      <c r="N163" s="90">
        <v>0</v>
      </c>
      <c r="O163" s="91">
        <v>0</v>
      </c>
      <c r="P163" s="91">
        <v>0</v>
      </c>
      <c r="Q163" s="90">
        <f t="shared" si="26"/>
        <v>0</v>
      </c>
      <c r="R163" s="89" t="str">
        <f t="shared" si="27"/>
        <v>N/A</v>
      </c>
      <c r="S163" s="88">
        <v>0</v>
      </c>
    </row>
    <row r="164" spans="1:19" s="74" customFormat="1" x14ac:dyDescent="0.2">
      <c r="A164" s="131" t="str">
        <f t="shared" si="20"/>
        <v>The People Concern</v>
      </c>
      <c r="B164" s="131" t="str">
        <f t="shared" si="21"/>
        <v xml:space="preserve">Interim Housing and Wellness Program </v>
      </c>
      <c r="C164" s="131" t="str">
        <f t="shared" si="24"/>
        <v>SAMOSHEL</v>
      </c>
      <c r="D164" s="131" t="s">
        <v>56</v>
      </c>
      <c r="E164" s="124" t="s">
        <v>109</v>
      </c>
      <c r="F164" s="80" t="s">
        <v>236</v>
      </c>
      <c r="G164" s="80" t="s">
        <v>211</v>
      </c>
      <c r="H164" s="81">
        <f t="shared" si="25"/>
        <v>1912.8856611270485</v>
      </c>
      <c r="I164" s="80"/>
      <c r="J164" s="80"/>
      <c r="K164" s="80"/>
      <c r="L164" s="90">
        <v>22954.627933524582</v>
      </c>
      <c r="M164" s="90"/>
      <c r="N164" s="90">
        <v>22954.627933524582</v>
      </c>
      <c r="O164" s="91">
        <v>0</v>
      </c>
      <c r="P164" s="91">
        <v>0</v>
      </c>
      <c r="Q164" s="90">
        <f t="shared" si="26"/>
        <v>0</v>
      </c>
      <c r="R164" s="89" t="str">
        <f t="shared" si="27"/>
        <v>N/A</v>
      </c>
      <c r="S164" s="88">
        <v>0</v>
      </c>
    </row>
    <row r="165" spans="1:19" s="74" customFormat="1" x14ac:dyDescent="0.2">
      <c r="A165" s="131" t="str">
        <f t="shared" si="20"/>
        <v>The People Concern</v>
      </c>
      <c r="B165" s="131" t="str">
        <f t="shared" si="21"/>
        <v xml:space="preserve">Interim Housing and Wellness Program </v>
      </c>
      <c r="C165" s="131" t="str">
        <f t="shared" si="24"/>
        <v>SAMOSHEL</v>
      </c>
      <c r="D165" s="131" t="s">
        <v>56</v>
      </c>
      <c r="E165" s="124" t="s">
        <v>109</v>
      </c>
      <c r="F165" s="80" t="s">
        <v>237</v>
      </c>
      <c r="G165" s="80" t="s">
        <v>211</v>
      </c>
      <c r="H165" s="81">
        <f t="shared" si="25"/>
        <v>1.0858593453992988</v>
      </c>
      <c r="I165" s="80"/>
      <c r="J165" s="80"/>
      <c r="K165" s="80"/>
      <c r="L165" s="90">
        <v>13.030312144791585</v>
      </c>
      <c r="M165" s="90"/>
      <c r="N165" s="90">
        <v>13.030312144791585</v>
      </c>
      <c r="O165" s="91">
        <v>0</v>
      </c>
      <c r="P165" s="91">
        <v>0</v>
      </c>
      <c r="Q165" s="90">
        <f t="shared" si="26"/>
        <v>0</v>
      </c>
      <c r="R165" s="89" t="str">
        <f t="shared" si="27"/>
        <v>N/A</v>
      </c>
      <c r="S165" s="88">
        <v>0</v>
      </c>
    </row>
    <row r="166" spans="1:19" s="74" customFormat="1" x14ac:dyDescent="0.2">
      <c r="A166" s="131" t="str">
        <f t="shared" si="20"/>
        <v>The People Concern</v>
      </c>
      <c r="B166" s="131" t="str">
        <f t="shared" si="21"/>
        <v xml:space="preserve">Interim Housing and Wellness Program </v>
      </c>
      <c r="C166" s="131" t="str">
        <f t="shared" si="24"/>
        <v>SAMOSHEL</v>
      </c>
      <c r="D166" s="131" t="s">
        <v>56</v>
      </c>
      <c r="E166" s="124" t="s">
        <v>109</v>
      </c>
      <c r="F166" s="80" t="s">
        <v>238</v>
      </c>
      <c r="G166" s="80" t="s">
        <v>211</v>
      </c>
      <c r="H166" s="81">
        <f t="shared" si="25"/>
        <v>70.544901843490862</v>
      </c>
      <c r="I166" s="80"/>
      <c r="J166" s="80"/>
      <c r="K166" s="80"/>
      <c r="L166" s="90">
        <v>846.53882212189035</v>
      </c>
      <c r="M166" s="90"/>
      <c r="N166" s="90">
        <v>846.53882212189035</v>
      </c>
      <c r="O166" s="91">
        <v>0</v>
      </c>
      <c r="P166" s="91">
        <v>0</v>
      </c>
      <c r="Q166" s="90">
        <f t="shared" si="26"/>
        <v>0</v>
      </c>
      <c r="R166" s="89" t="str">
        <f t="shared" si="27"/>
        <v>N/A</v>
      </c>
      <c r="S166" s="88">
        <v>0</v>
      </c>
    </row>
    <row r="167" spans="1:19" s="74" customFormat="1" x14ac:dyDescent="0.2">
      <c r="A167" s="131" t="str">
        <f t="shared" si="20"/>
        <v>The People Concern</v>
      </c>
      <c r="B167" s="131" t="str">
        <f t="shared" si="21"/>
        <v xml:space="preserve">Interim Housing and Wellness Program </v>
      </c>
      <c r="C167" s="131" t="str">
        <f t="shared" si="24"/>
        <v>SAMOSHEL</v>
      </c>
      <c r="D167" s="131" t="s">
        <v>56</v>
      </c>
      <c r="E167" s="124" t="s">
        <v>109</v>
      </c>
      <c r="F167" s="80" t="s">
        <v>326</v>
      </c>
      <c r="G167" s="80" t="s">
        <v>211</v>
      </c>
      <c r="H167" s="81">
        <f t="shared" si="25"/>
        <v>261.46125000000001</v>
      </c>
      <c r="I167" s="80"/>
      <c r="J167" s="80"/>
      <c r="K167" s="80"/>
      <c r="L167" s="90">
        <v>3137.5349999999999</v>
      </c>
      <c r="M167" s="90"/>
      <c r="N167" s="90">
        <v>3137.5349999999999</v>
      </c>
      <c r="O167" s="91">
        <v>0</v>
      </c>
      <c r="P167" s="91">
        <v>0</v>
      </c>
      <c r="Q167" s="90">
        <f t="shared" si="26"/>
        <v>0</v>
      </c>
      <c r="R167" s="89" t="str">
        <f t="shared" si="27"/>
        <v>N/A</v>
      </c>
      <c r="S167" s="88">
        <v>0</v>
      </c>
    </row>
    <row r="168" spans="1:19" s="74" customFormat="1" x14ac:dyDescent="0.2">
      <c r="A168" s="131" t="str">
        <f t="shared" si="20"/>
        <v>The People Concern</v>
      </c>
      <c r="B168" s="131" t="str">
        <f t="shared" si="21"/>
        <v xml:space="preserve">Interim Housing and Wellness Program </v>
      </c>
      <c r="C168" s="131" t="str">
        <f t="shared" si="24"/>
        <v>SAMOSHEL</v>
      </c>
      <c r="D168" s="131" t="s">
        <v>56</v>
      </c>
      <c r="E168" s="124" t="s">
        <v>109</v>
      </c>
      <c r="F168" s="80" t="s">
        <v>239</v>
      </c>
      <c r="G168" s="80" t="s">
        <v>211</v>
      </c>
      <c r="H168" s="81">
        <f t="shared" si="25"/>
        <v>222.56686136442957</v>
      </c>
      <c r="I168" s="80"/>
      <c r="J168" s="80"/>
      <c r="K168" s="80"/>
      <c r="L168" s="90">
        <v>2670.802336373155</v>
      </c>
      <c r="M168" s="90"/>
      <c r="N168" s="90">
        <v>2670.802336373155</v>
      </c>
      <c r="O168" s="91">
        <v>0</v>
      </c>
      <c r="P168" s="91">
        <v>0</v>
      </c>
      <c r="Q168" s="90">
        <f t="shared" si="26"/>
        <v>0</v>
      </c>
      <c r="R168" s="89" t="str">
        <f t="shared" si="27"/>
        <v>N/A</v>
      </c>
      <c r="S168" s="88">
        <v>0</v>
      </c>
    </row>
    <row r="169" spans="1:19" s="74" customFormat="1" x14ac:dyDescent="0.2">
      <c r="A169" s="131" t="str">
        <f t="shared" si="20"/>
        <v>The People Concern</v>
      </c>
      <c r="B169" s="131" t="str">
        <f t="shared" si="21"/>
        <v xml:space="preserve">Interim Housing and Wellness Program </v>
      </c>
      <c r="C169" s="131" t="str">
        <f t="shared" si="24"/>
        <v>SAMOSHEL</v>
      </c>
      <c r="D169" s="131" t="s">
        <v>56</v>
      </c>
      <c r="E169" s="124" t="s">
        <v>109</v>
      </c>
      <c r="F169" s="80" t="s">
        <v>240</v>
      </c>
      <c r="G169" s="80" t="s">
        <v>211</v>
      </c>
      <c r="H169" s="81">
        <f t="shared" si="25"/>
        <v>1304.4308209128985</v>
      </c>
      <c r="I169" s="80"/>
      <c r="J169" s="80"/>
      <c r="K169" s="80"/>
      <c r="L169" s="90">
        <v>15653.169850954782</v>
      </c>
      <c r="M169" s="90">
        <v>750</v>
      </c>
      <c r="N169" s="90">
        <v>14903.169850954782</v>
      </c>
      <c r="O169" s="91">
        <v>0</v>
      </c>
      <c r="P169" s="91">
        <v>0</v>
      </c>
      <c r="Q169" s="90">
        <f t="shared" si="26"/>
        <v>0</v>
      </c>
      <c r="R169" s="89">
        <f t="shared" si="27"/>
        <v>0</v>
      </c>
      <c r="S169" s="88">
        <v>0</v>
      </c>
    </row>
    <row r="170" spans="1:19" s="74" customFormat="1" x14ac:dyDescent="0.2">
      <c r="A170" s="131" t="str">
        <f t="shared" si="20"/>
        <v>The People Concern</v>
      </c>
      <c r="B170" s="131" t="str">
        <f t="shared" si="21"/>
        <v xml:space="preserve">Interim Housing and Wellness Program </v>
      </c>
      <c r="C170" s="131" t="str">
        <f t="shared" si="24"/>
        <v>SAMOSHEL</v>
      </c>
      <c r="D170" s="131" t="s">
        <v>56</v>
      </c>
      <c r="E170" s="124" t="s">
        <v>109</v>
      </c>
      <c r="F170" s="80" t="s">
        <v>327</v>
      </c>
      <c r="G170" s="80" t="s">
        <v>211</v>
      </c>
      <c r="H170" s="81">
        <f t="shared" si="25"/>
        <v>16.545000000000002</v>
      </c>
      <c r="I170" s="80"/>
      <c r="J170" s="80"/>
      <c r="K170" s="80"/>
      <c r="L170" s="90">
        <v>198.54000000000002</v>
      </c>
      <c r="M170" s="90"/>
      <c r="N170" s="90">
        <v>198.54000000000002</v>
      </c>
      <c r="O170" s="91">
        <v>0</v>
      </c>
      <c r="P170" s="91">
        <v>0</v>
      </c>
      <c r="Q170" s="90">
        <f t="shared" si="26"/>
        <v>0</v>
      </c>
      <c r="R170" s="89" t="str">
        <f t="shared" si="27"/>
        <v>N/A</v>
      </c>
      <c r="S170" s="88">
        <v>0</v>
      </c>
    </row>
    <row r="171" spans="1:19" s="74" customFormat="1" x14ac:dyDescent="0.2">
      <c r="A171" s="131" t="str">
        <f t="shared" si="20"/>
        <v>The People Concern</v>
      </c>
      <c r="B171" s="131" t="str">
        <f t="shared" si="21"/>
        <v xml:space="preserve">Interim Housing and Wellness Program </v>
      </c>
      <c r="C171" s="131" t="str">
        <f t="shared" si="24"/>
        <v>SAMOSHEL</v>
      </c>
      <c r="D171" s="131" t="s">
        <v>56</v>
      </c>
      <c r="E171" s="124" t="s">
        <v>109</v>
      </c>
      <c r="F171" s="80" t="s">
        <v>217</v>
      </c>
      <c r="G171" s="80" t="s">
        <v>211</v>
      </c>
      <c r="H171" s="81">
        <f t="shared" si="25"/>
        <v>569.26286922077657</v>
      </c>
      <c r="I171" s="80"/>
      <c r="J171" s="80"/>
      <c r="K171" s="80"/>
      <c r="L171" s="90">
        <v>6831.1544306493188</v>
      </c>
      <c r="M171" s="90"/>
      <c r="N171" s="90">
        <v>6831.1544306493188</v>
      </c>
      <c r="O171" s="91">
        <v>0</v>
      </c>
      <c r="P171" s="91">
        <v>0</v>
      </c>
      <c r="Q171" s="90">
        <f t="shared" si="26"/>
        <v>0</v>
      </c>
      <c r="R171" s="89" t="str">
        <f t="shared" si="27"/>
        <v>N/A</v>
      </c>
      <c r="S171" s="88">
        <v>0</v>
      </c>
    </row>
    <row r="172" spans="1:19" s="74" customFormat="1" x14ac:dyDescent="0.2">
      <c r="A172" s="131" t="str">
        <f t="shared" si="20"/>
        <v>The People Concern</v>
      </c>
      <c r="B172" s="131" t="str">
        <f t="shared" si="21"/>
        <v xml:space="preserve">Interim Housing and Wellness Program </v>
      </c>
      <c r="C172" s="131" t="str">
        <f t="shared" si="24"/>
        <v>SAMOSHEL</v>
      </c>
      <c r="D172" s="131" t="s">
        <v>56</v>
      </c>
      <c r="E172" s="124" t="s">
        <v>109</v>
      </c>
      <c r="F172" s="80" t="s">
        <v>328</v>
      </c>
      <c r="G172" s="80" t="s">
        <v>211</v>
      </c>
      <c r="H172" s="81">
        <f t="shared" si="25"/>
        <v>0</v>
      </c>
      <c r="I172" s="80"/>
      <c r="J172" s="80"/>
      <c r="K172" s="80"/>
      <c r="L172" s="90">
        <v>0</v>
      </c>
      <c r="M172" s="90"/>
      <c r="N172" s="90">
        <v>0</v>
      </c>
      <c r="O172" s="91">
        <v>0</v>
      </c>
      <c r="P172" s="91">
        <v>0</v>
      </c>
      <c r="Q172" s="90">
        <f t="shared" si="26"/>
        <v>0</v>
      </c>
      <c r="R172" s="89" t="str">
        <f t="shared" si="27"/>
        <v>N/A</v>
      </c>
      <c r="S172" s="88">
        <v>0</v>
      </c>
    </row>
    <row r="173" spans="1:19" s="74" customFormat="1" x14ac:dyDescent="0.2">
      <c r="A173" s="131" t="str">
        <f t="shared" si="20"/>
        <v>The People Concern</v>
      </c>
      <c r="B173" s="131" t="str">
        <f t="shared" si="21"/>
        <v xml:space="preserve">Interim Housing and Wellness Program </v>
      </c>
      <c r="C173" s="131" t="str">
        <f t="shared" si="24"/>
        <v>SAMOSHEL</v>
      </c>
      <c r="D173" s="131" t="s">
        <v>56</v>
      </c>
      <c r="E173" s="124" t="s">
        <v>109</v>
      </c>
      <c r="F173" s="80" t="s">
        <v>218</v>
      </c>
      <c r="G173" s="80" t="s">
        <v>211</v>
      </c>
      <c r="H173" s="81">
        <f t="shared" si="25"/>
        <v>321.25937046569749</v>
      </c>
      <c r="I173" s="80"/>
      <c r="J173" s="80"/>
      <c r="K173" s="80"/>
      <c r="L173" s="90">
        <v>3855.1124455883701</v>
      </c>
      <c r="M173" s="90"/>
      <c r="N173" s="90">
        <v>3855.1124455883701</v>
      </c>
      <c r="O173" s="91">
        <v>0</v>
      </c>
      <c r="P173" s="91">
        <v>0</v>
      </c>
      <c r="Q173" s="90">
        <f t="shared" si="26"/>
        <v>0</v>
      </c>
      <c r="R173" s="89" t="str">
        <f t="shared" si="27"/>
        <v>N/A</v>
      </c>
      <c r="S173" s="88">
        <v>0</v>
      </c>
    </row>
    <row r="174" spans="1:19" s="74" customFormat="1" x14ac:dyDescent="0.2">
      <c r="A174" s="131" t="str">
        <f t="shared" si="20"/>
        <v>The People Concern</v>
      </c>
      <c r="B174" s="131" t="str">
        <f t="shared" si="21"/>
        <v xml:space="preserve">Interim Housing and Wellness Program </v>
      </c>
      <c r="C174" s="131" t="str">
        <f t="shared" si="24"/>
        <v>SAMOSHEL</v>
      </c>
      <c r="D174" s="131" t="s">
        <v>56</v>
      </c>
      <c r="E174" s="124" t="s">
        <v>109</v>
      </c>
      <c r="F174" s="80" t="s">
        <v>219</v>
      </c>
      <c r="G174" s="80" t="s">
        <v>211</v>
      </c>
      <c r="H174" s="81">
        <f t="shared" si="25"/>
        <v>3088.4662499999999</v>
      </c>
      <c r="I174" s="80"/>
      <c r="J174" s="80"/>
      <c r="K174" s="80"/>
      <c r="L174" s="90">
        <v>37061.595000000001</v>
      </c>
      <c r="M174" s="90"/>
      <c r="N174" s="90">
        <v>37061.595000000001</v>
      </c>
      <c r="O174" s="91">
        <v>0</v>
      </c>
      <c r="P174" s="91">
        <v>0</v>
      </c>
      <c r="Q174" s="90">
        <f t="shared" si="26"/>
        <v>0</v>
      </c>
      <c r="R174" s="89" t="str">
        <f t="shared" si="27"/>
        <v>N/A</v>
      </c>
      <c r="S174" s="88">
        <v>0</v>
      </c>
    </row>
    <row r="175" spans="1:19" s="74" customFormat="1" x14ac:dyDescent="0.2">
      <c r="A175" s="131" t="str">
        <f t="shared" si="20"/>
        <v>The People Concern</v>
      </c>
      <c r="B175" s="131" t="str">
        <f t="shared" si="21"/>
        <v xml:space="preserve">Interim Housing and Wellness Program </v>
      </c>
      <c r="C175" s="131" t="str">
        <f t="shared" si="24"/>
        <v>SAMOSHEL</v>
      </c>
      <c r="D175" s="131" t="s">
        <v>56</v>
      </c>
      <c r="E175" s="124" t="s">
        <v>109</v>
      </c>
      <c r="F175" s="80" t="s">
        <v>220</v>
      </c>
      <c r="G175" s="80" t="s">
        <v>211</v>
      </c>
      <c r="H175" s="81">
        <f t="shared" si="25"/>
        <v>8851.7122597811231</v>
      </c>
      <c r="I175" s="80"/>
      <c r="J175" s="80"/>
      <c r="K175" s="80"/>
      <c r="L175" s="90">
        <v>106220.54711737347</v>
      </c>
      <c r="M175" s="90">
        <v>2053.5</v>
      </c>
      <c r="N175" s="90">
        <v>104167.04711737347</v>
      </c>
      <c r="O175" s="91">
        <v>0</v>
      </c>
      <c r="P175" s="91">
        <v>0</v>
      </c>
      <c r="Q175" s="90">
        <f t="shared" si="26"/>
        <v>0</v>
      </c>
      <c r="R175" s="89">
        <f t="shared" si="27"/>
        <v>0</v>
      </c>
      <c r="S175" s="88">
        <v>0</v>
      </c>
    </row>
    <row r="176" spans="1:19" s="74" customFormat="1" x14ac:dyDescent="0.2">
      <c r="A176" s="131" t="str">
        <f t="shared" si="20"/>
        <v>The People Concern</v>
      </c>
      <c r="B176" s="131" t="str">
        <f t="shared" si="21"/>
        <v xml:space="preserve">Interim Housing and Wellness Program </v>
      </c>
      <c r="C176" s="131" t="str">
        <f t="shared" si="24"/>
        <v>SAMOSHEL</v>
      </c>
      <c r="D176" s="131" t="s">
        <v>56</v>
      </c>
      <c r="E176" s="124" t="s">
        <v>109</v>
      </c>
      <c r="F176" s="80" t="s">
        <v>222</v>
      </c>
      <c r="G176" s="80" t="s">
        <v>211</v>
      </c>
      <c r="H176" s="81">
        <f t="shared" si="25"/>
        <v>750.43598539597633</v>
      </c>
      <c r="I176" s="80"/>
      <c r="J176" s="80"/>
      <c r="K176" s="80"/>
      <c r="L176" s="90">
        <v>9005.231824751716</v>
      </c>
      <c r="M176" s="90">
        <v>6000</v>
      </c>
      <c r="N176" s="90">
        <v>3005.231824751716</v>
      </c>
      <c r="O176" s="91">
        <v>0</v>
      </c>
      <c r="P176" s="91">
        <v>0</v>
      </c>
      <c r="Q176" s="90">
        <f t="shared" si="26"/>
        <v>0</v>
      </c>
      <c r="R176" s="89">
        <f t="shared" si="27"/>
        <v>0</v>
      </c>
      <c r="S176" s="88">
        <v>0</v>
      </c>
    </row>
    <row r="177" spans="1:20" s="74" customFormat="1" x14ac:dyDescent="0.2">
      <c r="A177" s="131" t="str">
        <f t="shared" si="20"/>
        <v>The People Concern</v>
      </c>
      <c r="B177" s="131" t="str">
        <f t="shared" si="21"/>
        <v xml:space="preserve">Interim Housing and Wellness Program </v>
      </c>
      <c r="C177" s="131" t="str">
        <f t="shared" si="24"/>
        <v>SAMOSHEL</v>
      </c>
      <c r="D177" s="131" t="s">
        <v>56</v>
      </c>
      <c r="E177" s="124" t="s">
        <v>109</v>
      </c>
      <c r="F177" s="80" t="s">
        <v>223</v>
      </c>
      <c r="G177" s="80" t="s">
        <v>211</v>
      </c>
      <c r="H177" s="81">
        <f t="shared" si="25"/>
        <v>0.64</v>
      </c>
      <c r="I177" s="80"/>
      <c r="J177" s="80"/>
      <c r="K177" s="80"/>
      <c r="L177" s="90">
        <v>7.68</v>
      </c>
      <c r="M177" s="90"/>
      <c r="N177" s="90">
        <v>7.68</v>
      </c>
      <c r="O177" s="91">
        <v>0</v>
      </c>
      <c r="P177" s="91">
        <v>0</v>
      </c>
      <c r="Q177" s="90">
        <f t="shared" si="26"/>
        <v>0</v>
      </c>
      <c r="R177" s="89" t="str">
        <f t="shared" si="27"/>
        <v>N/A</v>
      </c>
      <c r="S177" s="88">
        <v>0</v>
      </c>
    </row>
    <row r="178" spans="1:20" s="74" customFormat="1" x14ac:dyDescent="0.2">
      <c r="A178" s="131" t="str">
        <f t="shared" si="20"/>
        <v>The People Concern</v>
      </c>
      <c r="B178" s="131" t="str">
        <f t="shared" si="21"/>
        <v xml:space="preserve">Interim Housing and Wellness Program </v>
      </c>
      <c r="C178" s="131" t="str">
        <f t="shared" si="24"/>
        <v>SAMOSHEL</v>
      </c>
      <c r="D178" s="131" t="s">
        <v>56</v>
      </c>
      <c r="E178" s="124" t="s">
        <v>109</v>
      </c>
      <c r="F178" s="80" t="s">
        <v>224</v>
      </c>
      <c r="G178" s="80" t="s">
        <v>211</v>
      </c>
      <c r="H178" s="81">
        <f t="shared" si="25"/>
        <v>32.778750000000002</v>
      </c>
      <c r="I178" s="80"/>
      <c r="J178" s="80"/>
      <c r="K178" s="80"/>
      <c r="L178" s="90">
        <v>393.34500000000003</v>
      </c>
      <c r="M178" s="90"/>
      <c r="N178" s="90">
        <v>393.34500000000003</v>
      </c>
      <c r="O178" s="91">
        <v>0</v>
      </c>
      <c r="P178" s="91">
        <v>0</v>
      </c>
      <c r="Q178" s="90">
        <f t="shared" si="26"/>
        <v>0</v>
      </c>
      <c r="R178" s="89" t="str">
        <f t="shared" si="27"/>
        <v>N/A</v>
      </c>
      <c r="S178" s="88">
        <v>0</v>
      </c>
    </row>
    <row r="179" spans="1:20" s="74" customFormat="1" x14ac:dyDescent="0.2">
      <c r="A179" s="131" t="str">
        <f t="shared" si="20"/>
        <v>The People Concern</v>
      </c>
      <c r="B179" s="131" t="str">
        <f t="shared" si="21"/>
        <v xml:space="preserve">Interim Housing and Wellness Program </v>
      </c>
      <c r="C179" s="131" t="str">
        <f t="shared" si="24"/>
        <v>SAMOSHEL</v>
      </c>
      <c r="D179" s="131" t="s">
        <v>56</v>
      </c>
      <c r="E179" s="124" t="s">
        <v>109</v>
      </c>
      <c r="F179" s="80" t="s">
        <v>225</v>
      </c>
      <c r="G179" s="80" t="s">
        <v>211</v>
      </c>
      <c r="H179" s="81">
        <f t="shared" si="25"/>
        <v>668.45393377748587</v>
      </c>
      <c r="I179" s="80"/>
      <c r="J179" s="80"/>
      <c r="K179" s="80"/>
      <c r="L179" s="90">
        <v>8021.4472053298305</v>
      </c>
      <c r="M179" s="90"/>
      <c r="N179" s="90">
        <v>8021.4472053298305</v>
      </c>
      <c r="O179" s="91">
        <v>0</v>
      </c>
      <c r="P179" s="91">
        <v>0</v>
      </c>
      <c r="Q179" s="90">
        <f t="shared" si="26"/>
        <v>0</v>
      </c>
      <c r="R179" s="89" t="str">
        <f t="shared" si="27"/>
        <v>N/A</v>
      </c>
      <c r="S179" s="88">
        <v>0</v>
      </c>
    </row>
    <row r="180" spans="1:20" s="74" customFormat="1" x14ac:dyDescent="0.2">
      <c r="A180" s="131" t="str">
        <f t="shared" si="20"/>
        <v>The People Concern</v>
      </c>
      <c r="B180" s="131" t="str">
        <f t="shared" si="21"/>
        <v xml:space="preserve">Interim Housing and Wellness Program </v>
      </c>
      <c r="C180" s="131" t="str">
        <f t="shared" si="24"/>
        <v>SAMOSHEL</v>
      </c>
      <c r="D180" s="131" t="s">
        <v>56</v>
      </c>
      <c r="E180" s="124" t="s">
        <v>109</v>
      </c>
      <c r="F180" s="80" t="s">
        <v>226</v>
      </c>
      <c r="G180" s="80" t="s">
        <v>211</v>
      </c>
      <c r="H180" s="81">
        <f t="shared" si="25"/>
        <v>9.7962500000000006</v>
      </c>
      <c r="I180" s="80"/>
      <c r="J180" s="80"/>
      <c r="K180" s="80"/>
      <c r="L180" s="90">
        <v>117.55500000000001</v>
      </c>
      <c r="M180" s="90"/>
      <c r="N180" s="90">
        <v>117.55500000000001</v>
      </c>
      <c r="O180" s="91">
        <v>0</v>
      </c>
      <c r="P180" s="91">
        <v>0</v>
      </c>
      <c r="Q180" s="90">
        <f t="shared" si="26"/>
        <v>0</v>
      </c>
      <c r="R180" s="89" t="str">
        <f t="shared" si="27"/>
        <v>N/A</v>
      </c>
      <c r="S180" s="88">
        <v>0</v>
      </c>
    </row>
    <row r="181" spans="1:20" s="74" customFormat="1" x14ac:dyDescent="0.2">
      <c r="A181" s="131" t="str">
        <f t="shared" si="20"/>
        <v>The People Concern</v>
      </c>
      <c r="B181" s="131" t="str">
        <f t="shared" si="21"/>
        <v xml:space="preserve">Interim Housing and Wellness Program </v>
      </c>
      <c r="C181" s="131" t="str">
        <f t="shared" si="24"/>
        <v>SAMOSHEL</v>
      </c>
      <c r="D181" s="131" t="s">
        <v>56</v>
      </c>
      <c r="E181" s="124" t="s">
        <v>109</v>
      </c>
      <c r="F181" s="80" t="s">
        <v>212</v>
      </c>
      <c r="G181" s="80" t="s">
        <v>211</v>
      </c>
      <c r="H181" s="81">
        <f t="shared" si="25"/>
        <v>91.608440785532039</v>
      </c>
      <c r="I181" s="80"/>
      <c r="J181" s="80"/>
      <c r="K181" s="80"/>
      <c r="L181" s="90">
        <v>1099.3012894263845</v>
      </c>
      <c r="M181" s="90"/>
      <c r="N181" s="90">
        <v>1099.3012894263845</v>
      </c>
      <c r="O181" s="91">
        <v>0</v>
      </c>
      <c r="P181" s="91">
        <v>0</v>
      </c>
      <c r="Q181" s="90">
        <f t="shared" si="26"/>
        <v>0</v>
      </c>
      <c r="R181" s="89" t="str">
        <f t="shared" si="27"/>
        <v>N/A</v>
      </c>
      <c r="S181" s="88">
        <v>0</v>
      </c>
    </row>
    <row r="182" spans="1:20" s="74" customFormat="1" x14ac:dyDescent="0.2">
      <c r="A182" s="131" t="str">
        <f t="shared" si="20"/>
        <v>The People Concern</v>
      </c>
      <c r="B182" s="131" t="str">
        <f t="shared" si="21"/>
        <v xml:space="preserve">Interim Housing and Wellness Program </v>
      </c>
      <c r="C182" s="131" t="str">
        <f t="shared" si="24"/>
        <v>SAMOSHEL</v>
      </c>
      <c r="D182" s="131" t="s">
        <v>56</v>
      </c>
      <c r="E182" s="124" t="s">
        <v>109</v>
      </c>
      <c r="F182" s="80" t="s">
        <v>329</v>
      </c>
      <c r="G182" s="80" t="s">
        <v>211</v>
      </c>
      <c r="H182" s="81">
        <f t="shared" si="25"/>
        <v>1166.6666666666667</v>
      </c>
      <c r="I182" s="80"/>
      <c r="J182" s="80"/>
      <c r="K182" s="80"/>
      <c r="L182" s="90">
        <v>14000</v>
      </c>
      <c r="M182" s="90"/>
      <c r="N182" s="90">
        <v>14000</v>
      </c>
      <c r="O182" s="91">
        <v>0</v>
      </c>
      <c r="P182" s="91">
        <v>0</v>
      </c>
      <c r="Q182" s="90">
        <f t="shared" si="26"/>
        <v>0</v>
      </c>
      <c r="R182" s="89" t="str">
        <f t="shared" si="27"/>
        <v>N/A</v>
      </c>
      <c r="S182" s="88">
        <v>0</v>
      </c>
    </row>
    <row r="183" spans="1:20" s="74" customFormat="1" x14ac:dyDescent="0.2">
      <c r="A183" s="131" t="str">
        <f t="shared" si="20"/>
        <v>The People Concern</v>
      </c>
      <c r="B183" s="131" t="str">
        <f t="shared" si="21"/>
        <v xml:space="preserve">Interim Housing and Wellness Program </v>
      </c>
      <c r="C183" s="131" t="str">
        <f t="shared" si="24"/>
        <v>SAMOSHEL</v>
      </c>
      <c r="D183" s="131" t="s">
        <v>56</v>
      </c>
      <c r="E183" s="124" t="s">
        <v>109</v>
      </c>
      <c r="F183" s="80" t="s">
        <v>210</v>
      </c>
      <c r="G183" s="80" t="s">
        <v>211</v>
      </c>
      <c r="H183" s="81">
        <f t="shared" si="25"/>
        <v>1163.2307092549697</v>
      </c>
      <c r="I183" s="80"/>
      <c r="J183" s="80"/>
      <c r="K183" s="80"/>
      <c r="L183" s="90">
        <v>13958.768511059638</v>
      </c>
      <c r="M183" s="90">
        <v>500</v>
      </c>
      <c r="N183" s="90">
        <v>13458.768511059638</v>
      </c>
      <c r="O183" s="91">
        <v>0</v>
      </c>
      <c r="P183" s="91">
        <v>0</v>
      </c>
      <c r="Q183" s="90">
        <f t="shared" si="26"/>
        <v>0</v>
      </c>
      <c r="R183" s="89">
        <f t="shared" si="27"/>
        <v>0</v>
      </c>
      <c r="S183" s="88">
        <v>0</v>
      </c>
    </row>
    <row r="184" spans="1:20" s="74" customFormat="1" x14ac:dyDescent="0.2">
      <c r="A184" s="131" t="str">
        <f t="shared" si="20"/>
        <v>The People Concern</v>
      </c>
      <c r="B184" s="131" t="str">
        <f t="shared" si="21"/>
        <v xml:space="preserve">Interim Housing and Wellness Program </v>
      </c>
      <c r="C184" s="131" t="str">
        <f t="shared" si="24"/>
        <v>SAMOSHEL</v>
      </c>
      <c r="D184" s="131" t="s">
        <v>56</v>
      </c>
      <c r="E184" s="124" t="s">
        <v>109</v>
      </c>
      <c r="F184" s="80" t="s">
        <v>89</v>
      </c>
      <c r="G184" s="80" t="s">
        <v>211</v>
      </c>
      <c r="H184" s="81">
        <f t="shared" si="25"/>
        <v>4011.9432501410724</v>
      </c>
      <c r="I184" s="80"/>
      <c r="J184" s="80"/>
      <c r="K184" s="80"/>
      <c r="L184" s="90">
        <v>48143.319001692871</v>
      </c>
      <c r="M184" s="90">
        <v>43725</v>
      </c>
      <c r="N184" s="90">
        <v>4418.3190016928711</v>
      </c>
      <c r="O184" s="91">
        <v>0</v>
      </c>
      <c r="P184" s="91">
        <v>0</v>
      </c>
      <c r="Q184" s="90">
        <f t="shared" si="26"/>
        <v>0</v>
      </c>
      <c r="R184" s="89">
        <f t="shared" si="27"/>
        <v>0</v>
      </c>
      <c r="S184" s="88">
        <v>0</v>
      </c>
    </row>
    <row r="185" spans="1:20" s="74" customFormat="1" x14ac:dyDescent="0.2">
      <c r="A185" s="131" t="str">
        <f t="shared" si="20"/>
        <v>The People Concern</v>
      </c>
      <c r="B185" s="131" t="str">
        <f t="shared" si="21"/>
        <v xml:space="preserve">Interim Housing and Wellness Program </v>
      </c>
      <c r="C185" s="131" t="str">
        <f t="shared" si="24"/>
        <v>SAMOSHEL</v>
      </c>
      <c r="D185" s="131" t="s">
        <v>56</v>
      </c>
      <c r="E185" s="124" t="s">
        <v>109</v>
      </c>
      <c r="F185" s="80" t="s">
        <v>227</v>
      </c>
      <c r="G185" s="80" t="s">
        <v>211</v>
      </c>
      <c r="H185" s="81">
        <f t="shared" si="25"/>
        <v>201.83823676693433</v>
      </c>
      <c r="I185" s="80"/>
      <c r="J185" s="80"/>
      <c r="K185" s="80"/>
      <c r="L185" s="90">
        <v>2422.0588412032121</v>
      </c>
      <c r="M185" s="90">
        <v>934</v>
      </c>
      <c r="N185" s="90">
        <v>1488.0588412032121</v>
      </c>
      <c r="O185" s="91">
        <v>0</v>
      </c>
      <c r="P185" s="91">
        <v>0</v>
      </c>
      <c r="Q185" s="90">
        <f t="shared" si="26"/>
        <v>0</v>
      </c>
      <c r="R185" s="89">
        <f t="shared" si="27"/>
        <v>0</v>
      </c>
      <c r="S185" s="88">
        <v>0</v>
      </c>
    </row>
    <row r="186" spans="1:20" s="74" customFormat="1" x14ac:dyDescent="0.2">
      <c r="A186" s="131" t="str">
        <f t="shared" si="20"/>
        <v>The People Concern</v>
      </c>
      <c r="B186" s="131" t="str">
        <f t="shared" si="21"/>
        <v xml:space="preserve">Interim Housing and Wellness Program </v>
      </c>
      <c r="C186" s="131" t="str">
        <f t="shared" si="24"/>
        <v>SAMOSHEL</v>
      </c>
      <c r="D186" s="131" t="s">
        <v>56</v>
      </c>
      <c r="E186" s="124" t="s">
        <v>109</v>
      </c>
      <c r="F186" s="80" t="s">
        <v>213</v>
      </c>
      <c r="G186" s="80" t="s">
        <v>211</v>
      </c>
      <c r="H186" s="81">
        <f t="shared" si="25"/>
        <v>41.736249999999998</v>
      </c>
      <c r="I186" s="80"/>
      <c r="J186" s="80"/>
      <c r="K186" s="80"/>
      <c r="L186" s="90">
        <v>500.83499999999998</v>
      </c>
      <c r="M186" s="90"/>
      <c r="N186" s="90">
        <v>500.83499999999998</v>
      </c>
      <c r="O186" s="91">
        <v>0</v>
      </c>
      <c r="P186" s="91">
        <v>0</v>
      </c>
      <c r="Q186" s="90">
        <f t="shared" si="26"/>
        <v>0</v>
      </c>
      <c r="R186" s="89" t="str">
        <f t="shared" si="27"/>
        <v>N/A</v>
      </c>
      <c r="S186" s="88">
        <v>0</v>
      </c>
    </row>
    <row r="187" spans="1:20" s="74" customFormat="1" x14ac:dyDescent="0.2">
      <c r="A187" s="131" t="str">
        <f t="shared" si="20"/>
        <v>The People Concern</v>
      </c>
      <c r="B187" s="131" t="str">
        <f t="shared" si="21"/>
        <v xml:space="preserve">Interim Housing and Wellness Program </v>
      </c>
      <c r="C187" s="131" t="str">
        <f t="shared" si="24"/>
        <v>SAMOSHEL</v>
      </c>
      <c r="D187" s="131" t="s">
        <v>56</v>
      </c>
      <c r="E187" s="124" t="s">
        <v>109</v>
      </c>
      <c r="F187" s="80" t="s">
        <v>214</v>
      </c>
      <c r="G187" s="80" t="s">
        <v>211</v>
      </c>
      <c r="H187" s="81">
        <f t="shared" si="25"/>
        <v>15.0625</v>
      </c>
      <c r="I187" s="80"/>
      <c r="J187" s="80"/>
      <c r="K187" s="80"/>
      <c r="L187" s="90">
        <v>180.75</v>
      </c>
      <c r="M187" s="90"/>
      <c r="N187" s="90">
        <v>180.75</v>
      </c>
      <c r="O187" s="91">
        <v>0</v>
      </c>
      <c r="P187" s="91">
        <v>0</v>
      </c>
      <c r="Q187" s="90">
        <f t="shared" si="26"/>
        <v>0</v>
      </c>
      <c r="R187" s="89" t="str">
        <f t="shared" si="27"/>
        <v>N/A</v>
      </c>
      <c r="S187" s="88">
        <v>0</v>
      </c>
    </row>
    <row r="188" spans="1:20" s="74" customFormat="1" x14ac:dyDescent="0.2">
      <c r="A188" s="131" t="str">
        <f t="shared" si="20"/>
        <v>The People Concern</v>
      </c>
      <c r="B188" s="131" t="str">
        <f t="shared" si="21"/>
        <v xml:space="preserve">Interim Housing and Wellness Program </v>
      </c>
      <c r="C188" s="131" t="str">
        <f t="shared" si="24"/>
        <v>SAMOSHEL</v>
      </c>
      <c r="D188" s="131" t="s">
        <v>56</v>
      </c>
      <c r="E188" s="124" t="s">
        <v>109</v>
      </c>
      <c r="F188" s="80" t="s">
        <v>215</v>
      </c>
      <c r="G188" s="80" t="s">
        <v>211</v>
      </c>
      <c r="H188" s="81">
        <f t="shared" si="25"/>
        <v>1.0024999999999999</v>
      </c>
      <c r="I188" s="80"/>
      <c r="J188" s="80"/>
      <c r="K188" s="80"/>
      <c r="L188" s="90">
        <v>12.03</v>
      </c>
      <c r="M188" s="90"/>
      <c r="N188" s="90">
        <v>12.03</v>
      </c>
      <c r="O188" s="91">
        <v>0</v>
      </c>
      <c r="P188" s="91">
        <v>0</v>
      </c>
      <c r="Q188" s="90">
        <f t="shared" si="26"/>
        <v>0</v>
      </c>
      <c r="R188" s="89" t="str">
        <f t="shared" si="27"/>
        <v>N/A</v>
      </c>
      <c r="S188" s="88">
        <v>0</v>
      </c>
    </row>
    <row r="189" spans="1:20" s="74" customFormat="1" x14ac:dyDescent="0.2">
      <c r="A189" s="131" t="str">
        <f t="shared" si="20"/>
        <v>The People Concern</v>
      </c>
      <c r="B189" s="131" t="str">
        <f t="shared" si="21"/>
        <v xml:space="preserve">Interim Housing and Wellness Program </v>
      </c>
      <c r="C189" s="131" t="str">
        <f t="shared" si="24"/>
        <v>SAMOSHEL</v>
      </c>
      <c r="D189" s="131" t="s">
        <v>56</v>
      </c>
      <c r="E189" s="124" t="s">
        <v>109</v>
      </c>
      <c r="F189" s="80" t="s">
        <v>216</v>
      </c>
      <c r="G189" s="80" t="s">
        <v>211</v>
      </c>
      <c r="H189" s="81">
        <f t="shared" si="25"/>
        <v>578.19444444444446</v>
      </c>
      <c r="I189" s="80"/>
      <c r="J189" s="80"/>
      <c r="K189" s="80"/>
      <c r="L189" s="90">
        <v>6938.333333333333</v>
      </c>
      <c r="M189" s="90"/>
      <c r="N189" s="90">
        <v>6938.333333333333</v>
      </c>
      <c r="O189" s="91">
        <v>0</v>
      </c>
      <c r="P189" s="91">
        <v>0</v>
      </c>
      <c r="Q189" s="90">
        <f t="shared" si="26"/>
        <v>0</v>
      </c>
      <c r="R189" s="89" t="str">
        <f t="shared" si="27"/>
        <v>N/A</v>
      </c>
      <c r="S189" s="88">
        <v>0</v>
      </c>
    </row>
    <row r="190" spans="1:20" x14ac:dyDescent="0.2">
      <c r="A190" s="131"/>
      <c r="B190" s="131"/>
      <c r="C190" s="131"/>
      <c r="D190" s="120"/>
      <c r="E190" s="124"/>
      <c r="F190" s="126" t="s">
        <v>361</v>
      </c>
      <c r="G190" s="87"/>
      <c r="H190" s="86"/>
      <c r="I190" s="86"/>
      <c r="J190" s="86"/>
      <c r="K190" s="86"/>
      <c r="L190" s="85"/>
      <c r="M190" s="85"/>
      <c r="N190" s="84"/>
      <c r="O190" s="84"/>
      <c r="P190" s="84"/>
      <c r="Q190" s="84"/>
      <c r="R190" s="83"/>
      <c r="S190" s="82"/>
      <c r="T190" s="138"/>
    </row>
    <row r="191" spans="1:20" s="74" customFormat="1" x14ac:dyDescent="0.2">
      <c r="A191" s="131" t="str">
        <f t="shared" si="20"/>
        <v>The People Concern</v>
      </c>
      <c r="B191" s="131" t="str">
        <f t="shared" si="21"/>
        <v xml:space="preserve">Interim Housing and Wellness Program </v>
      </c>
      <c r="C191" s="131" t="s">
        <v>361</v>
      </c>
      <c r="D191" s="131" t="s">
        <v>56</v>
      </c>
      <c r="E191" s="124" t="s">
        <v>109</v>
      </c>
      <c r="F191" s="80" t="s">
        <v>228</v>
      </c>
      <c r="G191" s="80" t="s">
        <v>211</v>
      </c>
      <c r="H191" s="81">
        <f t="shared" ref="H191:H224" si="28">L191/12</f>
        <v>357.53500000000003</v>
      </c>
      <c r="I191" s="80"/>
      <c r="J191" s="80"/>
      <c r="K191" s="80"/>
      <c r="L191" s="90">
        <v>4290.42</v>
      </c>
      <c r="M191" s="90"/>
      <c r="N191" s="90">
        <v>4290.42</v>
      </c>
      <c r="O191" s="91">
        <v>0</v>
      </c>
      <c r="P191" s="91">
        <v>0</v>
      </c>
      <c r="Q191" s="90">
        <f t="shared" ref="Q191:Q224" si="29">SUM(O191:P191)</f>
        <v>0</v>
      </c>
      <c r="R191" s="89" t="str">
        <f t="shared" ref="R191:R225" si="30">IFERROR(Q191/M191,"N/A")</f>
        <v>N/A</v>
      </c>
      <c r="S191" s="88">
        <v>0</v>
      </c>
    </row>
    <row r="192" spans="1:20" s="74" customFormat="1" x14ac:dyDescent="0.2">
      <c r="A192" s="131" t="str">
        <f t="shared" si="20"/>
        <v>The People Concern</v>
      </c>
      <c r="B192" s="131" t="str">
        <f t="shared" si="21"/>
        <v xml:space="preserve">Interim Housing and Wellness Program </v>
      </c>
      <c r="C192" s="131" t="s">
        <v>361</v>
      </c>
      <c r="D192" s="131" t="s">
        <v>56</v>
      </c>
      <c r="E192" s="124" t="s">
        <v>109</v>
      </c>
      <c r="F192" s="80" t="s">
        <v>229</v>
      </c>
      <c r="G192" s="80" t="s">
        <v>211</v>
      </c>
      <c r="H192" s="81">
        <f t="shared" si="28"/>
        <v>65.035917600357365</v>
      </c>
      <c r="I192" s="80"/>
      <c r="J192" s="80"/>
      <c r="K192" s="80"/>
      <c r="L192" s="77">
        <v>780.43101120428832</v>
      </c>
      <c r="M192" s="77"/>
      <c r="N192" s="77">
        <v>780.43101120428832</v>
      </c>
      <c r="O192" s="78">
        <v>0</v>
      </c>
      <c r="P192" s="78">
        <v>0</v>
      </c>
      <c r="Q192" s="77">
        <f t="shared" si="29"/>
        <v>0</v>
      </c>
      <c r="R192" s="76" t="str">
        <f t="shared" si="30"/>
        <v>N/A</v>
      </c>
      <c r="S192" s="75">
        <v>0</v>
      </c>
    </row>
    <row r="193" spans="1:19" s="74" customFormat="1" x14ac:dyDescent="0.2">
      <c r="A193" s="131" t="str">
        <f t="shared" si="20"/>
        <v>The People Concern</v>
      </c>
      <c r="B193" s="131" t="str">
        <f t="shared" si="21"/>
        <v xml:space="preserve">Interim Housing and Wellness Program </v>
      </c>
      <c r="C193" s="131" t="s">
        <v>361</v>
      </c>
      <c r="D193" s="131" t="s">
        <v>56</v>
      </c>
      <c r="E193" s="124" t="s">
        <v>109</v>
      </c>
      <c r="F193" s="80" t="s">
        <v>230</v>
      </c>
      <c r="G193" s="80" t="s">
        <v>211</v>
      </c>
      <c r="H193" s="81">
        <f t="shared" si="28"/>
        <v>347.91666666666669</v>
      </c>
      <c r="I193" s="80"/>
      <c r="J193" s="80"/>
      <c r="K193" s="80"/>
      <c r="L193" s="90">
        <v>4175</v>
      </c>
      <c r="M193" s="90">
        <v>4175</v>
      </c>
      <c r="N193" s="90">
        <v>0</v>
      </c>
      <c r="O193" s="91">
        <v>0</v>
      </c>
      <c r="P193" s="91">
        <v>0</v>
      </c>
      <c r="Q193" s="90">
        <f t="shared" si="29"/>
        <v>0</v>
      </c>
      <c r="R193" s="89">
        <f t="shared" si="30"/>
        <v>0</v>
      </c>
      <c r="S193" s="88">
        <v>0</v>
      </c>
    </row>
    <row r="194" spans="1:19" s="74" customFormat="1" x14ac:dyDescent="0.2">
      <c r="A194" s="131" t="str">
        <f t="shared" ref="A194:A253" si="31">$G$5</f>
        <v>The People Concern</v>
      </c>
      <c r="B194" s="131" t="str">
        <f t="shared" ref="B194:B253" si="32">$G$6</f>
        <v xml:space="preserve">Interim Housing and Wellness Program </v>
      </c>
      <c r="C194" s="131" t="s">
        <v>361</v>
      </c>
      <c r="D194" s="131" t="s">
        <v>56</v>
      </c>
      <c r="E194" s="124" t="s">
        <v>109</v>
      </c>
      <c r="F194" s="80" t="s">
        <v>231</v>
      </c>
      <c r="G194" s="80" t="s">
        <v>211</v>
      </c>
      <c r="H194" s="81">
        <f t="shared" si="28"/>
        <v>41.452500000000001</v>
      </c>
      <c r="I194" s="80"/>
      <c r="J194" s="80"/>
      <c r="K194" s="80"/>
      <c r="L194" s="90">
        <v>497.43</v>
      </c>
      <c r="M194" s="90"/>
      <c r="N194" s="90">
        <v>497.43</v>
      </c>
      <c r="O194" s="91">
        <v>0</v>
      </c>
      <c r="P194" s="91">
        <v>0</v>
      </c>
      <c r="Q194" s="90">
        <f t="shared" si="29"/>
        <v>0</v>
      </c>
      <c r="R194" s="89" t="str">
        <f t="shared" si="30"/>
        <v>N/A</v>
      </c>
      <c r="S194" s="88">
        <v>0</v>
      </c>
    </row>
    <row r="195" spans="1:19" s="74" customFormat="1" x14ac:dyDescent="0.2">
      <c r="A195" s="131" t="str">
        <f t="shared" si="31"/>
        <v>The People Concern</v>
      </c>
      <c r="B195" s="131" t="str">
        <f t="shared" si="32"/>
        <v xml:space="preserve">Interim Housing and Wellness Program </v>
      </c>
      <c r="C195" s="131" t="s">
        <v>361</v>
      </c>
      <c r="D195" s="131" t="s">
        <v>56</v>
      </c>
      <c r="E195" s="124" t="s">
        <v>109</v>
      </c>
      <c r="F195" s="80" t="s">
        <v>232</v>
      </c>
      <c r="G195" s="80" t="s">
        <v>211</v>
      </c>
      <c r="H195" s="81">
        <f t="shared" si="28"/>
        <v>216.10627874719023</v>
      </c>
      <c r="I195" s="80"/>
      <c r="J195" s="80"/>
      <c r="K195" s="80"/>
      <c r="L195" s="90">
        <v>2593.2753449662828</v>
      </c>
      <c r="M195" s="90"/>
      <c r="N195" s="90">
        <v>2593.2753449662828</v>
      </c>
      <c r="O195" s="91">
        <v>0</v>
      </c>
      <c r="P195" s="91">
        <v>0</v>
      </c>
      <c r="Q195" s="90">
        <f t="shared" si="29"/>
        <v>0</v>
      </c>
      <c r="R195" s="89" t="str">
        <f t="shared" si="30"/>
        <v>N/A</v>
      </c>
      <c r="S195" s="88">
        <v>0</v>
      </c>
    </row>
    <row r="196" spans="1:19" s="74" customFormat="1" x14ac:dyDescent="0.2">
      <c r="A196" s="131" t="str">
        <f t="shared" si="31"/>
        <v>The People Concern</v>
      </c>
      <c r="B196" s="131" t="str">
        <f t="shared" si="32"/>
        <v xml:space="preserve">Interim Housing and Wellness Program </v>
      </c>
      <c r="C196" s="131" t="s">
        <v>361</v>
      </c>
      <c r="D196" s="131" t="s">
        <v>56</v>
      </c>
      <c r="E196" s="124" t="s">
        <v>109</v>
      </c>
      <c r="F196" s="80" t="s">
        <v>233</v>
      </c>
      <c r="G196" s="80" t="s">
        <v>211</v>
      </c>
      <c r="H196" s="81">
        <f t="shared" si="28"/>
        <v>11.952500000000001</v>
      </c>
      <c r="I196" s="80"/>
      <c r="J196" s="80"/>
      <c r="K196" s="80"/>
      <c r="L196" s="90">
        <v>143.43</v>
      </c>
      <c r="M196" s="90"/>
      <c r="N196" s="90">
        <v>143.43</v>
      </c>
      <c r="O196" s="91">
        <v>0</v>
      </c>
      <c r="P196" s="91">
        <v>0</v>
      </c>
      <c r="Q196" s="90">
        <f t="shared" si="29"/>
        <v>0</v>
      </c>
      <c r="R196" s="89" t="str">
        <f t="shared" si="30"/>
        <v>N/A</v>
      </c>
      <c r="S196" s="88">
        <v>0</v>
      </c>
    </row>
    <row r="197" spans="1:19" s="74" customFormat="1" x14ac:dyDescent="0.2">
      <c r="A197" s="131" t="str">
        <f t="shared" si="31"/>
        <v>The People Concern</v>
      </c>
      <c r="B197" s="131" t="str">
        <f t="shared" si="32"/>
        <v xml:space="preserve">Interim Housing and Wellness Program </v>
      </c>
      <c r="C197" s="131" t="s">
        <v>361</v>
      </c>
      <c r="D197" s="131" t="s">
        <v>56</v>
      </c>
      <c r="E197" s="124" t="s">
        <v>109</v>
      </c>
      <c r="F197" s="80" t="s">
        <v>234</v>
      </c>
      <c r="G197" s="80" t="s">
        <v>211</v>
      </c>
      <c r="H197" s="81">
        <f t="shared" si="28"/>
        <v>2.1850000000000001</v>
      </c>
      <c r="I197" s="80"/>
      <c r="J197" s="80"/>
      <c r="K197" s="80"/>
      <c r="L197" s="90">
        <v>26.22</v>
      </c>
      <c r="M197" s="90"/>
      <c r="N197" s="90">
        <v>26.22</v>
      </c>
      <c r="O197" s="91">
        <v>0</v>
      </c>
      <c r="P197" s="91">
        <v>0</v>
      </c>
      <c r="Q197" s="90">
        <f t="shared" si="29"/>
        <v>0</v>
      </c>
      <c r="R197" s="89" t="str">
        <f t="shared" si="30"/>
        <v>N/A</v>
      </c>
      <c r="S197" s="88">
        <v>0</v>
      </c>
    </row>
    <row r="198" spans="1:19" s="74" customFormat="1" x14ac:dyDescent="0.2">
      <c r="A198" s="131" t="str">
        <f t="shared" si="31"/>
        <v>The People Concern</v>
      </c>
      <c r="B198" s="131" t="str">
        <f t="shared" si="32"/>
        <v xml:space="preserve">Interim Housing and Wellness Program </v>
      </c>
      <c r="C198" s="131" t="s">
        <v>361</v>
      </c>
      <c r="D198" s="131" t="s">
        <v>56</v>
      </c>
      <c r="E198" s="124" t="s">
        <v>109</v>
      </c>
      <c r="F198" s="80" t="s">
        <v>235</v>
      </c>
      <c r="G198" s="80" t="s">
        <v>211</v>
      </c>
      <c r="H198" s="81">
        <f t="shared" si="28"/>
        <v>1.3487499999999999</v>
      </c>
      <c r="I198" s="80"/>
      <c r="J198" s="80"/>
      <c r="K198" s="80"/>
      <c r="L198" s="90">
        <v>16.184999999999999</v>
      </c>
      <c r="M198" s="90"/>
      <c r="N198" s="90">
        <v>16.184999999999999</v>
      </c>
      <c r="O198" s="91">
        <v>0</v>
      </c>
      <c r="P198" s="91">
        <v>0</v>
      </c>
      <c r="Q198" s="90">
        <f t="shared" si="29"/>
        <v>0</v>
      </c>
      <c r="R198" s="89" t="str">
        <f t="shared" si="30"/>
        <v>N/A</v>
      </c>
      <c r="S198" s="88">
        <v>0</v>
      </c>
    </row>
    <row r="199" spans="1:19" s="74" customFormat="1" x14ac:dyDescent="0.2">
      <c r="A199" s="131" t="str">
        <f t="shared" si="31"/>
        <v>The People Concern</v>
      </c>
      <c r="B199" s="131" t="str">
        <f t="shared" si="32"/>
        <v xml:space="preserve">Interim Housing and Wellness Program </v>
      </c>
      <c r="C199" s="131" t="s">
        <v>361</v>
      </c>
      <c r="D199" s="131" t="s">
        <v>56</v>
      </c>
      <c r="E199" s="124" t="s">
        <v>109</v>
      </c>
      <c r="F199" s="80" t="s">
        <v>236</v>
      </c>
      <c r="G199" s="80" t="s">
        <v>211</v>
      </c>
      <c r="H199" s="81">
        <f t="shared" si="28"/>
        <v>2431.967136957167</v>
      </c>
      <c r="I199" s="80"/>
      <c r="J199" s="80"/>
      <c r="K199" s="80"/>
      <c r="L199" s="90">
        <v>29183.605643486004</v>
      </c>
      <c r="M199" s="90"/>
      <c r="N199" s="90">
        <v>29183.605643486004</v>
      </c>
      <c r="O199" s="91">
        <v>0</v>
      </c>
      <c r="P199" s="91">
        <v>0</v>
      </c>
      <c r="Q199" s="90">
        <f t="shared" si="29"/>
        <v>0</v>
      </c>
      <c r="R199" s="89" t="str">
        <f t="shared" si="30"/>
        <v>N/A</v>
      </c>
      <c r="S199" s="88">
        <v>0</v>
      </c>
    </row>
    <row r="200" spans="1:19" s="74" customFormat="1" x14ac:dyDescent="0.2">
      <c r="A200" s="131" t="str">
        <f t="shared" si="31"/>
        <v>The People Concern</v>
      </c>
      <c r="B200" s="131" t="str">
        <f t="shared" si="32"/>
        <v xml:space="preserve">Interim Housing and Wellness Program </v>
      </c>
      <c r="C200" s="131" t="s">
        <v>361</v>
      </c>
      <c r="D200" s="131" t="s">
        <v>56</v>
      </c>
      <c r="E200" s="124" t="s">
        <v>109</v>
      </c>
      <c r="F200" s="80" t="s">
        <v>237</v>
      </c>
      <c r="G200" s="80" t="s">
        <v>211</v>
      </c>
      <c r="H200" s="81">
        <f t="shared" si="28"/>
        <v>26.890253686079593</v>
      </c>
      <c r="I200" s="80"/>
      <c r="J200" s="80"/>
      <c r="K200" s="80"/>
      <c r="L200" s="90">
        <v>322.68304423295513</v>
      </c>
      <c r="M200" s="90"/>
      <c r="N200" s="90">
        <v>322.68304423295513</v>
      </c>
      <c r="O200" s="91">
        <v>0</v>
      </c>
      <c r="P200" s="91">
        <v>0</v>
      </c>
      <c r="Q200" s="90">
        <f t="shared" si="29"/>
        <v>0</v>
      </c>
      <c r="R200" s="89" t="str">
        <f t="shared" si="30"/>
        <v>N/A</v>
      </c>
      <c r="S200" s="88">
        <v>0</v>
      </c>
    </row>
    <row r="201" spans="1:19" s="74" customFormat="1" x14ac:dyDescent="0.2">
      <c r="A201" s="131" t="str">
        <f t="shared" si="31"/>
        <v>The People Concern</v>
      </c>
      <c r="B201" s="131" t="str">
        <f t="shared" si="32"/>
        <v xml:space="preserve">Interim Housing and Wellness Program </v>
      </c>
      <c r="C201" s="131" t="s">
        <v>361</v>
      </c>
      <c r="D201" s="131" t="s">
        <v>56</v>
      </c>
      <c r="E201" s="124" t="s">
        <v>109</v>
      </c>
      <c r="F201" s="80" t="s">
        <v>238</v>
      </c>
      <c r="G201" s="80" t="s">
        <v>211</v>
      </c>
      <c r="H201" s="81">
        <f t="shared" si="28"/>
        <v>103.97164675788622</v>
      </c>
      <c r="I201" s="80"/>
      <c r="J201" s="80"/>
      <c r="K201" s="80"/>
      <c r="L201" s="90">
        <v>1247.6597610946346</v>
      </c>
      <c r="M201" s="90"/>
      <c r="N201" s="90">
        <v>1247.6597610946346</v>
      </c>
      <c r="O201" s="91">
        <v>0</v>
      </c>
      <c r="P201" s="91">
        <v>0</v>
      </c>
      <c r="Q201" s="90">
        <f t="shared" si="29"/>
        <v>0</v>
      </c>
      <c r="R201" s="89" t="str">
        <f t="shared" si="30"/>
        <v>N/A</v>
      </c>
      <c r="S201" s="88">
        <v>0</v>
      </c>
    </row>
    <row r="202" spans="1:19" s="74" customFormat="1" x14ac:dyDescent="0.2">
      <c r="A202" s="131" t="str">
        <f t="shared" si="31"/>
        <v>The People Concern</v>
      </c>
      <c r="B202" s="131" t="str">
        <f t="shared" si="32"/>
        <v xml:space="preserve">Interim Housing and Wellness Program </v>
      </c>
      <c r="C202" s="131" t="s">
        <v>361</v>
      </c>
      <c r="D202" s="131" t="s">
        <v>56</v>
      </c>
      <c r="E202" s="124" t="s">
        <v>109</v>
      </c>
      <c r="F202" s="80" t="s">
        <v>326</v>
      </c>
      <c r="G202" s="80" t="s">
        <v>211</v>
      </c>
      <c r="H202" s="81">
        <f t="shared" si="28"/>
        <v>0</v>
      </c>
      <c r="I202" s="80"/>
      <c r="J202" s="80"/>
      <c r="K202" s="80"/>
      <c r="L202" s="90">
        <v>0</v>
      </c>
      <c r="M202" s="90"/>
      <c r="N202" s="90">
        <v>0</v>
      </c>
      <c r="O202" s="91">
        <v>0</v>
      </c>
      <c r="P202" s="91">
        <v>0</v>
      </c>
      <c r="Q202" s="90">
        <f t="shared" si="29"/>
        <v>0</v>
      </c>
      <c r="R202" s="89" t="str">
        <f t="shared" si="30"/>
        <v>N/A</v>
      </c>
      <c r="S202" s="88">
        <v>0</v>
      </c>
    </row>
    <row r="203" spans="1:19" s="74" customFormat="1" x14ac:dyDescent="0.2">
      <c r="A203" s="131" t="str">
        <f t="shared" si="31"/>
        <v>The People Concern</v>
      </c>
      <c r="B203" s="131" t="str">
        <f t="shared" si="32"/>
        <v xml:space="preserve">Interim Housing and Wellness Program </v>
      </c>
      <c r="C203" s="131" t="s">
        <v>361</v>
      </c>
      <c r="D203" s="131" t="s">
        <v>56</v>
      </c>
      <c r="E203" s="124" t="s">
        <v>109</v>
      </c>
      <c r="F203" s="80" t="s">
        <v>239</v>
      </c>
      <c r="G203" s="80" t="s">
        <v>211</v>
      </c>
      <c r="H203" s="81">
        <f t="shared" si="28"/>
        <v>179.55859495570607</v>
      </c>
      <c r="I203" s="80"/>
      <c r="J203" s="80"/>
      <c r="K203" s="80"/>
      <c r="L203" s="90">
        <v>2154.7031394684727</v>
      </c>
      <c r="M203" s="90"/>
      <c r="N203" s="90">
        <v>2154.7031394684727</v>
      </c>
      <c r="O203" s="91">
        <v>0</v>
      </c>
      <c r="P203" s="91">
        <v>0</v>
      </c>
      <c r="Q203" s="90">
        <f t="shared" si="29"/>
        <v>0</v>
      </c>
      <c r="R203" s="89" t="str">
        <f t="shared" si="30"/>
        <v>N/A</v>
      </c>
      <c r="S203" s="88">
        <v>0</v>
      </c>
    </row>
    <row r="204" spans="1:19" s="74" customFormat="1" x14ac:dyDescent="0.2">
      <c r="A204" s="131" t="str">
        <f t="shared" si="31"/>
        <v>The People Concern</v>
      </c>
      <c r="B204" s="131" t="str">
        <f t="shared" si="32"/>
        <v xml:space="preserve">Interim Housing and Wellness Program </v>
      </c>
      <c r="C204" s="131" t="s">
        <v>361</v>
      </c>
      <c r="D204" s="131" t="s">
        <v>56</v>
      </c>
      <c r="E204" s="124" t="s">
        <v>109</v>
      </c>
      <c r="F204" s="80" t="s">
        <v>240</v>
      </c>
      <c r="G204" s="80" t="s">
        <v>211</v>
      </c>
      <c r="H204" s="81">
        <f t="shared" si="28"/>
        <v>69.033626999510361</v>
      </c>
      <c r="I204" s="80"/>
      <c r="J204" s="80"/>
      <c r="K204" s="80"/>
      <c r="L204" s="90">
        <v>828.40352399412427</v>
      </c>
      <c r="M204" s="90"/>
      <c r="N204" s="90">
        <v>828.40352399412427</v>
      </c>
      <c r="O204" s="91">
        <v>0</v>
      </c>
      <c r="P204" s="91">
        <v>0</v>
      </c>
      <c r="Q204" s="90">
        <f t="shared" si="29"/>
        <v>0</v>
      </c>
      <c r="R204" s="89" t="str">
        <f t="shared" si="30"/>
        <v>N/A</v>
      </c>
      <c r="S204" s="88">
        <v>0</v>
      </c>
    </row>
    <row r="205" spans="1:19" s="74" customFormat="1" x14ac:dyDescent="0.2">
      <c r="A205" s="131" t="str">
        <f t="shared" si="31"/>
        <v>The People Concern</v>
      </c>
      <c r="B205" s="131" t="str">
        <f t="shared" si="32"/>
        <v xml:space="preserve">Interim Housing and Wellness Program </v>
      </c>
      <c r="C205" s="131" t="s">
        <v>361</v>
      </c>
      <c r="D205" s="131" t="s">
        <v>56</v>
      </c>
      <c r="E205" s="124" t="s">
        <v>109</v>
      </c>
      <c r="F205" s="80" t="s">
        <v>327</v>
      </c>
      <c r="G205" s="80" t="s">
        <v>211</v>
      </c>
      <c r="H205" s="81">
        <f t="shared" si="28"/>
        <v>43.248750000000001</v>
      </c>
      <c r="I205" s="80"/>
      <c r="J205" s="80"/>
      <c r="K205" s="80"/>
      <c r="L205" s="90">
        <v>518.98500000000001</v>
      </c>
      <c r="M205" s="90"/>
      <c r="N205" s="90">
        <v>518.98500000000001</v>
      </c>
      <c r="O205" s="91">
        <v>0</v>
      </c>
      <c r="P205" s="91">
        <v>0</v>
      </c>
      <c r="Q205" s="90">
        <f t="shared" si="29"/>
        <v>0</v>
      </c>
      <c r="R205" s="89" t="str">
        <f t="shared" si="30"/>
        <v>N/A</v>
      </c>
      <c r="S205" s="88">
        <v>0</v>
      </c>
    </row>
    <row r="206" spans="1:19" s="74" customFormat="1" x14ac:dyDescent="0.2">
      <c r="A206" s="131" t="str">
        <f t="shared" si="31"/>
        <v>The People Concern</v>
      </c>
      <c r="B206" s="131" t="str">
        <f t="shared" si="32"/>
        <v xml:space="preserve">Interim Housing and Wellness Program </v>
      </c>
      <c r="C206" s="131" t="s">
        <v>361</v>
      </c>
      <c r="D206" s="131" t="s">
        <v>56</v>
      </c>
      <c r="E206" s="124" t="s">
        <v>109</v>
      </c>
      <c r="F206" s="80" t="s">
        <v>217</v>
      </c>
      <c r="G206" s="80" t="s">
        <v>211</v>
      </c>
      <c r="H206" s="81">
        <f t="shared" si="28"/>
        <v>521.78803362530812</v>
      </c>
      <c r="I206" s="80"/>
      <c r="J206" s="80"/>
      <c r="K206" s="80"/>
      <c r="L206" s="90">
        <v>6261.4564035036974</v>
      </c>
      <c r="M206" s="90"/>
      <c r="N206" s="90">
        <v>6261.4564035036974</v>
      </c>
      <c r="O206" s="91">
        <v>0</v>
      </c>
      <c r="P206" s="91">
        <v>0</v>
      </c>
      <c r="Q206" s="90">
        <f t="shared" si="29"/>
        <v>0</v>
      </c>
      <c r="R206" s="89" t="str">
        <f t="shared" si="30"/>
        <v>N/A</v>
      </c>
      <c r="S206" s="88">
        <v>0</v>
      </c>
    </row>
    <row r="207" spans="1:19" s="74" customFormat="1" x14ac:dyDescent="0.2">
      <c r="A207" s="131" t="str">
        <f t="shared" si="31"/>
        <v>The People Concern</v>
      </c>
      <c r="B207" s="131" t="str">
        <f t="shared" si="32"/>
        <v xml:space="preserve">Interim Housing and Wellness Program </v>
      </c>
      <c r="C207" s="131" t="s">
        <v>361</v>
      </c>
      <c r="D207" s="131" t="s">
        <v>56</v>
      </c>
      <c r="E207" s="124" t="s">
        <v>109</v>
      </c>
      <c r="F207" s="80" t="s">
        <v>328</v>
      </c>
      <c r="G207" s="80" t="s">
        <v>211</v>
      </c>
      <c r="H207" s="81">
        <f t="shared" si="28"/>
        <v>167.6225</v>
      </c>
      <c r="I207" s="80"/>
      <c r="J207" s="80"/>
      <c r="K207" s="80"/>
      <c r="L207" s="90">
        <v>2011.47</v>
      </c>
      <c r="M207" s="90"/>
      <c r="N207" s="90">
        <v>2011.47</v>
      </c>
      <c r="O207" s="91">
        <v>0</v>
      </c>
      <c r="P207" s="91">
        <v>0</v>
      </c>
      <c r="Q207" s="90">
        <f t="shared" si="29"/>
        <v>0</v>
      </c>
      <c r="R207" s="89" t="str">
        <f t="shared" si="30"/>
        <v>N/A</v>
      </c>
      <c r="S207" s="88">
        <v>0</v>
      </c>
    </row>
    <row r="208" spans="1:19" s="74" customFormat="1" x14ac:dyDescent="0.2">
      <c r="A208" s="131" t="str">
        <f t="shared" si="31"/>
        <v>The People Concern</v>
      </c>
      <c r="B208" s="131" t="str">
        <f t="shared" si="32"/>
        <v xml:space="preserve">Interim Housing and Wellness Program </v>
      </c>
      <c r="C208" s="131" t="s">
        <v>361</v>
      </c>
      <c r="D208" s="131" t="s">
        <v>56</v>
      </c>
      <c r="E208" s="124" t="s">
        <v>109</v>
      </c>
      <c r="F208" s="80" t="s">
        <v>218</v>
      </c>
      <c r="G208" s="80" t="s">
        <v>211</v>
      </c>
      <c r="H208" s="81">
        <f t="shared" si="28"/>
        <v>42.044816694570066</v>
      </c>
      <c r="I208" s="80"/>
      <c r="J208" s="80"/>
      <c r="K208" s="80"/>
      <c r="L208" s="90">
        <v>504.53780033484077</v>
      </c>
      <c r="M208" s="90"/>
      <c r="N208" s="90">
        <v>504.53780033484077</v>
      </c>
      <c r="O208" s="91">
        <v>0</v>
      </c>
      <c r="P208" s="91">
        <v>0</v>
      </c>
      <c r="Q208" s="90">
        <f t="shared" si="29"/>
        <v>0</v>
      </c>
      <c r="R208" s="89" t="str">
        <f t="shared" si="30"/>
        <v>N/A</v>
      </c>
      <c r="S208" s="88">
        <v>0</v>
      </c>
    </row>
    <row r="209" spans="1:19" s="74" customFormat="1" x14ac:dyDescent="0.2">
      <c r="A209" s="131" t="str">
        <f t="shared" si="31"/>
        <v>The People Concern</v>
      </c>
      <c r="B209" s="131" t="str">
        <f t="shared" si="32"/>
        <v xml:space="preserve">Interim Housing and Wellness Program </v>
      </c>
      <c r="C209" s="131" t="s">
        <v>361</v>
      </c>
      <c r="D209" s="131" t="s">
        <v>56</v>
      </c>
      <c r="E209" s="124" t="s">
        <v>109</v>
      </c>
      <c r="F209" s="80" t="s">
        <v>219</v>
      </c>
      <c r="G209" s="80" t="s">
        <v>211</v>
      </c>
      <c r="H209" s="81">
        <f t="shared" si="28"/>
        <v>452.09375</v>
      </c>
      <c r="I209" s="80"/>
      <c r="J209" s="80"/>
      <c r="K209" s="80"/>
      <c r="L209" s="90">
        <v>5425.125</v>
      </c>
      <c r="M209" s="90"/>
      <c r="N209" s="90">
        <v>5425.125</v>
      </c>
      <c r="O209" s="91">
        <v>0</v>
      </c>
      <c r="P209" s="91">
        <v>0</v>
      </c>
      <c r="Q209" s="90">
        <f t="shared" si="29"/>
        <v>0</v>
      </c>
      <c r="R209" s="89" t="str">
        <f t="shared" si="30"/>
        <v>N/A</v>
      </c>
      <c r="S209" s="88">
        <v>0</v>
      </c>
    </row>
    <row r="210" spans="1:19" s="74" customFormat="1" x14ac:dyDescent="0.2">
      <c r="A210" s="131" t="str">
        <f t="shared" si="31"/>
        <v>The People Concern</v>
      </c>
      <c r="B210" s="131" t="str">
        <f t="shared" si="32"/>
        <v xml:space="preserve">Interim Housing and Wellness Program </v>
      </c>
      <c r="C210" s="131" t="s">
        <v>361</v>
      </c>
      <c r="D210" s="131" t="s">
        <v>56</v>
      </c>
      <c r="E210" s="124" t="s">
        <v>109</v>
      </c>
      <c r="F210" s="80" t="s">
        <v>220</v>
      </c>
      <c r="G210" s="80" t="s">
        <v>211</v>
      </c>
      <c r="H210" s="81">
        <f t="shared" si="28"/>
        <v>4633.1282527603207</v>
      </c>
      <c r="I210" s="80"/>
      <c r="J210" s="80"/>
      <c r="K210" s="80"/>
      <c r="L210" s="90">
        <v>55597.539033123852</v>
      </c>
      <c r="M210" s="90"/>
      <c r="N210" s="90">
        <v>55597.539033123852</v>
      </c>
      <c r="O210" s="91">
        <v>0</v>
      </c>
      <c r="P210" s="91">
        <v>0</v>
      </c>
      <c r="Q210" s="90">
        <f t="shared" si="29"/>
        <v>0</v>
      </c>
      <c r="R210" s="89" t="str">
        <f t="shared" si="30"/>
        <v>N/A</v>
      </c>
      <c r="S210" s="88">
        <v>0</v>
      </c>
    </row>
    <row r="211" spans="1:19" s="74" customFormat="1" x14ac:dyDescent="0.2">
      <c r="A211" s="131" t="str">
        <f t="shared" si="31"/>
        <v>The People Concern</v>
      </c>
      <c r="B211" s="131" t="str">
        <f t="shared" si="32"/>
        <v xml:space="preserve">Interim Housing and Wellness Program </v>
      </c>
      <c r="C211" s="131" t="s">
        <v>361</v>
      </c>
      <c r="D211" s="131" t="s">
        <v>56</v>
      </c>
      <c r="E211" s="124" t="s">
        <v>109</v>
      </c>
      <c r="F211" s="80" t="s">
        <v>222</v>
      </c>
      <c r="G211" s="80" t="s">
        <v>211</v>
      </c>
      <c r="H211" s="81">
        <f t="shared" si="28"/>
        <v>482.21680291038382</v>
      </c>
      <c r="I211" s="80"/>
      <c r="J211" s="80"/>
      <c r="K211" s="80"/>
      <c r="L211" s="90">
        <v>5786.6016349246056</v>
      </c>
      <c r="M211" s="90">
        <v>2470</v>
      </c>
      <c r="N211" s="90">
        <v>3316.6016349246056</v>
      </c>
      <c r="O211" s="91">
        <v>0</v>
      </c>
      <c r="P211" s="91">
        <v>0</v>
      </c>
      <c r="Q211" s="90">
        <f t="shared" si="29"/>
        <v>0</v>
      </c>
      <c r="R211" s="89">
        <f t="shared" si="30"/>
        <v>0</v>
      </c>
      <c r="S211" s="88">
        <v>0</v>
      </c>
    </row>
    <row r="212" spans="1:19" s="74" customFormat="1" x14ac:dyDescent="0.2">
      <c r="A212" s="131" t="str">
        <f t="shared" si="31"/>
        <v>The People Concern</v>
      </c>
      <c r="B212" s="131" t="str">
        <f t="shared" si="32"/>
        <v xml:space="preserve">Interim Housing and Wellness Program </v>
      </c>
      <c r="C212" s="131" t="s">
        <v>361</v>
      </c>
      <c r="D212" s="131" t="s">
        <v>56</v>
      </c>
      <c r="E212" s="124" t="s">
        <v>109</v>
      </c>
      <c r="F212" s="80" t="s">
        <v>223</v>
      </c>
      <c r="G212" s="80" t="s">
        <v>211</v>
      </c>
      <c r="H212" s="81">
        <f t="shared" si="28"/>
        <v>0</v>
      </c>
      <c r="I212" s="80"/>
      <c r="J212" s="80"/>
      <c r="K212" s="80"/>
      <c r="L212" s="90">
        <v>0</v>
      </c>
      <c r="M212" s="90"/>
      <c r="N212" s="90">
        <v>0</v>
      </c>
      <c r="O212" s="91">
        <v>0</v>
      </c>
      <c r="P212" s="91">
        <v>0</v>
      </c>
      <c r="Q212" s="90">
        <f t="shared" si="29"/>
        <v>0</v>
      </c>
      <c r="R212" s="89" t="str">
        <f t="shared" si="30"/>
        <v>N/A</v>
      </c>
      <c r="S212" s="88">
        <v>0</v>
      </c>
    </row>
    <row r="213" spans="1:19" s="74" customFormat="1" x14ac:dyDescent="0.2">
      <c r="A213" s="131" t="str">
        <f t="shared" si="31"/>
        <v>The People Concern</v>
      </c>
      <c r="B213" s="131" t="str">
        <f t="shared" si="32"/>
        <v xml:space="preserve">Interim Housing and Wellness Program </v>
      </c>
      <c r="C213" s="131" t="s">
        <v>361</v>
      </c>
      <c r="D213" s="131" t="s">
        <v>56</v>
      </c>
      <c r="E213" s="124" t="s">
        <v>109</v>
      </c>
      <c r="F213" s="80" t="s">
        <v>224</v>
      </c>
      <c r="G213" s="80" t="s">
        <v>211</v>
      </c>
      <c r="H213" s="81">
        <f t="shared" si="28"/>
        <v>0</v>
      </c>
      <c r="I213" s="80"/>
      <c r="J213" s="80"/>
      <c r="K213" s="80"/>
      <c r="L213" s="90">
        <v>0</v>
      </c>
      <c r="M213" s="90"/>
      <c r="N213" s="90">
        <v>0</v>
      </c>
      <c r="O213" s="91">
        <v>0</v>
      </c>
      <c r="P213" s="91">
        <v>0</v>
      </c>
      <c r="Q213" s="90">
        <f t="shared" si="29"/>
        <v>0</v>
      </c>
      <c r="R213" s="89" t="str">
        <f t="shared" si="30"/>
        <v>N/A</v>
      </c>
      <c r="S213" s="88">
        <v>0</v>
      </c>
    </row>
    <row r="214" spans="1:19" s="74" customFormat="1" x14ac:dyDescent="0.2">
      <c r="A214" s="131" t="str">
        <f t="shared" si="31"/>
        <v>The People Concern</v>
      </c>
      <c r="B214" s="131" t="str">
        <f t="shared" si="32"/>
        <v xml:space="preserve">Interim Housing and Wellness Program </v>
      </c>
      <c r="C214" s="131" t="s">
        <v>361</v>
      </c>
      <c r="D214" s="131" t="s">
        <v>56</v>
      </c>
      <c r="E214" s="124" t="s">
        <v>109</v>
      </c>
      <c r="F214" s="80" t="s">
        <v>225</v>
      </c>
      <c r="G214" s="80" t="s">
        <v>211</v>
      </c>
      <c r="H214" s="81">
        <f t="shared" si="28"/>
        <v>377.68491938188214</v>
      </c>
      <c r="I214" s="80"/>
      <c r="J214" s="80"/>
      <c r="K214" s="80"/>
      <c r="L214" s="90">
        <v>4532.2190325825859</v>
      </c>
      <c r="M214" s="90"/>
      <c r="N214" s="90">
        <v>4532.2190325825859</v>
      </c>
      <c r="O214" s="91">
        <v>0</v>
      </c>
      <c r="P214" s="91">
        <v>0</v>
      </c>
      <c r="Q214" s="90">
        <f t="shared" si="29"/>
        <v>0</v>
      </c>
      <c r="R214" s="89" t="str">
        <f t="shared" si="30"/>
        <v>N/A</v>
      </c>
      <c r="S214" s="88">
        <v>0</v>
      </c>
    </row>
    <row r="215" spans="1:19" s="74" customFormat="1" x14ac:dyDescent="0.2">
      <c r="A215" s="131" t="str">
        <f t="shared" si="31"/>
        <v>The People Concern</v>
      </c>
      <c r="B215" s="131" t="str">
        <f t="shared" si="32"/>
        <v xml:space="preserve">Interim Housing and Wellness Program </v>
      </c>
      <c r="C215" s="131" t="s">
        <v>361</v>
      </c>
      <c r="D215" s="131" t="s">
        <v>56</v>
      </c>
      <c r="E215" s="124" t="s">
        <v>109</v>
      </c>
      <c r="F215" s="80" t="s">
        <v>226</v>
      </c>
      <c r="G215" s="80" t="s">
        <v>211</v>
      </c>
      <c r="H215" s="81">
        <f t="shared" si="28"/>
        <v>0.18375</v>
      </c>
      <c r="I215" s="80"/>
      <c r="J215" s="80"/>
      <c r="K215" s="80"/>
      <c r="L215" s="90">
        <v>2.2050000000000001</v>
      </c>
      <c r="M215" s="90"/>
      <c r="N215" s="90">
        <v>2.2050000000000001</v>
      </c>
      <c r="O215" s="91">
        <v>0</v>
      </c>
      <c r="P215" s="91">
        <v>0</v>
      </c>
      <c r="Q215" s="90">
        <f t="shared" si="29"/>
        <v>0</v>
      </c>
      <c r="R215" s="89" t="str">
        <f t="shared" si="30"/>
        <v>N/A</v>
      </c>
      <c r="S215" s="88">
        <v>0</v>
      </c>
    </row>
    <row r="216" spans="1:19" s="74" customFormat="1" x14ac:dyDescent="0.2">
      <c r="A216" s="131" t="str">
        <f t="shared" si="31"/>
        <v>The People Concern</v>
      </c>
      <c r="B216" s="131" t="str">
        <f t="shared" si="32"/>
        <v xml:space="preserve">Interim Housing and Wellness Program </v>
      </c>
      <c r="C216" s="131" t="s">
        <v>361</v>
      </c>
      <c r="D216" s="131" t="s">
        <v>56</v>
      </c>
      <c r="E216" s="124" t="s">
        <v>109</v>
      </c>
      <c r="F216" s="80" t="s">
        <v>212</v>
      </c>
      <c r="G216" s="80" t="s">
        <v>211</v>
      </c>
      <c r="H216" s="81">
        <f t="shared" si="28"/>
        <v>76.394446774653133</v>
      </c>
      <c r="I216" s="80"/>
      <c r="J216" s="80"/>
      <c r="K216" s="80"/>
      <c r="L216" s="90">
        <v>916.73336129583754</v>
      </c>
      <c r="M216" s="90"/>
      <c r="N216" s="90">
        <v>916.73336129583754</v>
      </c>
      <c r="O216" s="91">
        <v>0</v>
      </c>
      <c r="P216" s="91">
        <v>0</v>
      </c>
      <c r="Q216" s="90">
        <f t="shared" si="29"/>
        <v>0</v>
      </c>
      <c r="R216" s="89" t="str">
        <f t="shared" si="30"/>
        <v>N/A</v>
      </c>
      <c r="S216" s="88">
        <v>0</v>
      </c>
    </row>
    <row r="217" spans="1:19" s="74" customFormat="1" x14ac:dyDescent="0.2">
      <c r="A217" s="131" t="str">
        <f t="shared" si="31"/>
        <v>The People Concern</v>
      </c>
      <c r="B217" s="131" t="str">
        <f t="shared" si="32"/>
        <v xml:space="preserve">Interim Housing and Wellness Program </v>
      </c>
      <c r="C217" s="131" t="s">
        <v>361</v>
      </c>
      <c r="D217" s="131" t="s">
        <v>56</v>
      </c>
      <c r="E217" s="124" t="s">
        <v>109</v>
      </c>
      <c r="F217" s="80" t="s">
        <v>329</v>
      </c>
      <c r="G217" s="80" t="s">
        <v>211</v>
      </c>
      <c r="H217" s="81">
        <f t="shared" si="28"/>
        <v>916.66666666666663</v>
      </c>
      <c r="I217" s="80"/>
      <c r="J217" s="80"/>
      <c r="K217" s="80"/>
      <c r="L217" s="90">
        <v>11000</v>
      </c>
      <c r="M217" s="90"/>
      <c r="N217" s="90">
        <v>11000</v>
      </c>
      <c r="O217" s="91">
        <v>0</v>
      </c>
      <c r="P217" s="91">
        <v>0</v>
      </c>
      <c r="Q217" s="90">
        <f t="shared" si="29"/>
        <v>0</v>
      </c>
      <c r="R217" s="89" t="str">
        <f t="shared" si="30"/>
        <v>N/A</v>
      </c>
      <c r="S217" s="88">
        <v>0</v>
      </c>
    </row>
    <row r="218" spans="1:19" s="74" customFormat="1" x14ac:dyDescent="0.2">
      <c r="A218" s="131" t="str">
        <f t="shared" si="31"/>
        <v>The People Concern</v>
      </c>
      <c r="B218" s="131" t="str">
        <f t="shared" si="32"/>
        <v xml:space="preserve">Interim Housing and Wellness Program </v>
      </c>
      <c r="C218" s="131" t="s">
        <v>361</v>
      </c>
      <c r="D218" s="131" t="s">
        <v>56</v>
      </c>
      <c r="E218" s="124" t="s">
        <v>109</v>
      </c>
      <c r="F218" s="80" t="s">
        <v>210</v>
      </c>
      <c r="G218" s="80" t="s">
        <v>211</v>
      </c>
      <c r="H218" s="81">
        <f t="shared" si="28"/>
        <v>1155.843913584072</v>
      </c>
      <c r="I218" s="80"/>
      <c r="J218" s="80"/>
      <c r="K218" s="80"/>
      <c r="L218" s="90">
        <v>13870.126963008865</v>
      </c>
      <c r="M218" s="90">
        <v>1000</v>
      </c>
      <c r="N218" s="90">
        <v>12870.126963008865</v>
      </c>
      <c r="O218" s="91">
        <v>0</v>
      </c>
      <c r="P218" s="91">
        <v>0</v>
      </c>
      <c r="Q218" s="90">
        <f t="shared" si="29"/>
        <v>0</v>
      </c>
      <c r="R218" s="89">
        <f t="shared" si="30"/>
        <v>0</v>
      </c>
      <c r="S218" s="88">
        <v>0</v>
      </c>
    </row>
    <row r="219" spans="1:19" s="74" customFormat="1" x14ac:dyDescent="0.2">
      <c r="A219" s="131" t="str">
        <f t="shared" si="31"/>
        <v>The People Concern</v>
      </c>
      <c r="B219" s="131" t="str">
        <f t="shared" si="32"/>
        <v xml:space="preserve">Interim Housing and Wellness Program </v>
      </c>
      <c r="C219" s="131" t="s">
        <v>361</v>
      </c>
      <c r="D219" s="131" t="s">
        <v>56</v>
      </c>
      <c r="E219" s="124" t="s">
        <v>109</v>
      </c>
      <c r="F219" s="80" t="s">
        <v>89</v>
      </c>
      <c r="G219" s="80" t="s">
        <v>211</v>
      </c>
      <c r="H219" s="81">
        <f t="shared" si="28"/>
        <v>4491.8503223068246</v>
      </c>
      <c r="I219" s="80"/>
      <c r="J219" s="80"/>
      <c r="K219" s="80"/>
      <c r="L219" s="90">
        <v>53902.203867681892</v>
      </c>
      <c r="M219" s="90">
        <v>15500</v>
      </c>
      <c r="N219" s="90">
        <v>38402.203867681892</v>
      </c>
      <c r="O219" s="91">
        <v>0</v>
      </c>
      <c r="P219" s="91">
        <v>0</v>
      </c>
      <c r="Q219" s="90">
        <f t="shared" si="29"/>
        <v>0</v>
      </c>
      <c r="R219" s="89">
        <f t="shared" si="30"/>
        <v>0</v>
      </c>
      <c r="S219" s="88">
        <v>0</v>
      </c>
    </row>
    <row r="220" spans="1:19" s="74" customFormat="1" x14ac:dyDescent="0.2">
      <c r="A220" s="131" t="str">
        <f t="shared" si="31"/>
        <v>The People Concern</v>
      </c>
      <c r="B220" s="131" t="str">
        <f t="shared" si="32"/>
        <v xml:space="preserve">Interim Housing and Wellness Program </v>
      </c>
      <c r="C220" s="131" t="s">
        <v>361</v>
      </c>
      <c r="D220" s="131" t="s">
        <v>56</v>
      </c>
      <c r="E220" s="124" t="s">
        <v>109</v>
      </c>
      <c r="F220" s="80" t="s">
        <v>227</v>
      </c>
      <c r="G220" s="80" t="s">
        <v>211</v>
      </c>
      <c r="H220" s="81">
        <f t="shared" si="28"/>
        <v>157.28668264553681</v>
      </c>
      <c r="I220" s="80"/>
      <c r="J220" s="80"/>
      <c r="K220" s="80"/>
      <c r="L220" s="90">
        <v>1887.4401917464418</v>
      </c>
      <c r="M220" s="90">
        <v>1750</v>
      </c>
      <c r="N220" s="90">
        <v>137.44019174644177</v>
      </c>
      <c r="O220" s="91">
        <v>0</v>
      </c>
      <c r="P220" s="91">
        <v>0</v>
      </c>
      <c r="Q220" s="90">
        <f t="shared" si="29"/>
        <v>0</v>
      </c>
      <c r="R220" s="89">
        <f t="shared" si="30"/>
        <v>0</v>
      </c>
      <c r="S220" s="88">
        <v>0</v>
      </c>
    </row>
    <row r="221" spans="1:19" s="74" customFormat="1" x14ac:dyDescent="0.2">
      <c r="A221" s="131" t="str">
        <f t="shared" si="31"/>
        <v>The People Concern</v>
      </c>
      <c r="B221" s="131" t="str">
        <f t="shared" si="32"/>
        <v xml:space="preserve">Interim Housing and Wellness Program </v>
      </c>
      <c r="C221" s="131" t="s">
        <v>361</v>
      </c>
      <c r="D221" s="131" t="s">
        <v>56</v>
      </c>
      <c r="E221" s="124" t="s">
        <v>109</v>
      </c>
      <c r="F221" s="80" t="s">
        <v>213</v>
      </c>
      <c r="G221" s="80" t="s">
        <v>211</v>
      </c>
      <c r="H221" s="81">
        <f t="shared" si="28"/>
        <v>81.381249999999994</v>
      </c>
      <c r="I221" s="80"/>
      <c r="J221" s="80"/>
      <c r="K221" s="80"/>
      <c r="L221" s="90">
        <v>976.57499999999993</v>
      </c>
      <c r="M221" s="90"/>
      <c r="N221" s="90">
        <v>976.57499999999993</v>
      </c>
      <c r="O221" s="91">
        <v>0</v>
      </c>
      <c r="P221" s="91">
        <v>0</v>
      </c>
      <c r="Q221" s="90">
        <f t="shared" si="29"/>
        <v>0</v>
      </c>
      <c r="R221" s="89" t="str">
        <f t="shared" si="30"/>
        <v>N/A</v>
      </c>
      <c r="S221" s="88">
        <v>0</v>
      </c>
    </row>
    <row r="222" spans="1:19" s="74" customFormat="1" x14ac:dyDescent="0.2">
      <c r="A222" s="131" t="str">
        <f t="shared" si="31"/>
        <v>The People Concern</v>
      </c>
      <c r="B222" s="131" t="str">
        <f t="shared" si="32"/>
        <v xml:space="preserve">Interim Housing and Wellness Program </v>
      </c>
      <c r="C222" s="131" t="s">
        <v>361</v>
      </c>
      <c r="D222" s="131" t="s">
        <v>56</v>
      </c>
      <c r="E222" s="124" t="s">
        <v>109</v>
      </c>
      <c r="F222" s="80" t="s">
        <v>214</v>
      </c>
      <c r="G222" s="80" t="s">
        <v>211</v>
      </c>
      <c r="H222" s="81">
        <f t="shared" si="28"/>
        <v>40.157499999999999</v>
      </c>
      <c r="I222" s="80"/>
      <c r="J222" s="80"/>
      <c r="K222" s="80"/>
      <c r="L222" s="90">
        <v>481.89</v>
      </c>
      <c r="M222" s="90"/>
      <c r="N222" s="90">
        <v>481.89</v>
      </c>
      <c r="O222" s="91">
        <v>0</v>
      </c>
      <c r="P222" s="91">
        <v>0</v>
      </c>
      <c r="Q222" s="90">
        <f t="shared" si="29"/>
        <v>0</v>
      </c>
      <c r="R222" s="89" t="str">
        <f t="shared" si="30"/>
        <v>N/A</v>
      </c>
      <c r="S222" s="88">
        <v>0</v>
      </c>
    </row>
    <row r="223" spans="1:19" s="74" customFormat="1" x14ac:dyDescent="0.2">
      <c r="A223" s="131" t="str">
        <f t="shared" si="31"/>
        <v>The People Concern</v>
      </c>
      <c r="B223" s="131" t="str">
        <f t="shared" si="32"/>
        <v xml:space="preserve">Interim Housing and Wellness Program </v>
      </c>
      <c r="C223" s="131" t="s">
        <v>361</v>
      </c>
      <c r="D223" s="131" t="s">
        <v>56</v>
      </c>
      <c r="E223" s="124" t="s">
        <v>109</v>
      </c>
      <c r="F223" s="80" t="s">
        <v>215</v>
      </c>
      <c r="G223" s="80" t="s">
        <v>211</v>
      </c>
      <c r="H223" s="81">
        <f t="shared" si="28"/>
        <v>0.19499999999999998</v>
      </c>
      <c r="I223" s="80"/>
      <c r="J223" s="80"/>
      <c r="K223" s="80"/>
      <c r="L223" s="90">
        <v>2.34</v>
      </c>
      <c r="M223" s="90"/>
      <c r="N223" s="90">
        <v>2.34</v>
      </c>
      <c r="O223" s="91">
        <v>0</v>
      </c>
      <c r="P223" s="91">
        <v>0</v>
      </c>
      <c r="Q223" s="90">
        <f t="shared" si="29"/>
        <v>0</v>
      </c>
      <c r="R223" s="89" t="str">
        <f t="shared" si="30"/>
        <v>N/A</v>
      </c>
      <c r="S223" s="88">
        <v>0</v>
      </c>
    </row>
    <row r="224" spans="1:19" s="74" customFormat="1" ht="13.5" thickBot="1" x14ac:dyDescent="0.25">
      <c r="A224" s="131" t="str">
        <f t="shared" si="31"/>
        <v>The People Concern</v>
      </c>
      <c r="B224" s="131" t="str">
        <f t="shared" si="32"/>
        <v xml:space="preserve">Interim Housing and Wellness Program </v>
      </c>
      <c r="C224" s="131" t="s">
        <v>361</v>
      </c>
      <c r="D224" s="131" t="s">
        <v>56</v>
      </c>
      <c r="E224" s="124" t="s">
        <v>109</v>
      </c>
      <c r="F224" s="80" t="s">
        <v>216</v>
      </c>
      <c r="G224" s="80" t="s">
        <v>211</v>
      </c>
      <c r="H224" s="81">
        <f t="shared" si="28"/>
        <v>467.1319444444444</v>
      </c>
      <c r="I224" s="80"/>
      <c r="J224" s="80"/>
      <c r="K224" s="80"/>
      <c r="L224" s="90">
        <v>5605.583333333333</v>
      </c>
      <c r="M224" s="90"/>
      <c r="N224" s="90">
        <v>5605.583333333333</v>
      </c>
      <c r="O224" s="91">
        <v>0</v>
      </c>
      <c r="P224" s="91">
        <v>0</v>
      </c>
      <c r="Q224" s="90">
        <f t="shared" si="29"/>
        <v>0</v>
      </c>
      <c r="R224" s="89" t="str">
        <f t="shared" si="30"/>
        <v>N/A</v>
      </c>
      <c r="S224" s="88">
        <v>0</v>
      </c>
    </row>
    <row r="225" spans="1:20" ht="13.5" thickBot="1" x14ac:dyDescent="0.25">
      <c r="A225" s="131"/>
      <c r="B225" s="131"/>
      <c r="C225" s="131"/>
      <c r="E225" s="124"/>
      <c r="F225" s="16"/>
      <c r="G225" s="14"/>
      <c r="H225" s="15" t="s">
        <v>114</v>
      </c>
      <c r="I225" s="14"/>
      <c r="J225" s="14"/>
      <c r="K225" s="13"/>
      <c r="L225" s="12">
        <f t="shared" ref="L225:Q225" si="33">SUM(L156:L224)</f>
        <v>540757.45846779237</v>
      </c>
      <c r="M225" s="12">
        <f t="shared" si="33"/>
        <v>83032.5</v>
      </c>
      <c r="N225" s="12">
        <f t="shared" si="33"/>
        <v>457724.95846779231</v>
      </c>
      <c r="O225" s="12">
        <f t="shared" si="33"/>
        <v>0</v>
      </c>
      <c r="P225" s="12">
        <f t="shared" si="33"/>
        <v>0</v>
      </c>
      <c r="Q225" s="12">
        <f t="shared" si="33"/>
        <v>0</v>
      </c>
      <c r="R225" s="11">
        <f t="shared" si="30"/>
        <v>0</v>
      </c>
      <c r="S225" s="10">
        <f>SUM(S156:S224)</f>
        <v>0</v>
      </c>
      <c r="T225" s="129"/>
    </row>
    <row r="226" spans="1:20" ht="13.5" thickBot="1" x14ac:dyDescent="0.25">
      <c r="A226" s="131"/>
      <c r="B226" s="131"/>
      <c r="C226" s="131"/>
      <c r="D226" s="131"/>
      <c r="F226" s="74"/>
      <c r="G226" s="74"/>
      <c r="H226" s="74"/>
      <c r="I226" s="74"/>
      <c r="J226" s="74"/>
      <c r="K226" s="74"/>
    </row>
    <row r="227" spans="1:20" s="74" customFormat="1" x14ac:dyDescent="0.2">
      <c r="A227" s="131"/>
      <c r="B227" s="131"/>
      <c r="C227" s="131"/>
      <c r="D227" s="131"/>
      <c r="E227" s="58"/>
      <c r="F227" s="38" t="s">
        <v>115</v>
      </c>
      <c r="G227" s="37"/>
      <c r="H227" s="37"/>
      <c r="I227" s="37"/>
      <c r="J227" s="37"/>
      <c r="K227" s="36"/>
      <c r="L227" s="35"/>
      <c r="M227" s="35"/>
      <c r="N227" s="35"/>
      <c r="O227" s="35"/>
      <c r="P227" s="35"/>
      <c r="Q227" s="35"/>
      <c r="R227" s="34"/>
      <c r="S227" s="33"/>
    </row>
    <row r="228" spans="1:20" s="74" customFormat="1" x14ac:dyDescent="0.2">
      <c r="A228" s="131"/>
      <c r="B228" s="131"/>
      <c r="C228" s="131"/>
      <c r="D228" s="131"/>
      <c r="E228" s="58"/>
      <c r="F228" s="49" t="s">
        <v>116</v>
      </c>
      <c r="G228" s="48"/>
      <c r="H228" s="48"/>
      <c r="I228" s="48"/>
      <c r="J228" s="48"/>
      <c r="K228" s="31"/>
      <c r="L228" s="47"/>
      <c r="M228" s="47"/>
      <c r="N228" s="47"/>
      <c r="O228" s="47"/>
      <c r="P228" s="47"/>
      <c r="Q228" s="47"/>
      <c r="R228" s="46"/>
      <c r="S228" s="45"/>
    </row>
    <row r="229" spans="1:20" s="74" customFormat="1" x14ac:dyDescent="0.2">
      <c r="A229" s="131"/>
      <c r="B229" s="131"/>
      <c r="C229" s="131"/>
      <c r="D229" s="131"/>
      <c r="E229" s="58"/>
      <c r="F229" s="49" t="s">
        <v>117</v>
      </c>
      <c r="G229" s="48"/>
      <c r="H229" s="48"/>
      <c r="I229" s="48"/>
      <c r="J229" s="48"/>
      <c r="K229" s="31"/>
      <c r="L229" s="47"/>
      <c r="M229" s="47"/>
      <c r="N229" s="47"/>
      <c r="O229" s="47"/>
      <c r="P229" s="47"/>
      <c r="Q229" s="47"/>
      <c r="R229" s="46"/>
      <c r="S229" s="45"/>
    </row>
    <row r="230" spans="1:20" s="74" customFormat="1" x14ac:dyDescent="0.2">
      <c r="A230" s="131"/>
      <c r="B230" s="131"/>
      <c r="C230" s="131"/>
      <c r="D230" s="131"/>
      <c r="E230" s="58"/>
      <c r="F230" s="49" t="s">
        <v>118</v>
      </c>
      <c r="G230" s="48"/>
      <c r="H230" s="48"/>
      <c r="I230" s="48"/>
      <c r="J230" s="48"/>
      <c r="K230" s="31"/>
      <c r="L230" s="47"/>
      <c r="M230" s="47"/>
      <c r="N230" s="47"/>
      <c r="O230" s="47"/>
      <c r="P230" s="47"/>
      <c r="Q230" s="47"/>
      <c r="R230" s="46"/>
      <c r="S230" s="45"/>
    </row>
    <row r="231" spans="1:20" s="74" customFormat="1" ht="13.5" thickBot="1" x14ac:dyDescent="0.25">
      <c r="A231" s="131"/>
      <c r="B231" s="131"/>
      <c r="C231" s="131"/>
      <c r="D231" s="131"/>
      <c r="E231" s="58"/>
      <c r="F231" s="44" t="s">
        <v>119</v>
      </c>
      <c r="G231" s="43"/>
      <c r="H231" s="43"/>
      <c r="I231" s="43"/>
      <c r="J231" s="43"/>
      <c r="K231" s="42"/>
      <c r="L231" s="41"/>
      <c r="M231" s="41"/>
      <c r="N231" s="41"/>
      <c r="O231" s="41"/>
      <c r="P231" s="41"/>
      <c r="Q231" s="41"/>
      <c r="R231" s="40"/>
      <c r="S231" s="39"/>
    </row>
    <row r="232" spans="1:20" x14ac:dyDescent="0.2">
      <c r="A232" s="131" t="str">
        <f t="shared" si="31"/>
        <v>The People Concern</v>
      </c>
      <c r="B232" s="131" t="str">
        <f t="shared" si="32"/>
        <v xml:space="preserve">Interim Housing and Wellness Program </v>
      </c>
      <c r="C232" s="131"/>
      <c r="D232" s="135" t="s">
        <v>56</v>
      </c>
      <c r="E232" s="124" t="s">
        <v>115</v>
      </c>
      <c r="F232" s="80"/>
      <c r="G232" s="80"/>
      <c r="H232" s="81"/>
      <c r="I232" s="80"/>
      <c r="J232" s="80"/>
      <c r="K232" s="80"/>
      <c r="L232" s="77">
        <v>0</v>
      </c>
      <c r="M232" s="77">
        <v>0</v>
      </c>
      <c r="N232" s="77">
        <v>0</v>
      </c>
      <c r="O232" s="78">
        <v>0</v>
      </c>
      <c r="P232" s="78">
        <v>0</v>
      </c>
      <c r="Q232" s="77">
        <f>SUM(O232:P232)</f>
        <v>0</v>
      </c>
      <c r="R232" s="76" t="str">
        <f>IFERROR(Q232/M232,"N/A")</f>
        <v>N/A</v>
      </c>
      <c r="S232" s="75">
        <v>0</v>
      </c>
      <c r="T232" s="74"/>
    </row>
    <row r="233" spans="1:20" ht="13.5" thickBot="1" x14ac:dyDescent="0.25">
      <c r="A233" s="131" t="str">
        <f t="shared" si="31"/>
        <v>The People Concern</v>
      </c>
      <c r="B233" s="131" t="str">
        <f t="shared" si="32"/>
        <v xml:space="preserve">Interim Housing and Wellness Program </v>
      </c>
      <c r="C233" s="131"/>
      <c r="D233" s="135" t="s">
        <v>56</v>
      </c>
      <c r="E233" s="124" t="s">
        <v>115</v>
      </c>
      <c r="F233" s="80"/>
      <c r="G233" s="80"/>
      <c r="H233" s="81"/>
      <c r="I233" s="80"/>
      <c r="J233" s="80"/>
      <c r="K233" s="80"/>
      <c r="L233" s="90">
        <v>0</v>
      </c>
      <c r="M233" s="90">
        <v>0</v>
      </c>
      <c r="N233" s="90">
        <v>0</v>
      </c>
      <c r="O233" s="91">
        <v>0</v>
      </c>
      <c r="P233" s="91">
        <v>0</v>
      </c>
      <c r="Q233" s="90">
        <f>SUM(O233:P233)</f>
        <v>0</v>
      </c>
      <c r="R233" s="89" t="str">
        <f>IFERROR(Q233/M233,"N/A")</f>
        <v>N/A</v>
      </c>
      <c r="S233" s="88">
        <v>0</v>
      </c>
      <c r="T233" s="74"/>
    </row>
    <row r="234" spans="1:20" ht="13.5" thickBot="1" x14ac:dyDescent="0.25">
      <c r="A234" s="131"/>
      <c r="B234" s="131"/>
      <c r="C234" s="131"/>
      <c r="E234" s="124"/>
      <c r="F234" s="16"/>
      <c r="G234" s="14"/>
      <c r="H234" s="15" t="s">
        <v>120</v>
      </c>
      <c r="I234" s="14"/>
      <c r="J234" s="14"/>
      <c r="K234" s="13"/>
      <c r="L234" s="12">
        <f t="shared" ref="L234:Q234" si="34">SUM(L232:L233)</f>
        <v>0</v>
      </c>
      <c r="M234" s="12">
        <f t="shared" si="34"/>
        <v>0</v>
      </c>
      <c r="N234" s="12">
        <f t="shared" si="34"/>
        <v>0</v>
      </c>
      <c r="O234" s="12">
        <f t="shared" si="34"/>
        <v>0</v>
      </c>
      <c r="P234" s="12">
        <f t="shared" si="34"/>
        <v>0</v>
      </c>
      <c r="Q234" s="12">
        <f t="shared" si="34"/>
        <v>0</v>
      </c>
      <c r="R234" s="11" t="str">
        <f>IFERROR(Q234/M234,"N/A")</f>
        <v>N/A</v>
      </c>
      <c r="S234" s="10">
        <f>SUM(O234:P234)</f>
        <v>0</v>
      </c>
      <c r="T234" s="129"/>
    </row>
    <row r="235" spans="1:20" ht="13.5" thickBot="1" x14ac:dyDescent="0.25">
      <c r="A235" s="131"/>
      <c r="B235" s="131"/>
      <c r="C235" s="131"/>
      <c r="E235" s="124"/>
      <c r="F235" s="74"/>
      <c r="G235" s="74"/>
      <c r="H235" s="74"/>
      <c r="I235" s="74"/>
      <c r="J235" s="74"/>
      <c r="K235" s="74"/>
      <c r="T235" s="74"/>
    </row>
    <row r="236" spans="1:20" x14ac:dyDescent="0.2">
      <c r="A236" s="131"/>
      <c r="B236" s="131"/>
      <c r="C236" s="131"/>
      <c r="D236" s="131"/>
      <c r="F236" s="38" t="s">
        <v>121</v>
      </c>
      <c r="G236" s="37"/>
      <c r="H236" s="37"/>
      <c r="I236" s="37"/>
      <c r="J236" s="37"/>
      <c r="K236" s="36"/>
      <c r="L236" s="35"/>
      <c r="M236" s="35"/>
      <c r="N236" s="35"/>
      <c r="O236" s="35"/>
      <c r="P236" s="35"/>
      <c r="Q236" s="35"/>
      <c r="R236" s="34"/>
      <c r="S236" s="33"/>
      <c r="T236" s="74"/>
    </row>
    <row r="237" spans="1:20" ht="13.5" thickBot="1" x14ac:dyDescent="0.25">
      <c r="A237" s="131"/>
      <c r="B237" s="131"/>
      <c r="C237" s="131"/>
      <c r="D237" s="131"/>
      <c r="F237" s="44" t="s">
        <v>122</v>
      </c>
      <c r="G237" s="43"/>
      <c r="H237" s="43"/>
      <c r="I237" s="43"/>
      <c r="J237" s="43"/>
      <c r="K237" s="42"/>
      <c r="L237" s="41"/>
      <c r="M237" s="41"/>
      <c r="N237" s="41"/>
      <c r="O237" s="41"/>
      <c r="P237" s="41"/>
      <c r="Q237" s="41"/>
      <c r="R237" s="40"/>
      <c r="S237" s="39"/>
      <c r="T237" s="74"/>
    </row>
    <row r="238" spans="1:20" x14ac:dyDescent="0.2">
      <c r="A238" s="131" t="str">
        <f t="shared" si="31"/>
        <v>The People Concern</v>
      </c>
      <c r="B238" s="131" t="str">
        <f t="shared" si="32"/>
        <v xml:space="preserve">Interim Housing and Wellness Program </v>
      </c>
      <c r="C238" s="131"/>
      <c r="D238" s="135" t="s">
        <v>56</v>
      </c>
      <c r="E238" s="124" t="s">
        <v>121</v>
      </c>
      <c r="F238" s="80"/>
      <c r="G238" s="80"/>
      <c r="H238" s="81"/>
      <c r="I238" s="80"/>
      <c r="J238" s="80"/>
      <c r="K238" s="80"/>
      <c r="L238" s="77">
        <v>0</v>
      </c>
      <c r="M238" s="77">
        <v>0</v>
      </c>
      <c r="N238" s="77">
        <v>0</v>
      </c>
      <c r="O238" s="78">
        <v>0</v>
      </c>
      <c r="P238" s="78">
        <v>0</v>
      </c>
      <c r="Q238" s="77">
        <f>SUM(O238:P238)</f>
        <v>0</v>
      </c>
      <c r="R238" s="76" t="str">
        <f>IFERROR(Q238/M238,"N/A")</f>
        <v>N/A</v>
      </c>
      <c r="S238" s="75">
        <v>0</v>
      </c>
      <c r="T238" s="74"/>
    </row>
    <row r="239" spans="1:20" ht="13.5" thickBot="1" x14ac:dyDescent="0.25">
      <c r="A239" s="131" t="str">
        <f t="shared" si="31"/>
        <v>The People Concern</v>
      </c>
      <c r="B239" s="131" t="str">
        <f t="shared" si="32"/>
        <v xml:space="preserve">Interim Housing and Wellness Program </v>
      </c>
      <c r="C239" s="131"/>
      <c r="D239" s="135" t="s">
        <v>56</v>
      </c>
      <c r="E239" s="124" t="s">
        <v>121</v>
      </c>
      <c r="F239" s="80"/>
      <c r="G239" s="80"/>
      <c r="H239" s="81"/>
      <c r="I239" s="80"/>
      <c r="J239" s="80"/>
      <c r="K239" s="80"/>
      <c r="L239" s="90">
        <v>0</v>
      </c>
      <c r="M239" s="90">
        <v>0</v>
      </c>
      <c r="N239" s="90">
        <v>0</v>
      </c>
      <c r="O239" s="91">
        <v>0</v>
      </c>
      <c r="P239" s="91">
        <v>0</v>
      </c>
      <c r="Q239" s="90">
        <f>SUM(O239:P239)</f>
        <v>0</v>
      </c>
      <c r="R239" s="89" t="str">
        <f>IFERROR(Q239/M239,"N/A")</f>
        <v>N/A</v>
      </c>
      <c r="S239" s="88">
        <v>0</v>
      </c>
      <c r="T239" s="74"/>
    </row>
    <row r="240" spans="1:20" ht="13.5" thickBot="1" x14ac:dyDescent="0.25">
      <c r="A240" s="131"/>
      <c r="B240" s="131"/>
      <c r="C240" s="131"/>
      <c r="E240" s="124"/>
      <c r="F240" s="16"/>
      <c r="G240" s="14"/>
      <c r="H240" s="15" t="s">
        <v>126</v>
      </c>
      <c r="I240" s="14"/>
      <c r="J240" s="14"/>
      <c r="K240" s="13"/>
      <c r="L240" s="12">
        <f t="shared" ref="L240:Q240" si="35">SUM(L238:L239)</f>
        <v>0</v>
      </c>
      <c r="M240" s="12">
        <f t="shared" si="35"/>
        <v>0</v>
      </c>
      <c r="N240" s="12">
        <f t="shared" si="35"/>
        <v>0</v>
      </c>
      <c r="O240" s="12">
        <f t="shared" si="35"/>
        <v>0</v>
      </c>
      <c r="P240" s="12">
        <f t="shared" si="35"/>
        <v>0</v>
      </c>
      <c r="Q240" s="12">
        <f t="shared" si="35"/>
        <v>0</v>
      </c>
      <c r="R240" s="11" t="str">
        <f>IFERROR(Q240/M240,"N/A")</f>
        <v>N/A</v>
      </c>
      <c r="S240" s="10">
        <f>SUM(S238:S239)</f>
        <v>0</v>
      </c>
      <c r="T240" s="129"/>
    </row>
    <row r="241" spans="1:20" ht="13.5" thickBot="1" x14ac:dyDescent="0.25">
      <c r="A241" s="131"/>
      <c r="B241" s="131"/>
      <c r="C241" s="131"/>
      <c r="D241" s="131"/>
      <c r="F241" s="74"/>
      <c r="G241" s="74"/>
      <c r="H241" s="74"/>
      <c r="I241" s="74"/>
      <c r="J241" s="74"/>
      <c r="K241" s="74"/>
      <c r="T241" s="74"/>
    </row>
    <row r="242" spans="1:20" s="74" customFormat="1" x14ac:dyDescent="0.2">
      <c r="A242" s="131"/>
      <c r="B242" s="131"/>
      <c r="C242" s="131"/>
      <c r="D242" s="131"/>
      <c r="E242" s="58"/>
      <c r="F242" s="38" t="s">
        <v>127</v>
      </c>
      <c r="G242" s="37"/>
      <c r="H242" s="37"/>
      <c r="I242" s="37"/>
      <c r="J242" s="37"/>
      <c r="K242" s="36"/>
      <c r="L242" s="35"/>
      <c r="M242" s="35"/>
      <c r="N242" s="35"/>
      <c r="O242" s="35"/>
      <c r="P242" s="35"/>
      <c r="Q242" s="35"/>
      <c r="R242" s="34"/>
      <c r="S242" s="33"/>
    </row>
    <row r="243" spans="1:20" x14ac:dyDescent="0.2">
      <c r="A243" s="131"/>
      <c r="B243" s="131"/>
      <c r="C243" s="131"/>
      <c r="E243" s="124"/>
      <c r="F243" s="32" t="s">
        <v>128</v>
      </c>
      <c r="G243" s="25"/>
      <c r="H243" s="25"/>
      <c r="I243" s="25"/>
      <c r="J243" s="25"/>
      <c r="K243" s="31"/>
      <c r="L243" s="31"/>
      <c r="M243" s="31"/>
      <c r="N243" s="31"/>
      <c r="O243" s="31"/>
      <c r="P243" s="31"/>
      <c r="Q243" s="31"/>
      <c r="R243" s="31"/>
      <c r="S243" s="30"/>
      <c r="T243" s="74"/>
    </row>
    <row r="244" spans="1:20" ht="15.75" customHeight="1" x14ac:dyDescent="0.2">
      <c r="A244" s="131"/>
      <c r="B244" s="131"/>
      <c r="C244" s="131"/>
      <c r="E244" s="124"/>
      <c r="F244" s="29" t="s">
        <v>129</v>
      </c>
      <c r="G244" s="25"/>
      <c r="H244" s="25"/>
      <c r="I244" s="25"/>
      <c r="J244" s="25"/>
      <c r="K244" s="25"/>
      <c r="L244" s="24"/>
      <c r="M244" s="24"/>
      <c r="N244" s="24"/>
      <c r="O244" s="24"/>
      <c r="P244" s="24"/>
      <c r="Q244" s="24"/>
      <c r="R244" s="23"/>
      <c r="S244" s="22"/>
      <c r="T244" s="74"/>
    </row>
    <row r="245" spans="1:20" ht="12.75" customHeight="1" x14ac:dyDescent="0.2">
      <c r="A245" s="131"/>
      <c r="B245" s="131"/>
      <c r="C245" s="131"/>
      <c r="E245" s="124"/>
      <c r="F245" s="28" t="s">
        <v>130</v>
      </c>
      <c r="G245" s="25"/>
      <c r="H245" s="25"/>
      <c r="I245" s="25"/>
      <c r="J245" s="25"/>
      <c r="K245" s="25"/>
      <c r="L245" s="24"/>
      <c r="M245" s="24"/>
      <c r="N245" s="24"/>
      <c r="O245" s="24"/>
      <c r="P245" s="24"/>
      <c r="Q245" s="24"/>
      <c r="R245" s="23"/>
      <c r="S245" s="22"/>
      <c r="T245" s="74"/>
    </row>
    <row r="246" spans="1:20" x14ac:dyDescent="0.2">
      <c r="A246" s="131"/>
      <c r="B246" s="131"/>
      <c r="C246" s="131"/>
      <c r="E246" s="124"/>
      <c r="F246" s="28" t="s">
        <v>131</v>
      </c>
      <c r="G246" s="25"/>
      <c r="H246" s="25"/>
      <c r="I246" s="25"/>
      <c r="J246" s="25"/>
      <c r="K246" s="25"/>
      <c r="L246" s="24"/>
      <c r="M246" s="24"/>
      <c r="N246" s="24"/>
      <c r="O246" s="24"/>
      <c r="P246" s="24"/>
      <c r="Q246" s="24"/>
      <c r="R246" s="23"/>
      <c r="S246" s="22"/>
      <c r="T246" s="74"/>
    </row>
    <row r="247" spans="1:20" ht="15" customHeight="1" x14ac:dyDescent="0.2">
      <c r="A247" s="131"/>
      <c r="B247" s="131"/>
      <c r="C247" s="131"/>
      <c r="E247" s="124"/>
      <c r="F247" s="27" t="s">
        <v>132</v>
      </c>
      <c r="G247" s="25"/>
      <c r="H247" s="25"/>
      <c r="I247" s="25"/>
      <c r="J247" s="25"/>
      <c r="K247" s="25"/>
      <c r="L247" s="24"/>
      <c r="M247" s="24"/>
      <c r="N247" s="24"/>
      <c r="O247" s="24"/>
      <c r="P247" s="24"/>
      <c r="Q247" s="24"/>
      <c r="R247" s="23"/>
      <c r="S247" s="22"/>
      <c r="T247" s="74"/>
    </row>
    <row r="248" spans="1:20" x14ac:dyDescent="0.2">
      <c r="A248" s="131"/>
      <c r="B248" s="131"/>
      <c r="C248" s="131"/>
      <c r="E248" s="124"/>
      <c r="F248" s="26" t="s">
        <v>133</v>
      </c>
      <c r="G248" s="25"/>
      <c r="H248" s="25"/>
      <c r="I248" s="25"/>
      <c r="J248" s="25"/>
      <c r="K248" s="25"/>
      <c r="L248" s="24"/>
      <c r="M248" s="24"/>
      <c r="N248" s="24"/>
      <c r="O248" s="24"/>
      <c r="P248" s="24"/>
      <c r="Q248" s="24"/>
      <c r="R248" s="23"/>
      <c r="S248" s="22"/>
      <c r="T248" s="74"/>
    </row>
    <row r="249" spans="1:20" ht="18.75" customHeight="1" thickBot="1" x14ac:dyDescent="0.25">
      <c r="A249" s="131"/>
      <c r="B249" s="131"/>
      <c r="C249" s="131"/>
      <c r="E249" s="124"/>
      <c r="F249" s="21" t="s">
        <v>134</v>
      </c>
      <c r="G249" s="20"/>
      <c r="H249" s="20"/>
      <c r="I249" s="20"/>
      <c r="J249" s="20"/>
      <c r="K249" s="20"/>
      <c r="L249" s="19"/>
      <c r="M249" s="19"/>
      <c r="N249" s="19"/>
      <c r="O249" s="19"/>
      <c r="P249" s="19"/>
      <c r="Q249" s="19"/>
      <c r="R249" s="18"/>
      <c r="S249" s="17"/>
      <c r="T249" s="74"/>
    </row>
    <row r="250" spans="1:20" x14ac:dyDescent="0.2">
      <c r="A250" s="131"/>
      <c r="B250" s="131"/>
      <c r="C250" s="131"/>
      <c r="D250" s="120"/>
      <c r="E250" s="124"/>
      <c r="F250" s="126" t="s">
        <v>331</v>
      </c>
      <c r="G250" s="87"/>
      <c r="H250" s="86"/>
      <c r="I250" s="86"/>
      <c r="J250" s="86"/>
      <c r="K250" s="86"/>
      <c r="L250" s="85"/>
      <c r="M250" s="85"/>
      <c r="N250" s="84"/>
      <c r="O250" s="84"/>
      <c r="P250" s="84"/>
      <c r="Q250" s="84"/>
      <c r="R250" s="83"/>
      <c r="S250" s="82"/>
      <c r="T250" s="138"/>
    </row>
    <row r="251" spans="1:20" x14ac:dyDescent="0.2">
      <c r="A251" s="131" t="str">
        <f t="shared" si="31"/>
        <v>The People Concern</v>
      </c>
      <c r="B251" s="131" t="str">
        <f t="shared" si="32"/>
        <v xml:space="preserve">Interim Housing and Wellness Program </v>
      </c>
      <c r="C251" s="131" t="str">
        <f>$F$155</f>
        <v>SAMOSHEL</v>
      </c>
      <c r="D251" s="135" t="s">
        <v>56</v>
      </c>
      <c r="E251" s="124" t="s">
        <v>127</v>
      </c>
      <c r="F251" s="80" t="s">
        <v>241</v>
      </c>
      <c r="G251" s="80"/>
      <c r="H251" s="81"/>
      <c r="I251" s="80"/>
      <c r="J251" s="80"/>
      <c r="K251" s="79">
        <f>M251/$M$256</f>
        <v>5.3160991053240132E-2</v>
      </c>
      <c r="L251" s="77">
        <v>173279.45340762558</v>
      </c>
      <c r="M251" s="77">
        <v>48894.713866666665</v>
      </c>
      <c r="N251" s="77">
        <v>124384.73954095892</v>
      </c>
      <c r="O251" s="78">
        <v>0</v>
      </c>
      <c r="P251" s="78">
        <v>0</v>
      </c>
      <c r="Q251" s="77">
        <f>SUM(O251:P251)</f>
        <v>0</v>
      </c>
      <c r="R251" s="76">
        <f>IFERROR(Q251/M251,"N/A")</f>
        <v>0</v>
      </c>
      <c r="S251" s="75">
        <v>0</v>
      </c>
      <c r="T251" s="74"/>
    </row>
    <row r="252" spans="1:20" x14ac:dyDescent="0.2">
      <c r="A252" s="131"/>
      <c r="B252" s="131"/>
      <c r="C252" s="131"/>
      <c r="D252" s="120"/>
      <c r="E252" s="124"/>
      <c r="F252" s="126" t="s">
        <v>361</v>
      </c>
      <c r="G252" s="87"/>
      <c r="H252" s="86"/>
      <c r="I252" s="86"/>
      <c r="J252" s="86"/>
      <c r="K252" s="86"/>
      <c r="L252" s="85"/>
      <c r="M252" s="85"/>
      <c r="N252" s="84"/>
      <c r="O252" s="84"/>
      <c r="P252" s="84"/>
      <c r="Q252" s="84"/>
      <c r="R252" s="83"/>
      <c r="S252" s="82"/>
      <c r="T252" s="138"/>
    </row>
    <row r="253" spans="1:20" ht="13.5" thickBot="1" x14ac:dyDescent="0.25">
      <c r="A253" s="131" t="str">
        <f t="shared" si="31"/>
        <v>The People Concern</v>
      </c>
      <c r="B253" s="131" t="str">
        <f t="shared" si="32"/>
        <v xml:space="preserve">Interim Housing and Wellness Program </v>
      </c>
      <c r="C253" s="131" t="s">
        <v>361</v>
      </c>
      <c r="D253" s="135" t="s">
        <v>56</v>
      </c>
      <c r="E253" s="124" t="s">
        <v>127</v>
      </c>
      <c r="F253" s="80" t="s">
        <v>241</v>
      </c>
      <c r="G253" s="80"/>
      <c r="H253" s="81"/>
      <c r="I253" s="80"/>
      <c r="J253" s="80"/>
      <c r="K253" s="79">
        <f>M253/$M$256</f>
        <v>3.7748099855850772E-2</v>
      </c>
      <c r="L253" s="77">
        <v>114954.27510797229</v>
      </c>
      <c r="M253" s="77">
        <v>34718.738400000002</v>
      </c>
      <c r="N253" s="77">
        <v>80235.536707972293</v>
      </c>
      <c r="O253" s="78">
        <v>0</v>
      </c>
      <c r="P253" s="78">
        <v>0</v>
      </c>
      <c r="Q253" s="77">
        <f>SUM(O253:P253)</f>
        <v>0</v>
      </c>
      <c r="R253" s="76">
        <f>IFERROR(Q253/M253,"N/A")</f>
        <v>0</v>
      </c>
      <c r="S253" s="75">
        <v>0</v>
      </c>
      <c r="T253" s="74"/>
    </row>
    <row r="254" spans="1:20" ht="13.5" thickBot="1" x14ac:dyDescent="0.25">
      <c r="A254" s="131"/>
      <c r="B254" s="131"/>
      <c r="C254" s="131"/>
      <c r="E254" s="124"/>
      <c r="F254" s="16"/>
      <c r="G254" s="14"/>
      <c r="H254" s="15" t="s">
        <v>135</v>
      </c>
      <c r="I254" s="14"/>
      <c r="J254" s="14"/>
      <c r="K254" s="13"/>
      <c r="L254" s="12">
        <f t="shared" ref="L254:Q254" si="36">SUM(L251:L253)</f>
        <v>288233.72851559788</v>
      </c>
      <c r="M254" s="12">
        <f t="shared" si="36"/>
        <v>83613.45226666666</v>
      </c>
      <c r="N254" s="12">
        <f t="shared" si="36"/>
        <v>204620.27624893122</v>
      </c>
      <c r="O254" s="12">
        <f t="shared" si="36"/>
        <v>0</v>
      </c>
      <c r="P254" s="12">
        <f t="shared" si="36"/>
        <v>0</v>
      </c>
      <c r="Q254" s="12">
        <f t="shared" si="36"/>
        <v>0</v>
      </c>
      <c r="R254" s="11">
        <f>IFERROR(Q254/M254,"N/A")</f>
        <v>0</v>
      </c>
      <c r="S254" s="10">
        <f>SUM(S251:S253)</f>
        <v>0</v>
      </c>
      <c r="T254" s="129"/>
    </row>
    <row r="255" spans="1:20" ht="13.5" thickBot="1" x14ac:dyDescent="0.25">
      <c r="A255" s="131"/>
      <c r="B255" s="131"/>
      <c r="C255" s="131"/>
      <c r="D255" s="131"/>
      <c r="F255" s="74"/>
      <c r="G255" s="74"/>
      <c r="H255" s="74"/>
      <c r="I255" s="74"/>
      <c r="J255" s="74"/>
      <c r="K255" s="74"/>
      <c r="T255" s="74"/>
    </row>
    <row r="256" spans="1:20" ht="19.5" customHeight="1" thickBot="1" x14ac:dyDescent="0.3">
      <c r="A256" s="131"/>
      <c r="B256" s="131"/>
      <c r="C256" s="131"/>
      <c r="E256" s="124"/>
      <c r="F256" s="9"/>
      <c r="G256" s="7"/>
      <c r="H256" s="8" t="s">
        <v>50</v>
      </c>
      <c r="I256" s="7"/>
      <c r="J256" s="7"/>
      <c r="K256" s="6"/>
      <c r="L256" s="5">
        <f t="shared" ref="L256:Q256" si="37">SUM(L254,L240,L234,L225,L151,L137,L124,L117,L103,L93,L78)</f>
        <v>2830762.9830952948</v>
      </c>
      <c r="M256" s="5">
        <f t="shared" si="37"/>
        <v>919747.97493333335</v>
      </c>
      <c r="N256" s="5">
        <f t="shared" si="37"/>
        <v>1911015.0081619613</v>
      </c>
      <c r="O256" s="5">
        <f t="shared" si="37"/>
        <v>0</v>
      </c>
      <c r="P256" s="5">
        <f t="shared" si="37"/>
        <v>0</v>
      </c>
      <c r="Q256" s="5">
        <f t="shared" si="37"/>
        <v>0</v>
      </c>
      <c r="R256" s="4">
        <f>IFERROR(Q256/M256,"N/A")</f>
        <v>0</v>
      </c>
      <c r="S256" s="3">
        <f>SUM(S254,S240,S234,S225,S151,S137,S124,S117,S103,S93,S78)</f>
        <v>0</v>
      </c>
      <c r="T256" s="74"/>
    </row>
    <row r="257" spans="1:20" ht="13.5" thickBot="1" x14ac:dyDescent="0.25">
      <c r="A257" s="131"/>
      <c r="B257" s="131"/>
      <c r="C257" s="131"/>
      <c r="D257" s="131"/>
      <c r="F257" s="74"/>
      <c r="G257" s="74"/>
      <c r="H257" s="74"/>
      <c r="I257" s="74"/>
      <c r="J257" s="74"/>
      <c r="K257" s="74"/>
      <c r="T257" s="132"/>
    </row>
    <row r="258" spans="1:20" s="137" customFormat="1" x14ac:dyDescent="0.2">
      <c r="A258" s="131"/>
      <c r="B258" s="131"/>
      <c r="C258" s="131"/>
      <c r="D258" s="131"/>
      <c r="E258" s="136"/>
      <c r="F258" s="73" t="s">
        <v>136</v>
      </c>
      <c r="G258" s="72"/>
      <c r="H258" s="72"/>
      <c r="I258" s="72"/>
      <c r="J258" s="72"/>
      <c r="K258" s="71"/>
      <c r="L258" s="71"/>
      <c r="M258" s="71"/>
      <c r="N258" s="71"/>
      <c r="O258" s="71"/>
      <c r="P258" s="71"/>
      <c r="Q258" s="71"/>
      <c r="R258" s="70"/>
      <c r="S258" s="69"/>
    </row>
    <row r="259" spans="1:20" x14ac:dyDescent="0.2">
      <c r="A259" s="131"/>
      <c r="B259" s="131"/>
      <c r="C259" s="131"/>
      <c r="D259" s="131"/>
      <c r="F259" s="68" t="s">
        <v>137</v>
      </c>
      <c r="G259" s="67"/>
      <c r="H259" s="67"/>
      <c r="I259" s="67"/>
      <c r="J259" s="67"/>
      <c r="K259" s="67"/>
      <c r="L259" s="67"/>
      <c r="M259" s="67"/>
      <c r="N259" s="67"/>
      <c r="O259" s="67"/>
      <c r="P259" s="67"/>
      <c r="Q259" s="67"/>
      <c r="R259" s="66"/>
      <c r="S259" s="65"/>
    </row>
    <row r="260" spans="1:20" s="137" customFormat="1" ht="13.5" thickBot="1" x14ac:dyDescent="0.25">
      <c r="A260" s="131"/>
      <c r="B260" s="131"/>
      <c r="C260" s="131"/>
      <c r="D260" s="131"/>
      <c r="E260" s="136"/>
      <c r="F260" s="64" t="s">
        <v>138</v>
      </c>
      <c r="G260" s="63"/>
      <c r="H260" s="63"/>
      <c r="I260" s="63"/>
      <c r="J260" s="63"/>
      <c r="K260" s="62"/>
      <c r="L260" s="62"/>
      <c r="M260" s="62"/>
      <c r="N260" s="62"/>
      <c r="O260" s="62"/>
      <c r="P260" s="62"/>
      <c r="Q260" s="62"/>
      <c r="R260" s="61"/>
      <c r="S260" s="60"/>
    </row>
    <row r="262" spans="1:20" x14ac:dyDescent="0.2">
      <c r="F262" s="59"/>
      <c r="G262" s="59"/>
      <c r="H262" s="59"/>
      <c r="I262" s="59"/>
      <c r="J262"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6" tint="0.79998168889431442"/>
    <pageSetUpPr fitToPage="1"/>
  </sheetPr>
  <dimension ref="A1:U143"/>
  <sheetViews>
    <sheetView topLeftCell="F125" zoomScaleNormal="100" zoomScaleSheetLayoutView="90" workbookViewId="0">
      <selection activeCell="S152" sqref="S152"/>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f t="shared" ref="A2:A31" si="0">$G$5</f>
        <v>0</v>
      </c>
      <c r="B2" s="131">
        <f t="shared" ref="B2:B31" si="1">$G$6</f>
        <v>0</v>
      </c>
      <c r="C2" s="131"/>
      <c r="D2" s="131"/>
      <c r="E2" s="114"/>
      <c r="F2" s="55" t="s">
        <v>20</v>
      </c>
      <c r="G2" s="54"/>
      <c r="H2" s="54"/>
      <c r="I2" s="54"/>
      <c r="J2" s="54"/>
      <c r="K2" s="54"/>
      <c r="L2" s="54"/>
      <c r="M2" s="54"/>
      <c r="N2" s="54"/>
      <c r="O2" s="54"/>
      <c r="P2" s="54"/>
      <c r="Q2" s="54"/>
      <c r="R2" s="54"/>
      <c r="S2" s="53"/>
      <c r="T2" s="132"/>
    </row>
    <row r="3" spans="1:21" ht="15.75" x14ac:dyDescent="0.25">
      <c r="A3" s="131">
        <f t="shared" si="0"/>
        <v>0</v>
      </c>
      <c r="B3" s="131">
        <f t="shared" si="1"/>
        <v>0</v>
      </c>
      <c r="C3" s="131"/>
      <c r="D3" s="131"/>
      <c r="F3" s="118" t="s">
        <v>21</v>
      </c>
      <c r="G3" s="74"/>
      <c r="H3" s="74"/>
      <c r="I3" s="74"/>
      <c r="J3" s="74"/>
      <c r="K3" s="74"/>
      <c r="T3" s="132"/>
    </row>
    <row r="4" spans="1:21" ht="34.5" x14ac:dyDescent="0.25">
      <c r="A4" s="131">
        <f t="shared" si="0"/>
        <v>0</v>
      </c>
      <c r="B4" s="131">
        <f t="shared" si="1"/>
        <v>0</v>
      </c>
      <c r="C4" s="131"/>
      <c r="D4" s="131"/>
      <c r="F4" s="119" t="s">
        <v>22</v>
      </c>
      <c r="G4" s="118"/>
      <c r="H4" s="74"/>
      <c r="I4" s="74"/>
      <c r="J4" s="74"/>
      <c r="K4" s="74"/>
      <c r="L4" s="103" t="s">
        <v>23</v>
      </c>
      <c r="M4" s="103" t="s">
        <v>24</v>
      </c>
      <c r="N4" s="102" t="s">
        <v>25</v>
      </c>
      <c r="O4" s="102" t="s">
        <v>26</v>
      </c>
      <c r="P4" s="102" t="s">
        <v>27</v>
      </c>
      <c r="Q4" s="102" t="s">
        <v>28</v>
      </c>
      <c r="R4" s="101" t="s">
        <v>29</v>
      </c>
      <c r="S4" s="100" t="s">
        <v>30</v>
      </c>
      <c r="T4" s="134" t="s">
        <v>389</v>
      </c>
    </row>
    <row r="5" spans="1:21" x14ac:dyDescent="0.2">
      <c r="A5" s="131">
        <f t="shared" si="0"/>
        <v>0</v>
      </c>
      <c r="B5" s="131">
        <f t="shared" si="1"/>
        <v>0</v>
      </c>
      <c r="C5" s="131"/>
      <c r="D5" s="131" t="s">
        <v>20</v>
      </c>
      <c r="E5" s="114" t="s">
        <v>32</v>
      </c>
      <c r="F5" s="117" t="s">
        <v>33</v>
      </c>
      <c r="G5" s="116"/>
      <c r="H5" s="74"/>
      <c r="I5" s="74" t="s">
        <v>32</v>
      </c>
      <c r="J5" s="74"/>
      <c r="K5" s="74"/>
      <c r="L5" s="90">
        <v>444890</v>
      </c>
      <c r="M5" s="90">
        <v>186854</v>
      </c>
      <c r="N5" s="90">
        <f>L5-M5</f>
        <v>258036</v>
      </c>
      <c r="O5" s="90">
        <f>O40</f>
        <v>0</v>
      </c>
      <c r="P5" s="90">
        <f>P40</f>
        <v>0</v>
      </c>
      <c r="Q5" s="90">
        <f>Q40</f>
        <v>0</v>
      </c>
      <c r="R5" s="89">
        <f t="shared" ref="R5:R16" si="2">IFERROR(Q5/M5,"N/A")</f>
        <v>0</v>
      </c>
      <c r="S5" s="90">
        <f>S40</f>
        <v>0</v>
      </c>
      <c r="T5" s="129"/>
    </row>
    <row r="6" spans="1:21" x14ac:dyDescent="0.2">
      <c r="A6" s="131">
        <f t="shared" si="0"/>
        <v>0</v>
      </c>
      <c r="B6" s="131">
        <f t="shared" si="1"/>
        <v>0</v>
      </c>
      <c r="C6" s="131"/>
      <c r="D6" s="131" t="s">
        <v>20</v>
      </c>
      <c r="E6" s="114" t="s">
        <v>35</v>
      </c>
      <c r="F6" s="117" t="s">
        <v>36</v>
      </c>
      <c r="G6" s="116"/>
      <c r="H6" s="74"/>
      <c r="I6" s="74" t="s">
        <v>35</v>
      </c>
      <c r="J6" s="74"/>
      <c r="K6" s="74"/>
      <c r="L6" s="90">
        <v>81192</v>
      </c>
      <c r="M6" s="90">
        <v>34100</v>
      </c>
      <c r="N6" s="90">
        <f t="shared" ref="N6:N15" si="3">L6-M6</f>
        <v>47092</v>
      </c>
      <c r="O6" s="90">
        <f>O50</f>
        <v>0</v>
      </c>
      <c r="P6" s="90">
        <f>P50</f>
        <v>0</v>
      </c>
      <c r="Q6" s="90">
        <f t="shared" ref="Q6:Q15" si="4">SUM(O6:P6)</f>
        <v>0</v>
      </c>
      <c r="R6" s="89">
        <f t="shared" si="2"/>
        <v>0</v>
      </c>
      <c r="S6" s="90">
        <f t="shared" ref="S6:S15" si="5">SUM(Q6:R6)</f>
        <v>0</v>
      </c>
      <c r="T6" s="129"/>
    </row>
    <row r="7" spans="1:21" x14ac:dyDescent="0.2">
      <c r="A7" s="131">
        <f t="shared" si="0"/>
        <v>0</v>
      </c>
      <c r="B7" s="131">
        <f t="shared" si="1"/>
        <v>0</v>
      </c>
      <c r="C7" s="131"/>
      <c r="D7" s="131" t="s">
        <v>20</v>
      </c>
      <c r="E7" s="114" t="s">
        <v>38</v>
      </c>
      <c r="F7" s="67" t="s">
        <v>39</v>
      </c>
      <c r="G7" s="67"/>
      <c r="H7" s="74"/>
      <c r="I7" s="74" t="s">
        <v>38</v>
      </c>
      <c r="J7" s="74"/>
      <c r="K7" s="74"/>
      <c r="L7" s="90">
        <v>10058</v>
      </c>
      <c r="M7" s="90">
        <v>5850</v>
      </c>
      <c r="N7" s="90">
        <f t="shared" si="3"/>
        <v>4208</v>
      </c>
      <c r="O7" s="90">
        <f>O61</f>
        <v>0</v>
      </c>
      <c r="P7" s="90">
        <f>P61</f>
        <v>0</v>
      </c>
      <c r="Q7" s="90">
        <f t="shared" si="4"/>
        <v>0</v>
      </c>
      <c r="R7" s="89">
        <f t="shared" si="2"/>
        <v>0</v>
      </c>
      <c r="S7" s="90">
        <f t="shared" si="5"/>
        <v>0</v>
      </c>
      <c r="T7" s="129"/>
    </row>
    <row r="8" spans="1:21" x14ac:dyDescent="0.2">
      <c r="A8" s="131">
        <f t="shared" si="0"/>
        <v>0</v>
      </c>
      <c r="B8" s="131">
        <f t="shared" si="1"/>
        <v>0</v>
      </c>
      <c r="C8" s="131"/>
      <c r="D8" s="131" t="s">
        <v>20</v>
      </c>
      <c r="E8" s="114" t="s">
        <v>40</v>
      </c>
      <c r="F8" s="115" t="s">
        <v>41</v>
      </c>
      <c r="G8" s="115"/>
      <c r="H8" s="74"/>
      <c r="I8" s="74" t="s">
        <v>40</v>
      </c>
      <c r="J8" s="74"/>
      <c r="K8" s="74"/>
      <c r="L8" s="90">
        <v>15256</v>
      </c>
      <c r="M8" s="90">
        <v>10222</v>
      </c>
      <c r="N8" s="90">
        <f t="shared" si="3"/>
        <v>5034</v>
      </c>
      <c r="O8" s="90">
        <f>O68</f>
        <v>0</v>
      </c>
      <c r="P8" s="90">
        <f>P68</f>
        <v>0</v>
      </c>
      <c r="Q8" s="90">
        <f t="shared" si="4"/>
        <v>0</v>
      </c>
      <c r="R8" s="89">
        <f t="shared" si="2"/>
        <v>0</v>
      </c>
      <c r="S8" s="90">
        <f t="shared" si="5"/>
        <v>0</v>
      </c>
      <c r="T8" s="129"/>
    </row>
    <row r="9" spans="1:21" x14ac:dyDescent="0.2">
      <c r="A9" s="131">
        <f t="shared" si="0"/>
        <v>0</v>
      </c>
      <c r="B9" s="131">
        <f t="shared" si="1"/>
        <v>0</v>
      </c>
      <c r="C9" s="131"/>
      <c r="D9" s="131" t="s">
        <v>20</v>
      </c>
      <c r="E9" s="114" t="s">
        <v>42</v>
      </c>
      <c r="F9" s="115" t="s">
        <v>43</v>
      </c>
      <c r="G9" s="115"/>
      <c r="H9" s="74"/>
      <c r="I9" s="74" t="s">
        <v>42</v>
      </c>
      <c r="J9" s="74"/>
      <c r="K9" s="74"/>
      <c r="L9" s="90">
        <v>0</v>
      </c>
      <c r="M9" s="90">
        <v>0</v>
      </c>
      <c r="N9" s="90">
        <f t="shared" si="3"/>
        <v>0</v>
      </c>
      <c r="O9" s="90">
        <f>O75</f>
        <v>0</v>
      </c>
      <c r="P9" s="90">
        <f>P75</f>
        <v>0</v>
      </c>
      <c r="Q9" s="90">
        <f t="shared" si="4"/>
        <v>0</v>
      </c>
      <c r="R9" s="89" t="str">
        <f t="shared" si="2"/>
        <v>N/A</v>
      </c>
      <c r="S9" s="90">
        <f t="shared" si="5"/>
        <v>0</v>
      </c>
      <c r="T9" s="129"/>
    </row>
    <row r="10" spans="1:21" x14ac:dyDescent="0.2">
      <c r="A10" s="131">
        <f t="shared" si="0"/>
        <v>0</v>
      </c>
      <c r="B10" s="131">
        <f t="shared" si="1"/>
        <v>0</v>
      </c>
      <c r="C10" s="131"/>
      <c r="D10" s="131" t="s">
        <v>20</v>
      </c>
      <c r="E10" s="114" t="s">
        <v>44</v>
      </c>
      <c r="F10" s="114"/>
      <c r="G10" s="114"/>
      <c r="H10" s="74"/>
      <c r="I10" s="74" t="s">
        <v>44</v>
      </c>
      <c r="J10" s="74"/>
      <c r="K10" s="74"/>
      <c r="L10" s="90">
        <v>1029</v>
      </c>
      <c r="M10" s="90">
        <v>650</v>
      </c>
      <c r="N10" s="90">
        <f t="shared" si="3"/>
        <v>379</v>
      </c>
      <c r="O10" s="90">
        <f>O82</f>
        <v>0</v>
      </c>
      <c r="P10" s="90">
        <f>P82</f>
        <v>0</v>
      </c>
      <c r="Q10" s="90">
        <f t="shared" si="4"/>
        <v>0</v>
      </c>
      <c r="R10" s="89">
        <f t="shared" si="2"/>
        <v>0</v>
      </c>
      <c r="S10" s="90">
        <f t="shared" si="5"/>
        <v>0</v>
      </c>
      <c r="T10" s="129"/>
    </row>
    <row r="11" spans="1:21" x14ac:dyDescent="0.2">
      <c r="A11" s="131">
        <f t="shared" si="0"/>
        <v>0</v>
      </c>
      <c r="B11" s="131">
        <f t="shared" si="1"/>
        <v>0</v>
      </c>
      <c r="C11" s="131"/>
      <c r="D11" s="131" t="s">
        <v>20</v>
      </c>
      <c r="E11" s="114" t="s">
        <v>45</v>
      </c>
      <c r="F11" s="74"/>
      <c r="G11" s="74"/>
      <c r="H11" s="74"/>
      <c r="I11" s="74" t="s">
        <v>45</v>
      </c>
      <c r="J11" s="74"/>
      <c r="K11" s="74"/>
      <c r="L11" s="90">
        <v>3547</v>
      </c>
      <c r="M11" s="90">
        <v>1619</v>
      </c>
      <c r="N11" s="90">
        <f t="shared" si="3"/>
        <v>1928</v>
      </c>
      <c r="O11" s="90">
        <f>O92</f>
        <v>0</v>
      </c>
      <c r="P11" s="90">
        <f>P92</f>
        <v>0</v>
      </c>
      <c r="Q11" s="90">
        <f t="shared" si="4"/>
        <v>0</v>
      </c>
      <c r="R11" s="89">
        <f t="shared" si="2"/>
        <v>0</v>
      </c>
      <c r="S11" s="90">
        <f t="shared" si="5"/>
        <v>0</v>
      </c>
      <c r="T11" s="129"/>
    </row>
    <row r="12" spans="1:21" x14ac:dyDescent="0.2">
      <c r="A12" s="131">
        <f t="shared" si="0"/>
        <v>0</v>
      </c>
      <c r="B12" s="131">
        <f t="shared" si="1"/>
        <v>0</v>
      </c>
      <c r="C12" s="131"/>
      <c r="D12" s="131" t="s">
        <v>20</v>
      </c>
      <c r="E12" s="114" t="s">
        <v>46</v>
      </c>
      <c r="F12" s="74"/>
      <c r="G12" s="74"/>
      <c r="H12" s="74"/>
      <c r="I12" s="74" t="s">
        <v>46</v>
      </c>
      <c r="J12" s="74"/>
      <c r="K12" s="74"/>
      <c r="L12" s="90">
        <v>23511</v>
      </c>
      <c r="M12" s="90">
        <v>10932</v>
      </c>
      <c r="N12" s="90">
        <f t="shared" si="3"/>
        <v>12579</v>
      </c>
      <c r="O12" s="90">
        <f>O108</f>
        <v>0</v>
      </c>
      <c r="P12" s="90">
        <f>P108</f>
        <v>0</v>
      </c>
      <c r="Q12" s="90">
        <f t="shared" si="4"/>
        <v>0</v>
      </c>
      <c r="R12" s="89">
        <f t="shared" si="2"/>
        <v>0</v>
      </c>
      <c r="S12" s="90">
        <f t="shared" si="5"/>
        <v>0</v>
      </c>
      <c r="T12" s="129"/>
    </row>
    <row r="13" spans="1:21" x14ac:dyDescent="0.2">
      <c r="A13" s="131">
        <f t="shared" si="0"/>
        <v>0</v>
      </c>
      <c r="B13" s="131">
        <f t="shared" si="1"/>
        <v>0</v>
      </c>
      <c r="C13" s="131"/>
      <c r="D13" s="131" t="s">
        <v>20</v>
      </c>
      <c r="E13" s="114" t="s">
        <v>47</v>
      </c>
      <c r="F13" s="74"/>
      <c r="G13" s="74"/>
      <c r="H13" s="74"/>
      <c r="I13" s="74" t="s">
        <v>47</v>
      </c>
      <c r="J13" s="74"/>
      <c r="K13" s="74"/>
      <c r="L13" s="90">
        <v>0</v>
      </c>
      <c r="M13" s="90">
        <v>0</v>
      </c>
      <c r="N13" s="90">
        <f t="shared" si="3"/>
        <v>0</v>
      </c>
      <c r="O13" s="90">
        <f>O117</f>
        <v>0</v>
      </c>
      <c r="P13" s="90">
        <f>P117</f>
        <v>0</v>
      </c>
      <c r="Q13" s="90">
        <f t="shared" si="4"/>
        <v>0</v>
      </c>
      <c r="R13" s="89" t="str">
        <f t="shared" si="2"/>
        <v>N/A</v>
      </c>
      <c r="S13" s="90">
        <f t="shared" si="5"/>
        <v>0</v>
      </c>
      <c r="T13" s="129"/>
    </row>
    <row r="14" spans="1:21" x14ac:dyDescent="0.2">
      <c r="A14" s="131">
        <f t="shared" si="0"/>
        <v>0</v>
      </c>
      <c r="B14" s="131">
        <f t="shared" si="1"/>
        <v>0</v>
      </c>
      <c r="C14" s="131"/>
      <c r="D14" s="131" t="s">
        <v>20</v>
      </c>
      <c r="E14" s="114" t="s">
        <v>48</v>
      </c>
      <c r="F14" s="74"/>
      <c r="G14" s="74"/>
      <c r="H14" s="74"/>
      <c r="I14" s="74" t="s">
        <v>48</v>
      </c>
      <c r="J14" s="74"/>
      <c r="K14" s="74"/>
      <c r="L14" s="90">
        <v>0</v>
      </c>
      <c r="M14" s="90">
        <v>0</v>
      </c>
      <c r="N14" s="90">
        <f t="shared" si="3"/>
        <v>0</v>
      </c>
      <c r="O14" s="90">
        <f>O123</f>
        <v>0</v>
      </c>
      <c r="P14" s="90">
        <f>P123</f>
        <v>0</v>
      </c>
      <c r="Q14" s="90">
        <f t="shared" si="4"/>
        <v>0</v>
      </c>
      <c r="R14" s="89" t="str">
        <f t="shared" si="2"/>
        <v>N/A</v>
      </c>
      <c r="S14" s="90">
        <f t="shared" si="5"/>
        <v>0</v>
      </c>
      <c r="T14" s="129"/>
    </row>
    <row r="15" spans="1:21" x14ac:dyDescent="0.2">
      <c r="A15" s="131">
        <f t="shared" si="0"/>
        <v>0</v>
      </c>
      <c r="B15" s="131">
        <f t="shared" si="1"/>
        <v>0</v>
      </c>
      <c r="C15" s="131"/>
      <c r="D15" s="131" t="s">
        <v>20</v>
      </c>
      <c r="E15" s="114" t="s">
        <v>49</v>
      </c>
      <c r="F15" s="74"/>
      <c r="G15" s="74"/>
      <c r="H15" s="74"/>
      <c r="I15" s="74" t="s">
        <v>49</v>
      </c>
      <c r="J15" s="74"/>
      <c r="K15" s="74"/>
      <c r="L15" s="90">
        <v>99955</v>
      </c>
      <c r="M15" s="90">
        <v>41981</v>
      </c>
      <c r="N15" s="90">
        <f t="shared" si="3"/>
        <v>57974</v>
      </c>
      <c r="O15" s="90">
        <f>O135</f>
        <v>0</v>
      </c>
      <c r="P15" s="90">
        <f>P135</f>
        <v>0</v>
      </c>
      <c r="Q15" s="90">
        <f t="shared" si="4"/>
        <v>0</v>
      </c>
      <c r="R15" s="89">
        <f t="shared" si="2"/>
        <v>0</v>
      </c>
      <c r="S15" s="90">
        <f t="shared" si="5"/>
        <v>0</v>
      </c>
      <c r="T15" s="129"/>
    </row>
    <row r="16" spans="1:21" x14ac:dyDescent="0.2">
      <c r="A16" s="131">
        <f t="shared" si="0"/>
        <v>0</v>
      </c>
      <c r="B16" s="131">
        <f t="shared" si="1"/>
        <v>0</v>
      </c>
      <c r="C16" s="131"/>
      <c r="D16" s="131"/>
      <c r="E16" s="67"/>
      <c r="F16" s="67"/>
      <c r="G16" s="67"/>
      <c r="H16" s="74"/>
      <c r="I16" s="67" t="s">
        <v>50</v>
      </c>
      <c r="J16" s="67"/>
      <c r="K16" s="67"/>
      <c r="L16" s="112">
        <f t="shared" ref="L16:Q16" si="6">SUM(L5:L15)</f>
        <v>679438</v>
      </c>
      <c r="M16" s="112">
        <f t="shared" si="6"/>
        <v>292208</v>
      </c>
      <c r="N16" s="112">
        <f t="shared" si="6"/>
        <v>387230</v>
      </c>
      <c r="O16" s="112">
        <f t="shared" si="6"/>
        <v>0</v>
      </c>
      <c r="P16" s="112">
        <f t="shared" si="6"/>
        <v>0</v>
      </c>
      <c r="Q16" s="112">
        <f t="shared" si="6"/>
        <v>0</v>
      </c>
      <c r="R16" s="113">
        <f t="shared" si="2"/>
        <v>0</v>
      </c>
      <c r="S16" s="112">
        <f>SUM(S5:S15)</f>
        <v>0</v>
      </c>
      <c r="T16" s="129"/>
    </row>
    <row r="17" spans="1:20" ht="13.5" thickBot="1" x14ac:dyDescent="0.25">
      <c r="A17" s="131">
        <f t="shared" si="0"/>
        <v>0</v>
      </c>
      <c r="B17" s="131">
        <f t="shared" si="1"/>
        <v>0</v>
      </c>
      <c r="C17" s="131"/>
      <c r="D17" s="131"/>
      <c r="F17" s="74"/>
      <c r="G17" s="74"/>
      <c r="H17" s="74"/>
      <c r="I17" s="74"/>
      <c r="J17" s="74"/>
      <c r="K17" s="74"/>
    </row>
    <row r="18" spans="1:20" ht="13.5" thickBot="1" x14ac:dyDescent="0.25">
      <c r="A18" s="131">
        <f t="shared" si="0"/>
        <v>0</v>
      </c>
      <c r="B18" s="131">
        <f t="shared" si="1"/>
        <v>0</v>
      </c>
      <c r="C18" s="131"/>
      <c r="D18" s="131"/>
      <c r="E18" s="124"/>
      <c r="F18" s="111" t="s">
        <v>51</v>
      </c>
      <c r="G18" s="110"/>
      <c r="H18" s="110"/>
      <c r="I18" s="110"/>
      <c r="J18" s="110"/>
      <c r="K18" s="110"/>
      <c r="L18" s="110"/>
      <c r="M18" s="110"/>
      <c r="N18" s="110"/>
      <c r="O18" s="110"/>
      <c r="P18" s="110"/>
      <c r="Q18" s="110"/>
      <c r="R18" s="110"/>
      <c r="S18" s="109"/>
    </row>
    <row r="19" spans="1:20" x14ac:dyDescent="0.2">
      <c r="A19" s="131">
        <f t="shared" si="0"/>
        <v>0</v>
      </c>
      <c r="B19" s="131">
        <f t="shared" si="1"/>
        <v>0</v>
      </c>
      <c r="C19" s="131"/>
      <c r="D19" s="131"/>
    </row>
    <row r="20" spans="1:20" x14ac:dyDescent="0.2">
      <c r="A20" s="131">
        <f t="shared" si="0"/>
        <v>0</v>
      </c>
      <c r="B20" s="131">
        <f t="shared" si="1"/>
        <v>0</v>
      </c>
      <c r="C20" s="131"/>
      <c r="D20" s="131" t="s">
        <v>20</v>
      </c>
      <c r="E20" s="133" t="s">
        <v>52</v>
      </c>
      <c r="F20" s="58" t="s">
        <v>52</v>
      </c>
      <c r="H20" s="107">
        <v>0</v>
      </c>
      <c r="O20" s="74"/>
    </row>
    <row r="21" spans="1:20" x14ac:dyDescent="0.2">
      <c r="A21" s="131">
        <f t="shared" si="0"/>
        <v>0</v>
      </c>
      <c r="B21" s="131">
        <f t="shared" si="1"/>
        <v>0</v>
      </c>
      <c r="C21" s="131"/>
      <c r="D21" s="131" t="s">
        <v>20</v>
      </c>
      <c r="E21" s="133" t="s">
        <v>53</v>
      </c>
      <c r="F21" s="58" t="s">
        <v>53</v>
      </c>
      <c r="H21" s="108">
        <f>Q16</f>
        <v>0</v>
      </c>
      <c r="O21" s="74"/>
    </row>
    <row r="22" spans="1:20" x14ac:dyDescent="0.2">
      <c r="A22" s="131">
        <f t="shared" si="0"/>
        <v>0</v>
      </c>
      <c r="B22" s="131">
        <f t="shared" si="1"/>
        <v>0</v>
      </c>
      <c r="C22" s="131"/>
      <c r="D22" s="131" t="s">
        <v>20</v>
      </c>
      <c r="E22" s="133" t="s">
        <v>54</v>
      </c>
      <c r="F22" s="58" t="s">
        <v>54</v>
      </c>
      <c r="H22" s="108">
        <f>ROUND(H20-H21,0)</f>
        <v>0</v>
      </c>
      <c r="O22" s="74"/>
    </row>
    <row r="23" spans="1:20" x14ac:dyDescent="0.2">
      <c r="A23" s="131">
        <f t="shared" si="0"/>
        <v>0</v>
      </c>
      <c r="B23" s="131">
        <f t="shared" si="1"/>
        <v>0</v>
      </c>
      <c r="C23" s="131"/>
      <c r="D23" s="131" t="s">
        <v>20</v>
      </c>
      <c r="E23" s="133" t="s">
        <v>55</v>
      </c>
      <c r="F23" s="58" t="s">
        <v>55</v>
      </c>
      <c r="H23" s="107">
        <v>0</v>
      </c>
      <c r="O23" s="74"/>
    </row>
    <row r="24" spans="1:20" ht="13.5" thickBot="1" x14ac:dyDescent="0.25">
      <c r="A24" s="131">
        <f t="shared" si="0"/>
        <v>0</v>
      </c>
      <c r="B24" s="131">
        <f t="shared" si="1"/>
        <v>0</v>
      </c>
      <c r="C24" s="131"/>
      <c r="D24" s="131"/>
      <c r="O24" s="106"/>
    </row>
    <row r="25" spans="1:20" ht="13.5" thickBot="1" x14ac:dyDescent="0.25">
      <c r="A25" s="131">
        <f t="shared" si="0"/>
        <v>0</v>
      </c>
      <c r="B25" s="131">
        <f t="shared" si="1"/>
        <v>0</v>
      </c>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f t="shared" si="0"/>
        <v>0</v>
      </c>
      <c r="B26" s="131">
        <f t="shared" si="1"/>
        <v>0</v>
      </c>
      <c r="C26" s="131"/>
      <c r="D26" s="131"/>
      <c r="F26" s="74"/>
      <c r="G26" s="74"/>
      <c r="H26" s="74"/>
      <c r="I26" s="74"/>
      <c r="J26" s="74"/>
      <c r="K26" s="74"/>
    </row>
    <row r="27" spans="1:20" ht="17.25" customHeight="1" x14ac:dyDescent="0.2">
      <c r="A27" s="131">
        <f t="shared" si="0"/>
        <v>0</v>
      </c>
      <c r="B27" s="131">
        <f t="shared" si="1"/>
        <v>0</v>
      </c>
      <c r="C27" s="131"/>
      <c r="D27" s="131"/>
      <c r="F27" s="51" t="s">
        <v>57</v>
      </c>
      <c r="G27" s="37"/>
      <c r="H27" s="37"/>
      <c r="I27" s="37"/>
      <c r="J27" s="37"/>
      <c r="K27" s="36"/>
      <c r="L27" s="35"/>
      <c r="M27" s="35"/>
      <c r="N27" s="35"/>
      <c r="O27" s="35"/>
      <c r="P27" s="35"/>
      <c r="Q27" s="35"/>
      <c r="R27" s="34"/>
      <c r="S27" s="33"/>
    </row>
    <row r="28" spans="1:20" x14ac:dyDescent="0.2">
      <c r="A28" s="131">
        <f t="shared" si="0"/>
        <v>0</v>
      </c>
      <c r="B28" s="131">
        <f t="shared" si="1"/>
        <v>0</v>
      </c>
      <c r="C28" s="131"/>
      <c r="D28" s="131"/>
      <c r="F28" s="32" t="s">
        <v>58</v>
      </c>
      <c r="G28" s="48"/>
      <c r="H28" s="48"/>
      <c r="I28" s="48"/>
      <c r="J28" s="48"/>
      <c r="K28" s="31"/>
      <c r="L28" s="47"/>
      <c r="M28" s="47"/>
      <c r="N28" s="47"/>
      <c r="O28" s="47"/>
      <c r="P28" s="47"/>
      <c r="Q28" s="47"/>
      <c r="R28" s="46"/>
      <c r="S28" s="45"/>
    </row>
    <row r="29" spans="1:20" ht="13.5" thickBot="1" x14ac:dyDescent="0.25">
      <c r="A29" s="131">
        <f t="shared" si="0"/>
        <v>0</v>
      </c>
      <c r="B29" s="131">
        <f t="shared" si="1"/>
        <v>0</v>
      </c>
      <c r="C29" s="131"/>
      <c r="D29" s="131"/>
      <c r="F29" s="52" t="s">
        <v>59</v>
      </c>
      <c r="G29" s="43"/>
      <c r="H29" s="43"/>
      <c r="I29" s="43"/>
      <c r="J29" s="43"/>
      <c r="K29" s="42"/>
      <c r="L29" s="41"/>
      <c r="M29" s="41"/>
      <c r="N29" s="41"/>
      <c r="O29" s="41"/>
      <c r="P29" s="41"/>
      <c r="Q29" s="41"/>
      <c r="R29" s="40"/>
      <c r="S29" s="39"/>
    </row>
    <row r="30" spans="1:20" ht="33.75" x14ac:dyDescent="0.2">
      <c r="A30" s="131">
        <f t="shared" si="0"/>
        <v>0</v>
      </c>
      <c r="B30" s="131">
        <f t="shared" si="1"/>
        <v>0</v>
      </c>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f t="shared" si="0"/>
        <v>0</v>
      </c>
      <c r="B31" s="131">
        <f t="shared" si="1"/>
        <v>0</v>
      </c>
      <c r="C31" s="131" t="e">
        <f>#REF!</f>
        <v>#REF!</v>
      </c>
      <c r="D31" s="135" t="s">
        <v>56</v>
      </c>
      <c r="E31" s="124" t="s">
        <v>57</v>
      </c>
      <c r="F31" s="97" t="s">
        <v>390</v>
      </c>
      <c r="G31" s="97" t="s">
        <v>391</v>
      </c>
      <c r="H31" s="99">
        <v>1</v>
      </c>
      <c r="I31" s="98">
        <v>10833.33</v>
      </c>
      <c r="J31" s="97">
        <v>12</v>
      </c>
      <c r="K31" s="96">
        <v>0.1</v>
      </c>
      <c r="L31" s="90">
        <v>13000</v>
      </c>
      <c r="M31" s="90">
        <v>5460</v>
      </c>
      <c r="N31" s="90">
        <f>L31-M31</f>
        <v>7540</v>
      </c>
      <c r="O31" s="91">
        <v>0</v>
      </c>
      <c r="P31" s="91">
        <v>0</v>
      </c>
      <c r="Q31" s="95">
        <f>SUM(O31:P31)</f>
        <v>0</v>
      </c>
      <c r="R31" s="89">
        <f>IFERROR(Q31/M31,"N/A")</f>
        <v>0</v>
      </c>
      <c r="S31" s="94">
        <v>0</v>
      </c>
      <c r="T31" s="129"/>
    </row>
    <row r="32" spans="1:20" x14ac:dyDescent="0.2">
      <c r="A32" s="131"/>
      <c r="B32" s="131"/>
      <c r="C32" s="131"/>
      <c r="E32" s="124"/>
      <c r="F32" s="97" t="s">
        <v>392</v>
      </c>
      <c r="G32" s="97" t="s">
        <v>170</v>
      </c>
      <c r="H32" s="99">
        <v>1</v>
      </c>
      <c r="I32" s="98">
        <v>7333.33</v>
      </c>
      <c r="J32" s="97">
        <v>12</v>
      </c>
      <c r="K32" s="96">
        <v>1</v>
      </c>
      <c r="L32" s="90">
        <v>88000</v>
      </c>
      <c r="M32" s="90">
        <v>36960</v>
      </c>
      <c r="N32" s="90">
        <f t="shared" ref="N32:N39" si="7">L32-M32</f>
        <v>51040</v>
      </c>
      <c r="O32" s="91">
        <v>0</v>
      </c>
      <c r="P32" s="91">
        <v>0</v>
      </c>
      <c r="Q32" s="95">
        <f t="shared" ref="Q32:Q39" si="8">SUM(O32:P32)</f>
        <v>0</v>
      </c>
      <c r="R32" s="89">
        <f t="shared" ref="R32:R39" si="9">IFERROR(Q32/M32,"N/A")</f>
        <v>0</v>
      </c>
      <c r="S32" s="94">
        <v>0</v>
      </c>
      <c r="T32" s="129"/>
    </row>
    <row r="33" spans="1:20" x14ac:dyDescent="0.2">
      <c r="A33" s="131"/>
      <c r="B33" s="131"/>
      <c r="C33" s="131"/>
      <c r="E33" s="124"/>
      <c r="F33" s="97" t="s">
        <v>393</v>
      </c>
      <c r="G33" s="97" t="s">
        <v>394</v>
      </c>
      <c r="H33" s="99">
        <v>0.8</v>
      </c>
      <c r="I33" s="98">
        <v>4699.41</v>
      </c>
      <c r="J33" s="97">
        <v>12</v>
      </c>
      <c r="K33" s="96">
        <v>0.8</v>
      </c>
      <c r="L33" s="90">
        <v>56393</v>
      </c>
      <c r="M33" s="90">
        <v>23685</v>
      </c>
      <c r="N33" s="90">
        <f t="shared" si="7"/>
        <v>32708</v>
      </c>
      <c r="O33" s="91">
        <v>0</v>
      </c>
      <c r="P33" s="91">
        <v>0</v>
      </c>
      <c r="Q33" s="95">
        <f t="shared" si="8"/>
        <v>0</v>
      </c>
      <c r="R33" s="89">
        <f t="shared" si="9"/>
        <v>0</v>
      </c>
      <c r="S33" s="94">
        <v>0</v>
      </c>
      <c r="T33" s="129"/>
    </row>
    <row r="34" spans="1:20" x14ac:dyDescent="0.2">
      <c r="A34" s="131"/>
      <c r="B34" s="131"/>
      <c r="C34" s="131"/>
      <c r="E34" s="124"/>
      <c r="F34" s="97" t="s">
        <v>395</v>
      </c>
      <c r="G34" s="97" t="s">
        <v>394</v>
      </c>
      <c r="H34" s="99">
        <v>0.6</v>
      </c>
      <c r="I34" s="98">
        <v>3399.76</v>
      </c>
      <c r="J34" s="97">
        <v>12</v>
      </c>
      <c r="K34" s="96">
        <v>0.6</v>
      </c>
      <c r="L34" s="90">
        <v>40797</v>
      </c>
      <c r="M34" s="90">
        <v>17135</v>
      </c>
      <c r="N34" s="90">
        <f t="shared" si="7"/>
        <v>23662</v>
      </c>
      <c r="O34" s="91">
        <v>0</v>
      </c>
      <c r="P34" s="91">
        <v>0</v>
      </c>
      <c r="Q34" s="95">
        <f t="shared" si="8"/>
        <v>0</v>
      </c>
      <c r="R34" s="89">
        <f t="shared" si="9"/>
        <v>0</v>
      </c>
      <c r="S34" s="94">
        <v>0</v>
      </c>
      <c r="T34" s="129"/>
    </row>
    <row r="35" spans="1:20" x14ac:dyDescent="0.2">
      <c r="A35" s="131"/>
      <c r="B35" s="131"/>
      <c r="C35" s="131"/>
      <c r="E35" s="124"/>
      <c r="F35" s="97" t="s">
        <v>396</v>
      </c>
      <c r="G35" s="97" t="s">
        <v>394</v>
      </c>
      <c r="H35" s="99">
        <v>1</v>
      </c>
      <c r="I35" s="98">
        <v>4583.33</v>
      </c>
      <c r="J35" s="97">
        <v>12</v>
      </c>
      <c r="K35" s="96">
        <v>1</v>
      </c>
      <c r="L35" s="90">
        <v>55000</v>
      </c>
      <c r="M35" s="90">
        <v>23100</v>
      </c>
      <c r="N35" s="90">
        <f t="shared" si="7"/>
        <v>31900</v>
      </c>
      <c r="O35" s="91">
        <v>0</v>
      </c>
      <c r="P35" s="91">
        <v>0</v>
      </c>
      <c r="Q35" s="95">
        <f t="shared" si="8"/>
        <v>0</v>
      </c>
      <c r="R35" s="89">
        <f t="shared" si="9"/>
        <v>0</v>
      </c>
      <c r="S35" s="94">
        <v>0</v>
      </c>
      <c r="T35" s="129"/>
    </row>
    <row r="36" spans="1:20" x14ac:dyDescent="0.2">
      <c r="A36" s="131"/>
      <c r="B36" s="131"/>
      <c r="C36" s="131"/>
      <c r="E36" s="124"/>
      <c r="F36" s="97" t="s">
        <v>397</v>
      </c>
      <c r="G36" s="97" t="s">
        <v>394</v>
      </c>
      <c r="H36" s="99">
        <v>1</v>
      </c>
      <c r="I36" s="98">
        <v>4833.33</v>
      </c>
      <c r="J36" s="97">
        <v>12</v>
      </c>
      <c r="K36" s="96">
        <v>1</v>
      </c>
      <c r="L36" s="90">
        <v>58000</v>
      </c>
      <c r="M36" s="90">
        <v>24360</v>
      </c>
      <c r="N36" s="90">
        <f t="shared" si="7"/>
        <v>33640</v>
      </c>
      <c r="O36" s="91">
        <v>0</v>
      </c>
      <c r="P36" s="91">
        <v>0</v>
      </c>
      <c r="Q36" s="95">
        <f t="shared" si="8"/>
        <v>0</v>
      </c>
      <c r="R36" s="89">
        <f t="shared" si="9"/>
        <v>0</v>
      </c>
      <c r="S36" s="94">
        <v>0</v>
      </c>
      <c r="T36" s="129"/>
    </row>
    <row r="37" spans="1:20" x14ac:dyDescent="0.2">
      <c r="A37" s="131"/>
      <c r="B37" s="131"/>
      <c r="C37" s="131"/>
      <c r="E37" s="124"/>
      <c r="F37" s="97" t="s">
        <v>398</v>
      </c>
      <c r="G37" s="97" t="s">
        <v>394</v>
      </c>
      <c r="H37" s="99">
        <v>1</v>
      </c>
      <c r="I37" s="98">
        <v>4666.67</v>
      </c>
      <c r="J37" s="97">
        <v>12</v>
      </c>
      <c r="K37" s="96">
        <v>1</v>
      </c>
      <c r="L37" s="90">
        <v>56000</v>
      </c>
      <c r="M37" s="90">
        <v>23520</v>
      </c>
      <c r="N37" s="90">
        <f t="shared" si="7"/>
        <v>32480</v>
      </c>
      <c r="O37" s="91">
        <v>0</v>
      </c>
      <c r="P37" s="91">
        <v>0</v>
      </c>
      <c r="Q37" s="95">
        <f t="shared" si="8"/>
        <v>0</v>
      </c>
      <c r="R37" s="89">
        <f t="shared" si="9"/>
        <v>0</v>
      </c>
      <c r="S37" s="94">
        <v>0</v>
      </c>
      <c r="T37" s="129"/>
    </row>
    <row r="38" spans="1:20" x14ac:dyDescent="0.2">
      <c r="A38" s="131"/>
      <c r="B38" s="131"/>
      <c r="C38" s="131"/>
      <c r="E38" s="124"/>
      <c r="F38" s="97" t="s">
        <v>399</v>
      </c>
      <c r="G38" s="97" t="s">
        <v>394</v>
      </c>
      <c r="H38" s="99">
        <v>1</v>
      </c>
      <c r="I38" s="98">
        <v>4416.67</v>
      </c>
      <c r="J38" s="97">
        <v>12</v>
      </c>
      <c r="K38" s="96">
        <v>1</v>
      </c>
      <c r="L38" s="90">
        <v>53000</v>
      </c>
      <c r="M38" s="90">
        <v>22260</v>
      </c>
      <c r="N38" s="90">
        <f t="shared" si="7"/>
        <v>30740</v>
      </c>
      <c r="O38" s="91">
        <v>0</v>
      </c>
      <c r="P38" s="91">
        <v>0</v>
      </c>
      <c r="Q38" s="95">
        <f t="shared" si="8"/>
        <v>0</v>
      </c>
      <c r="R38" s="89">
        <f t="shared" si="9"/>
        <v>0</v>
      </c>
      <c r="S38" s="94">
        <v>0</v>
      </c>
      <c r="T38" s="129"/>
    </row>
    <row r="39" spans="1:20" ht="13.5" thickBot="1" x14ac:dyDescent="0.25">
      <c r="A39" s="131"/>
      <c r="B39" s="131"/>
      <c r="C39" s="131"/>
      <c r="E39" s="124"/>
      <c r="F39" s="97" t="s">
        <v>400</v>
      </c>
      <c r="G39" s="97" t="s">
        <v>401</v>
      </c>
      <c r="H39" s="99">
        <v>1</v>
      </c>
      <c r="I39" s="98">
        <v>4116.67</v>
      </c>
      <c r="J39" s="97">
        <v>12</v>
      </c>
      <c r="K39" s="96">
        <v>0.5</v>
      </c>
      <c r="L39" s="90">
        <v>24700</v>
      </c>
      <c r="M39" s="90">
        <v>10374</v>
      </c>
      <c r="N39" s="90">
        <f t="shared" si="7"/>
        <v>14326</v>
      </c>
      <c r="O39" s="91">
        <v>0</v>
      </c>
      <c r="P39" s="91">
        <v>0</v>
      </c>
      <c r="Q39" s="95">
        <f t="shared" si="8"/>
        <v>0</v>
      </c>
      <c r="R39" s="89">
        <f t="shared" si="9"/>
        <v>0</v>
      </c>
      <c r="S39" s="94">
        <v>0</v>
      </c>
      <c r="T39" s="129"/>
    </row>
    <row r="40" spans="1:20" ht="13.5" thickBot="1" x14ac:dyDescent="0.25">
      <c r="A40" s="131">
        <f t="shared" ref="A40:A116" si="10">$G$5</f>
        <v>0</v>
      </c>
      <c r="B40" s="131">
        <f t="shared" ref="B40:B116" si="11">$G$6</f>
        <v>0</v>
      </c>
      <c r="C40" s="131"/>
      <c r="E40" s="124"/>
      <c r="F40" s="16"/>
      <c r="G40" s="14"/>
      <c r="H40" s="15" t="s">
        <v>74</v>
      </c>
      <c r="I40" s="14"/>
      <c r="J40" s="14"/>
      <c r="K40" s="13"/>
      <c r="L40" s="12">
        <f t="shared" ref="L40:Q40" si="12">SUM(L31:L39)</f>
        <v>444890</v>
      </c>
      <c r="M40" s="12">
        <f t="shared" si="12"/>
        <v>186854</v>
      </c>
      <c r="N40" s="12">
        <f t="shared" si="12"/>
        <v>258036</v>
      </c>
      <c r="O40" s="12">
        <f t="shared" si="12"/>
        <v>0</v>
      </c>
      <c r="P40" s="12">
        <f t="shared" si="12"/>
        <v>0</v>
      </c>
      <c r="Q40" s="12">
        <f t="shared" si="12"/>
        <v>0</v>
      </c>
      <c r="R40" s="11">
        <f>IFERROR(Q40/M40,"N/A")</f>
        <v>0</v>
      </c>
      <c r="S40" s="10">
        <f>SUM(S31:S39)</f>
        <v>0</v>
      </c>
    </row>
    <row r="41" spans="1:20" ht="13.5" thickBot="1" x14ac:dyDescent="0.25">
      <c r="A41" s="131">
        <f t="shared" si="10"/>
        <v>0</v>
      </c>
      <c r="B41" s="131">
        <f t="shared" si="11"/>
        <v>0</v>
      </c>
      <c r="C41" s="131"/>
      <c r="D41" s="131"/>
      <c r="F41" s="74"/>
      <c r="G41" s="74"/>
      <c r="H41" s="74"/>
      <c r="I41" s="74"/>
      <c r="J41" s="74"/>
      <c r="K41" s="74"/>
    </row>
    <row r="42" spans="1:20" s="74" customFormat="1" x14ac:dyDescent="0.2">
      <c r="A42" s="131">
        <f t="shared" si="10"/>
        <v>0</v>
      </c>
      <c r="B42" s="131">
        <f t="shared" si="11"/>
        <v>0</v>
      </c>
      <c r="C42" s="131"/>
      <c r="D42" s="131"/>
      <c r="E42" s="58"/>
      <c r="F42" s="38" t="s">
        <v>75</v>
      </c>
      <c r="G42" s="37"/>
      <c r="H42" s="37"/>
      <c r="I42" s="37"/>
      <c r="J42" s="37"/>
      <c r="K42" s="36"/>
      <c r="L42" s="35"/>
      <c r="M42" s="35"/>
      <c r="N42" s="35"/>
      <c r="O42" s="35"/>
      <c r="P42" s="35"/>
      <c r="Q42" s="35"/>
      <c r="R42" s="34"/>
      <c r="S42" s="33"/>
    </row>
    <row r="43" spans="1:20" s="74" customFormat="1" x14ac:dyDescent="0.2">
      <c r="A43" s="131">
        <f t="shared" si="10"/>
        <v>0</v>
      </c>
      <c r="B43" s="131">
        <f t="shared" si="11"/>
        <v>0</v>
      </c>
      <c r="C43" s="131"/>
      <c r="D43" s="131"/>
      <c r="E43" s="58"/>
      <c r="F43" s="49" t="s">
        <v>76</v>
      </c>
      <c r="G43" s="48"/>
      <c r="H43" s="48"/>
      <c r="I43" s="48"/>
      <c r="J43" s="48"/>
      <c r="K43" s="31"/>
      <c r="L43" s="47"/>
      <c r="M43" s="47"/>
      <c r="N43" s="47"/>
      <c r="O43" s="47"/>
      <c r="P43" s="47"/>
      <c r="Q43" s="47"/>
      <c r="R43" s="46"/>
      <c r="S43" s="45"/>
    </row>
    <row r="44" spans="1:20" s="74" customFormat="1" ht="13.5" thickBot="1" x14ac:dyDescent="0.25">
      <c r="A44" s="131">
        <f t="shared" si="10"/>
        <v>0</v>
      </c>
      <c r="B44" s="131">
        <f t="shared" si="11"/>
        <v>0</v>
      </c>
      <c r="C44" s="131"/>
      <c r="D44" s="131"/>
      <c r="E44" s="58"/>
      <c r="F44" s="52" t="s">
        <v>77</v>
      </c>
      <c r="G44" s="43"/>
      <c r="H44" s="43"/>
      <c r="I44" s="43"/>
      <c r="J44" s="43"/>
      <c r="K44" s="42"/>
      <c r="L44" s="41"/>
      <c r="M44" s="41"/>
      <c r="N44" s="41"/>
      <c r="O44" s="41"/>
      <c r="P44" s="41"/>
      <c r="Q44" s="41"/>
      <c r="R44" s="40"/>
      <c r="S44" s="39"/>
    </row>
    <row r="45" spans="1:20" ht="14.25" customHeight="1" x14ac:dyDescent="0.2">
      <c r="A45" s="131">
        <f t="shared" si="10"/>
        <v>0</v>
      </c>
      <c r="B45" s="131">
        <f t="shared" si="11"/>
        <v>0</v>
      </c>
      <c r="C45" s="131" t="e">
        <f>#REF!</f>
        <v>#REF!</v>
      </c>
      <c r="D45" s="135" t="s">
        <v>56</v>
      </c>
      <c r="E45" s="124" t="s">
        <v>75</v>
      </c>
      <c r="F45" s="244" t="s">
        <v>402</v>
      </c>
      <c r="G45" s="80"/>
      <c r="H45" s="79"/>
      <c r="I45" s="80"/>
      <c r="J45" s="80"/>
      <c r="K45" s="80"/>
      <c r="L45" s="77">
        <v>34034</v>
      </c>
      <c r="M45" s="77">
        <v>14294</v>
      </c>
      <c r="N45" s="77">
        <f>L45-M45</f>
        <v>19740</v>
      </c>
      <c r="O45" s="78">
        <v>0</v>
      </c>
      <c r="P45" s="78">
        <v>0</v>
      </c>
      <c r="Q45" s="77">
        <f>SUM(O45:P45)</f>
        <v>0</v>
      </c>
      <c r="R45" s="76">
        <f t="shared" ref="R45:R50" si="13">IFERROR(Q45/M45,"N/A")</f>
        <v>0</v>
      </c>
      <c r="S45" s="75">
        <v>0</v>
      </c>
    </row>
    <row r="46" spans="1:20" ht="14.25" customHeight="1" x14ac:dyDescent="0.2">
      <c r="A46" s="131"/>
      <c r="B46" s="131"/>
      <c r="C46" s="131"/>
      <c r="E46" s="124"/>
      <c r="F46" s="244" t="s">
        <v>403</v>
      </c>
      <c r="G46" s="80"/>
      <c r="H46" s="79"/>
      <c r="I46" s="80"/>
      <c r="J46" s="80"/>
      <c r="K46" s="80"/>
      <c r="L46" s="77">
        <v>4893</v>
      </c>
      <c r="M46" s="77">
        <v>2055</v>
      </c>
      <c r="N46" s="77">
        <f>L46-M46</f>
        <v>2838</v>
      </c>
      <c r="O46" s="78">
        <v>0</v>
      </c>
      <c r="P46" s="78">
        <v>0</v>
      </c>
      <c r="Q46" s="77">
        <f>SUM(O46:P46)</f>
        <v>0</v>
      </c>
      <c r="R46" s="76">
        <f t="shared" si="13"/>
        <v>0</v>
      </c>
      <c r="S46" s="75">
        <v>0</v>
      </c>
    </row>
    <row r="47" spans="1:20" ht="14.25" customHeight="1" x14ac:dyDescent="0.2">
      <c r="A47" s="131"/>
      <c r="B47" s="131"/>
      <c r="C47" s="131"/>
      <c r="E47" s="124"/>
      <c r="F47" s="244" t="s">
        <v>404</v>
      </c>
      <c r="G47" s="80"/>
      <c r="H47" s="79"/>
      <c r="I47" s="80"/>
      <c r="J47" s="80"/>
      <c r="K47" s="80"/>
      <c r="L47" s="77">
        <v>8898</v>
      </c>
      <c r="M47" s="77">
        <v>3737</v>
      </c>
      <c r="N47" s="77">
        <f>L47-M47</f>
        <v>5161</v>
      </c>
      <c r="O47" s="78">
        <v>0</v>
      </c>
      <c r="P47" s="78">
        <v>0</v>
      </c>
      <c r="Q47" s="77">
        <f>SUM(O47:P47)</f>
        <v>0</v>
      </c>
      <c r="R47" s="76">
        <f t="shared" si="13"/>
        <v>0</v>
      </c>
      <c r="S47" s="75">
        <v>0</v>
      </c>
    </row>
    <row r="48" spans="1:20" ht="14.25" customHeight="1" x14ac:dyDescent="0.2">
      <c r="A48" s="131"/>
      <c r="B48" s="131"/>
      <c r="C48" s="131"/>
      <c r="E48" s="124"/>
      <c r="F48" s="244" t="s">
        <v>405</v>
      </c>
      <c r="G48" s="80"/>
      <c r="H48" s="79"/>
      <c r="I48" s="80"/>
      <c r="J48" s="80"/>
      <c r="K48" s="80"/>
      <c r="L48" s="77">
        <v>31143</v>
      </c>
      <c r="M48" s="77">
        <v>13080</v>
      </c>
      <c r="N48" s="77">
        <f>L48-M48</f>
        <v>18063</v>
      </c>
      <c r="O48" s="78">
        <v>0</v>
      </c>
      <c r="P48" s="78">
        <v>0</v>
      </c>
      <c r="Q48" s="77">
        <f>SUM(O48:P48)</f>
        <v>0</v>
      </c>
      <c r="R48" s="76">
        <f t="shared" si="13"/>
        <v>0</v>
      </c>
      <c r="S48" s="75">
        <v>0</v>
      </c>
    </row>
    <row r="49" spans="1:20" ht="14.25" customHeight="1" thickBot="1" x14ac:dyDescent="0.25">
      <c r="A49" s="131">
        <f t="shared" si="10"/>
        <v>0</v>
      </c>
      <c r="B49" s="131">
        <f t="shared" si="11"/>
        <v>0</v>
      </c>
      <c r="C49" s="131" t="e">
        <f>#REF!</f>
        <v>#REF!</v>
      </c>
      <c r="D49" s="135" t="s">
        <v>56</v>
      </c>
      <c r="E49" s="124" t="s">
        <v>75</v>
      </c>
      <c r="F49" s="244" t="s">
        <v>406</v>
      </c>
      <c r="G49" s="80"/>
      <c r="H49" s="79"/>
      <c r="I49" s="80"/>
      <c r="J49" s="80"/>
      <c r="K49" s="80"/>
      <c r="L49" s="90">
        <v>2224</v>
      </c>
      <c r="M49" s="90">
        <v>934</v>
      </c>
      <c r="N49" s="77">
        <f>L49-M49</f>
        <v>1290</v>
      </c>
      <c r="O49" s="91">
        <v>0</v>
      </c>
      <c r="P49" s="91">
        <v>0</v>
      </c>
      <c r="Q49" s="90">
        <f>SUM(O49:P49)</f>
        <v>0</v>
      </c>
      <c r="R49" s="89">
        <f t="shared" si="13"/>
        <v>0</v>
      </c>
      <c r="S49" s="88">
        <v>0</v>
      </c>
    </row>
    <row r="50" spans="1:20" ht="13.5" thickBot="1" x14ac:dyDescent="0.25">
      <c r="A50" s="131">
        <f t="shared" si="10"/>
        <v>0</v>
      </c>
      <c r="B50" s="131">
        <f t="shared" si="11"/>
        <v>0</v>
      </c>
      <c r="C50" s="131"/>
      <c r="E50" s="124"/>
      <c r="F50" s="16"/>
      <c r="G50" s="14"/>
      <c r="H50" s="15" t="s">
        <v>78</v>
      </c>
      <c r="I50" s="14"/>
      <c r="J50" s="14"/>
      <c r="K50" s="13"/>
      <c r="L50" s="12">
        <f t="shared" ref="L50:Q50" si="14">SUM(L45:L49)</f>
        <v>81192</v>
      </c>
      <c r="M50" s="12">
        <f t="shared" si="14"/>
        <v>34100</v>
      </c>
      <c r="N50" s="12">
        <f t="shared" si="14"/>
        <v>47092</v>
      </c>
      <c r="O50" s="12">
        <f t="shared" si="14"/>
        <v>0</v>
      </c>
      <c r="P50" s="12">
        <f t="shared" si="14"/>
        <v>0</v>
      </c>
      <c r="Q50" s="12">
        <f t="shared" si="14"/>
        <v>0</v>
      </c>
      <c r="R50" s="11">
        <f t="shared" si="13"/>
        <v>0</v>
      </c>
      <c r="S50" s="10">
        <f>SUM(S45:S49)</f>
        <v>0</v>
      </c>
      <c r="T50" s="129"/>
    </row>
    <row r="51" spans="1:20" ht="13.5" thickBot="1" x14ac:dyDescent="0.25">
      <c r="A51" s="131">
        <f t="shared" si="10"/>
        <v>0</v>
      </c>
      <c r="B51" s="131">
        <f t="shared" si="11"/>
        <v>0</v>
      </c>
      <c r="C51" s="131"/>
      <c r="D51" s="131"/>
      <c r="F51" s="74"/>
      <c r="G51" s="74"/>
      <c r="H51" s="74"/>
      <c r="I51" s="74"/>
      <c r="J51" s="74"/>
      <c r="K51" s="74"/>
    </row>
    <row r="52" spans="1:20" s="74" customFormat="1" x14ac:dyDescent="0.2">
      <c r="A52" s="131">
        <f t="shared" si="10"/>
        <v>0</v>
      </c>
      <c r="B52" s="131">
        <f t="shared" si="11"/>
        <v>0</v>
      </c>
      <c r="C52" s="131"/>
      <c r="D52" s="131"/>
      <c r="E52" s="58"/>
      <c r="F52" s="38" t="s">
        <v>79</v>
      </c>
      <c r="G52" s="37"/>
      <c r="H52" s="37"/>
      <c r="I52" s="37"/>
      <c r="J52" s="37"/>
      <c r="K52" s="36"/>
      <c r="L52" s="35"/>
      <c r="M52" s="35"/>
      <c r="N52" s="35"/>
      <c r="O52" s="35"/>
      <c r="P52" s="35"/>
      <c r="Q52" s="35"/>
      <c r="R52" s="34"/>
      <c r="S52" s="33"/>
    </row>
    <row r="53" spans="1:20" s="74" customFormat="1" x14ac:dyDescent="0.2">
      <c r="A53" s="131">
        <f t="shared" si="10"/>
        <v>0</v>
      </c>
      <c r="B53" s="131">
        <f t="shared" si="11"/>
        <v>0</v>
      </c>
      <c r="C53" s="131"/>
      <c r="D53" s="131"/>
      <c r="E53" s="58"/>
      <c r="F53" s="49" t="s">
        <v>80</v>
      </c>
      <c r="G53" s="48"/>
      <c r="H53" s="48"/>
      <c r="I53" s="48"/>
      <c r="J53" s="48"/>
      <c r="K53" s="31"/>
      <c r="L53" s="47"/>
      <c r="M53" s="47"/>
      <c r="N53" s="47"/>
      <c r="O53" s="47"/>
      <c r="P53" s="47"/>
      <c r="Q53" s="47"/>
      <c r="R53" s="46"/>
      <c r="S53" s="45"/>
    </row>
    <row r="54" spans="1:20" s="74" customFormat="1" x14ac:dyDescent="0.2">
      <c r="A54" s="131">
        <f t="shared" si="10"/>
        <v>0</v>
      </c>
      <c r="B54" s="131">
        <f t="shared" si="11"/>
        <v>0</v>
      </c>
      <c r="C54" s="131"/>
      <c r="D54" s="131"/>
      <c r="E54" s="58"/>
      <c r="F54" s="49" t="s">
        <v>81</v>
      </c>
      <c r="G54" s="48"/>
      <c r="H54" s="48"/>
      <c r="I54" s="48"/>
      <c r="J54" s="48"/>
      <c r="K54" s="31"/>
      <c r="L54" s="47"/>
      <c r="M54" s="47"/>
      <c r="N54" s="47"/>
      <c r="O54" s="47"/>
      <c r="P54" s="47"/>
      <c r="Q54" s="47"/>
      <c r="R54" s="46"/>
      <c r="S54" s="45"/>
    </row>
    <row r="55" spans="1:20" s="74" customFormat="1" x14ac:dyDescent="0.2">
      <c r="A55" s="131">
        <f t="shared" si="10"/>
        <v>0</v>
      </c>
      <c r="B55" s="131">
        <f t="shared" si="11"/>
        <v>0</v>
      </c>
      <c r="C55" s="131"/>
      <c r="D55" s="131"/>
      <c r="E55" s="58"/>
      <c r="F55" s="49" t="s">
        <v>82</v>
      </c>
      <c r="G55" s="48"/>
      <c r="H55" s="48"/>
      <c r="I55" s="48"/>
      <c r="J55" s="48"/>
      <c r="K55" s="31"/>
      <c r="L55" s="47"/>
      <c r="M55" s="47"/>
      <c r="N55" s="47"/>
      <c r="O55" s="47"/>
      <c r="P55" s="47"/>
      <c r="Q55" s="47"/>
      <c r="R55" s="46"/>
      <c r="S55" s="45"/>
    </row>
    <row r="56" spans="1:20" s="74" customFormat="1" x14ac:dyDescent="0.2">
      <c r="A56" s="131">
        <f t="shared" si="10"/>
        <v>0</v>
      </c>
      <c r="B56" s="131">
        <f t="shared" si="11"/>
        <v>0</v>
      </c>
      <c r="C56" s="131"/>
      <c r="D56" s="131"/>
      <c r="E56" s="58"/>
      <c r="F56" s="49" t="s">
        <v>83</v>
      </c>
      <c r="G56" s="48"/>
      <c r="H56" s="48"/>
      <c r="I56" s="48"/>
      <c r="J56" s="48"/>
      <c r="K56" s="31"/>
      <c r="L56" s="47"/>
      <c r="M56" s="47"/>
      <c r="N56" s="47"/>
      <c r="O56" s="47"/>
      <c r="P56" s="47"/>
      <c r="Q56" s="47"/>
      <c r="R56" s="46"/>
      <c r="S56" s="45"/>
    </row>
    <row r="57" spans="1:20" s="74" customFormat="1" ht="13.5" thickBot="1" x14ac:dyDescent="0.25">
      <c r="A57" s="131">
        <f t="shared" si="10"/>
        <v>0</v>
      </c>
      <c r="B57" s="131">
        <f t="shared" si="11"/>
        <v>0</v>
      </c>
      <c r="C57" s="131"/>
      <c r="D57" s="131"/>
      <c r="E57" s="58"/>
      <c r="F57" s="44" t="s">
        <v>84</v>
      </c>
      <c r="G57" s="43"/>
      <c r="H57" s="43"/>
      <c r="I57" s="43"/>
      <c r="J57" s="43"/>
      <c r="K57" s="42"/>
      <c r="L57" s="41"/>
      <c r="M57" s="41"/>
      <c r="N57" s="41"/>
      <c r="O57" s="41"/>
      <c r="P57" s="41"/>
      <c r="Q57" s="41"/>
      <c r="R57" s="40"/>
      <c r="S57" s="39"/>
    </row>
    <row r="58" spans="1:20" x14ac:dyDescent="0.2">
      <c r="A58" s="131">
        <f t="shared" si="10"/>
        <v>0</v>
      </c>
      <c r="B58" s="131">
        <f t="shared" si="11"/>
        <v>0</v>
      </c>
      <c r="C58" s="131"/>
      <c r="D58" s="135" t="s">
        <v>56</v>
      </c>
      <c r="E58" s="124" t="s">
        <v>79</v>
      </c>
      <c r="F58" s="244" t="s">
        <v>407</v>
      </c>
      <c r="G58" s="80"/>
      <c r="H58" s="92"/>
      <c r="I58" s="80"/>
      <c r="J58" s="80"/>
      <c r="K58" s="80"/>
      <c r="L58" s="77">
        <v>5872</v>
      </c>
      <c r="M58" s="77">
        <v>2680</v>
      </c>
      <c r="N58" s="77">
        <f>L58-M58</f>
        <v>3192</v>
      </c>
      <c r="O58" s="78">
        <v>0</v>
      </c>
      <c r="P58" s="78">
        <v>0</v>
      </c>
      <c r="Q58" s="77">
        <f>SUM(O58:P58)</f>
        <v>0</v>
      </c>
      <c r="R58" s="76">
        <f>IFERROR(Q58/M58,"N/A")</f>
        <v>0</v>
      </c>
      <c r="S58" s="75">
        <v>0</v>
      </c>
    </row>
    <row r="59" spans="1:20" x14ac:dyDescent="0.2">
      <c r="A59" s="131"/>
      <c r="B59" s="131"/>
      <c r="C59" s="131"/>
      <c r="E59" s="124"/>
      <c r="F59" s="244" t="s">
        <v>408</v>
      </c>
      <c r="G59" s="80"/>
      <c r="H59" s="92"/>
      <c r="I59" s="80"/>
      <c r="J59" s="80"/>
      <c r="K59" s="80"/>
      <c r="L59" s="77">
        <v>1869</v>
      </c>
      <c r="M59" s="77">
        <v>853</v>
      </c>
      <c r="N59" s="77">
        <f>L59-M59</f>
        <v>1016</v>
      </c>
      <c r="O59" s="78">
        <v>0</v>
      </c>
      <c r="P59" s="78">
        <v>0</v>
      </c>
      <c r="Q59" s="77">
        <f>SUM(O59:P59)</f>
        <v>0</v>
      </c>
      <c r="R59" s="76">
        <f>IFERROR(Q59/M59,"N/A")</f>
        <v>0</v>
      </c>
      <c r="S59" s="75">
        <v>0</v>
      </c>
    </row>
    <row r="60" spans="1:20" ht="13.5" thickBot="1" x14ac:dyDescent="0.25">
      <c r="A60" s="131">
        <f t="shared" si="10"/>
        <v>0</v>
      </c>
      <c r="B60" s="131">
        <f t="shared" si="11"/>
        <v>0</v>
      </c>
      <c r="C60" s="131"/>
      <c r="D60" s="135" t="s">
        <v>56</v>
      </c>
      <c r="E60" s="124" t="s">
        <v>79</v>
      </c>
      <c r="F60" s="244" t="s">
        <v>409</v>
      </c>
      <c r="G60" s="80"/>
      <c r="H60" s="92"/>
      <c r="I60" s="80"/>
      <c r="J60" s="80"/>
      <c r="K60" s="80"/>
      <c r="L60" s="90">
        <v>2317</v>
      </c>
      <c r="M60" s="90">
        <v>2317</v>
      </c>
      <c r="N60" s="77">
        <f>L60-M60</f>
        <v>0</v>
      </c>
      <c r="O60" s="91">
        <v>0</v>
      </c>
      <c r="P60" s="91">
        <v>0</v>
      </c>
      <c r="Q60" s="90">
        <f>SUM(O60:P60)</f>
        <v>0</v>
      </c>
      <c r="R60" s="89">
        <f>IFERROR(Q60/M60,"N/A")</f>
        <v>0</v>
      </c>
      <c r="S60" s="88">
        <v>0</v>
      </c>
    </row>
    <row r="61" spans="1:20" ht="13.5" thickBot="1" x14ac:dyDescent="0.25">
      <c r="A61" s="131">
        <f t="shared" si="10"/>
        <v>0</v>
      </c>
      <c r="B61" s="131">
        <f t="shared" si="11"/>
        <v>0</v>
      </c>
      <c r="C61" s="131"/>
      <c r="E61" s="124"/>
      <c r="F61" s="16"/>
      <c r="G61" s="14"/>
      <c r="H61" s="15" t="s">
        <v>85</v>
      </c>
      <c r="I61" s="14"/>
      <c r="J61" s="14"/>
      <c r="K61" s="13"/>
      <c r="L61" s="12">
        <f t="shared" ref="L61:Q61" si="15">SUM(L58:L60)</f>
        <v>10058</v>
      </c>
      <c r="M61" s="12">
        <f t="shared" si="15"/>
        <v>5850</v>
      </c>
      <c r="N61" s="12">
        <f t="shared" si="15"/>
        <v>4208</v>
      </c>
      <c r="O61" s="12">
        <f t="shared" si="15"/>
        <v>0</v>
      </c>
      <c r="P61" s="12">
        <f t="shared" si="15"/>
        <v>0</v>
      </c>
      <c r="Q61" s="12">
        <f t="shared" si="15"/>
        <v>0</v>
      </c>
      <c r="R61" s="11">
        <f>IFERROR(Q61/M61,"N/A")</f>
        <v>0</v>
      </c>
      <c r="S61" s="10">
        <f>SUM(S58:S60)</f>
        <v>0</v>
      </c>
      <c r="T61" s="129"/>
    </row>
    <row r="62" spans="1:20" ht="13.5" thickBot="1" x14ac:dyDescent="0.25">
      <c r="A62" s="131">
        <f t="shared" si="10"/>
        <v>0</v>
      </c>
      <c r="B62" s="131">
        <f t="shared" si="11"/>
        <v>0</v>
      </c>
      <c r="C62" s="131"/>
      <c r="D62" s="131"/>
      <c r="F62" s="74"/>
      <c r="G62" s="74"/>
      <c r="H62" s="74"/>
      <c r="I62" s="74"/>
      <c r="J62" s="74"/>
      <c r="K62" s="74"/>
    </row>
    <row r="63" spans="1:20" s="74" customFormat="1" x14ac:dyDescent="0.2">
      <c r="A63" s="131">
        <f t="shared" si="10"/>
        <v>0</v>
      </c>
      <c r="B63" s="131">
        <f t="shared" si="11"/>
        <v>0</v>
      </c>
      <c r="C63" s="131"/>
      <c r="D63" s="131"/>
      <c r="E63" s="58"/>
      <c r="F63" s="38" t="s">
        <v>86</v>
      </c>
      <c r="G63" s="37"/>
      <c r="H63" s="37"/>
      <c r="I63" s="37"/>
      <c r="J63" s="37"/>
      <c r="K63" s="36"/>
      <c r="L63" s="35"/>
      <c r="M63" s="35"/>
      <c r="N63" s="35"/>
      <c r="O63" s="35"/>
      <c r="P63" s="35"/>
      <c r="Q63" s="35"/>
      <c r="R63" s="34"/>
      <c r="S63" s="33"/>
    </row>
    <row r="64" spans="1:20" s="74" customFormat="1" ht="13.5" thickBot="1" x14ac:dyDescent="0.25">
      <c r="A64" s="131">
        <f t="shared" si="10"/>
        <v>0</v>
      </c>
      <c r="B64" s="131">
        <f t="shared" si="11"/>
        <v>0</v>
      </c>
      <c r="C64" s="131"/>
      <c r="D64" s="131"/>
      <c r="E64" s="58"/>
      <c r="F64" s="44" t="s">
        <v>87</v>
      </c>
      <c r="G64" s="43"/>
      <c r="H64" s="43"/>
      <c r="I64" s="43"/>
      <c r="J64" s="43"/>
      <c r="K64" s="42"/>
      <c r="L64" s="41"/>
      <c r="M64" s="41"/>
      <c r="N64" s="41"/>
      <c r="O64" s="41"/>
      <c r="P64" s="41"/>
      <c r="Q64" s="41"/>
      <c r="R64" s="40"/>
      <c r="S64" s="39"/>
    </row>
    <row r="65" spans="1:20" x14ac:dyDescent="0.2">
      <c r="A65" s="131">
        <f t="shared" si="10"/>
        <v>0</v>
      </c>
      <c r="B65" s="131">
        <f t="shared" si="11"/>
        <v>0</v>
      </c>
      <c r="C65" s="131" t="e">
        <f>#REF!</f>
        <v>#REF!</v>
      </c>
      <c r="D65" s="135" t="s">
        <v>56</v>
      </c>
      <c r="E65" s="124" t="s">
        <v>86</v>
      </c>
      <c r="F65" s="244" t="s">
        <v>410</v>
      </c>
      <c r="G65" s="80"/>
      <c r="H65" s="81"/>
      <c r="I65" s="80"/>
      <c r="J65" s="80"/>
      <c r="K65" s="80"/>
      <c r="L65" s="77">
        <v>11757</v>
      </c>
      <c r="M65" s="77">
        <v>7877</v>
      </c>
      <c r="N65" s="77">
        <f>L65-M65</f>
        <v>3880</v>
      </c>
      <c r="O65" s="78">
        <v>0</v>
      </c>
      <c r="P65" s="78">
        <v>0</v>
      </c>
      <c r="Q65" s="77">
        <f>SUM(O65:P65)</f>
        <v>0</v>
      </c>
      <c r="R65" s="76">
        <f>IFERROR(Q65/M65,"N/A")</f>
        <v>0</v>
      </c>
      <c r="S65" s="75">
        <v>0</v>
      </c>
    </row>
    <row r="66" spans="1:20" x14ac:dyDescent="0.2">
      <c r="A66" s="131"/>
      <c r="B66" s="131"/>
      <c r="C66" s="131"/>
      <c r="E66" s="124"/>
      <c r="F66" s="244" t="s">
        <v>411</v>
      </c>
      <c r="G66" s="80"/>
      <c r="H66" s="81"/>
      <c r="I66" s="80"/>
      <c r="J66" s="80"/>
      <c r="K66" s="80"/>
      <c r="L66" s="77">
        <v>1246</v>
      </c>
      <c r="M66" s="77">
        <v>835</v>
      </c>
      <c r="N66" s="77">
        <f>L66-M66</f>
        <v>411</v>
      </c>
      <c r="O66" s="78">
        <v>0</v>
      </c>
      <c r="P66" s="78">
        <v>0</v>
      </c>
      <c r="Q66" s="77">
        <f>SUM(O66:P66)</f>
        <v>0</v>
      </c>
      <c r="R66" s="76">
        <f>IFERROR(Q66/M66,"N/A")</f>
        <v>0</v>
      </c>
      <c r="S66" s="75">
        <v>0</v>
      </c>
    </row>
    <row r="67" spans="1:20" ht="13.5" thickBot="1" x14ac:dyDescent="0.25">
      <c r="A67" s="131">
        <f t="shared" si="10"/>
        <v>0</v>
      </c>
      <c r="B67" s="131">
        <f t="shared" si="11"/>
        <v>0</v>
      </c>
      <c r="C67" s="131" t="e">
        <f>#REF!</f>
        <v>#REF!</v>
      </c>
      <c r="D67" s="135" t="s">
        <v>56</v>
      </c>
      <c r="E67" s="124" t="s">
        <v>86</v>
      </c>
      <c r="F67" s="244" t="s">
        <v>412</v>
      </c>
      <c r="G67" s="80"/>
      <c r="H67" s="81"/>
      <c r="I67" s="80"/>
      <c r="J67" s="80"/>
      <c r="K67" s="80"/>
      <c r="L67" s="90">
        <v>2253</v>
      </c>
      <c r="M67" s="90">
        <v>1510</v>
      </c>
      <c r="N67" s="77">
        <f>L67-M67</f>
        <v>743</v>
      </c>
      <c r="O67" s="91">
        <v>0</v>
      </c>
      <c r="P67" s="91">
        <v>0</v>
      </c>
      <c r="Q67" s="77">
        <f>SUM(O67:P67)</f>
        <v>0</v>
      </c>
      <c r="R67" s="76">
        <f>IFERROR(Q67/M67,"N/A")</f>
        <v>0</v>
      </c>
      <c r="S67" s="88">
        <v>0</v>
      </c>
    </row>
    <row r="68" spans="1:20" ht="13.5" thickBot="1" x14ac:dyDescent="0.25">
      <c r="A68" s="131">
        <f t="shared" si="10"/>
        <v>0</v>
      </c>
      <c r="B68" s="131">
        <f t="shared" si="11"/>
        <v>0</v>
      </c>
      <c r="C68" s="131"/>
      <c r="E68" s="124"/>
      <c r="F68" s="16"/>
      <c r="G68" s="14"/>
      <c r="H68" s="15" t="s">
        <v>90</v>
      </c>
      <c r="I68" s="14"/>
      <c r="J68" s="14"/>
      <c r="K68" s="13"/>
      <c r="L68" s="12">
        <f t="shared" ref="L68:Q68" si="16">SUM(L65:L67)</f>
        <v>15256</v>
      </c>
      <c r="M68" s="12">
        <f t="shared" si="16"/>
        <v>10222</v>
      </c>
      <c r="N68" s="12">
        <f t="shared" si="16"/>
        <v>5034</v>
      </c>
      <c r="O68" s="12">
        <f t="shared" si="16"/>
        <v>0</v>
      </c>
      <c r="P68" s="12">
        <f t="shared" si="16"/>
        <v>0</v>
      </c>
      <c r="Q68" s="12">
        <f t="shared" si="16"/>
        <v>0</v>
      </c>
      <c r="R68" s="11">
        <f>IFERROR(Q68/M68,"N/A")</f>
        <v>0</v>
      </c>
      <c r="S68" s="10">
        <f>SUM(S65:S67)</f>
        <v>0</v>
      </c>
      <c r="T68" s="129"/>
    </row>
    <row r="69" spans="1:20" ht="13.5" thickBot="1" x14ac:dyDescent="0.25">
      <c r="A69" s="131">
        <f t="shared" si="10"/>
        <v>0</v>
      </c>
      <c r="B69" s="131">
        <f t="shared" si="11"/>
        <v>0</v>
      </c>
      <c r="C69" s="131"/>
      <c r="D69" s="131"/>
      <c r="E69" s="114"/>
      <c r="F69" s="74"/>
      <c r="G69" s="74"/>
      <c r="H69" s="74"/>
      <c r="I69" s="74"/>
      <c r="J69" s="74"/>
      <c r="K69" s="74"/>
    </row>
    <row r="70" spans="1:20" s="74" customFormat="1" x14ac:dyDescent="0.2">
      <c r="A70" s="131">
        <f t="shared" si="10"/>
        <v>0</v>
      </c>
      <c r="B70" s="131">
        <f t="shared" si="11"/>
        <v>0</v>
      </c>
      <c r="C70" s="131"/>
      <c r="D70" s="131"/>
      <c r="E70" s="58"/>
      <c r="F70" s="38" t="s">
        <v>91</v>
      </c>
      <c r="G70" s="37"/>
      <c r="H70" s="37"/>
      <c r="I70" s="37"/>
      <c r="J70" s="37"/>
      <c r="K70" s="36"/>
      <c r="L70" s="35"/>
      <c r="M70" s="35"/>
      <c r="N70" s="35"/>
      <c r="O70" s="35"/>
      <c r="P70" s="35"/>
      <c r="Q70" s="35"/>
      <c r="R70" s="34"/>
      <c r="S70" s="33"/>
    </row>
    <row r="71" spans="1:20" s="74" customFormat="1" x14ac:dyDescent="0.2">
      <c r="A71" s="131">
        <f t="shared" si="10"/>
        <v>0</v>
      </c>
      <c r="B71" s="131">
        <f t="shared" si="11"/>
        <v>0</v>
      </c>
      <c r="C71" s="131"/>
      <c r="D71" s="131"/>
      <c r="E71" s="58"/>
      <c r="F71" s="49" t="s">
        <v>92</v>
      </c>
      <c r="G71" s="48"/>
      <c r="H71" s="48"/>
      <c r="I71" s="48"/>
      <c r="J71" s="48"/>
      <c r="K71" s="31"/>
      <c r="L71" s="47"/>
      <c r="M71" s="47"/>
      <c r="N71" s="47"/>
      <c r="O71" s="47"/>
      <c r="P71" s="47"/>
      <c r="Q71" s="47"/>
      <c r="R71" s="46"/>
      <c r="S71" s="45"/>
    </row>
    <row r="72" spans="1:20" s="74" customFormat="1" ht="13.5" thickBot="1" x14ac:dyDescent="0.25">
      <c r="A72" s="131">
        <f t="shared" si="10"/>
        <v>0</v>
      </c>
      <c r="B72" s="131">
        <f t="shared" si="11"/>
        <v>0</v>
      </c>
      <c r="C72" s="131"/>
      <c r="D72" s="131"/>
      <c r="E72" s="58"/>
      <c r="F72" s="44" t="s">
        <v>93</v>
      </c>
      <c r="G72" s="43"/>
      <c r="H72" s="43"/>
      <c r="I72" s="43"/>
      <c r="J72" s="43"/>
      <c r="K72" s="42"/>
      <c r="L72" s="41"/>
      <c r="M72" s="41"/>
      <c r="N72" s="41"/>
      <c r="O72" s="41"/>
      <c r="P72" s="41"/>
      <c r="Q72" s="41"/>
      <c r="R72" s="40"/>
      <c r="S72" s="39"/>
    </row>
    <row r="73" spans="1:20" x14ac:dyDescent="0.2">
      <c r="A73" s="131">
        <f t="shared" si="10"/>
        <v>0</v>
      </c>
      <c r="B73" s="131">
        <f t="shared" si="11"/>
        <v>0</v>
      </c>
      <c r="C73" s="131"/>
      <c r="D73" s="135" t="s">
        <v>56</v>
      </c>
      <c r="E73" s="124" t="s">
        <v>91</v>
      </c>
      <c r="F73" s="80"/>
      <c r="G73" s="80"/>
      <c r="H73" s="80"/>
      <c r="I73" s="80"/>
      <c r="J73" s="80"/>
      <c r="K73" s="80"/>
      <c r="L73" s="77">
        <v>0</v>
      </c>
      <c r="M73" s="77">
        <v>0</v>
      </c>
      <c r="N73" s="77">
        <v>0</v>
      </c>
      <c r="O73" s="78">
        <v>0</v>
      </c>
      <c r="P73" s="78">
        <v>0</v>
      </c>
      <c r="Q73" s="77">
        <f>SUM(O73:P73)</f>
        <v>0</v>
      </c>
      <c r="R73" s="76" t="str">
        <f>IFERROR(Q73/M73,"N/A")</f>
        <v>N/A</v>
      </c>
      <c r="S73" s="75">
        <v>0</v>
      </c>
    </row>
    <row r="74" spans="1:20" ht="13.5" thickBot="1" x14ac:dyDescent="0.25">
      <c r="A74" s="131">
        <f t="shared" si="10"/>
        <v>0</v>
      </c>
      <c r="B74" s="131">
        <f t="shared" si="11"/>
        <v>0</v>
      </c>
      <c r="C74" s="131"/>
      <c r="D74" s="135" t="s">
        <v>56</v>
      </c>
      <c r="E74" s="124" t="s">
        <v>91</v>
      </c>
      <c r="F74" s="80"/>
      <c r="G74" s="80"/>
      <c r="H74" s="80"/>
      <c r="I74" s="80"/>
      <c r="J74" s="80"/>
      <c r="K74" s="80"/>
      <c r="L74" s="90">
        <v>0</v>
      </c>
      <c r="M74" s="90">
        <v>0</v>
      </c>
      <c r="N74" s="90">
        <v>0</v>
      </c>
      <c r="O74" s="91">
        <v>0</v>
      </c>
      <c r="P74" s="91">
        <v>0</v>
      </c>
      <c r="Q74" s="90">
        <f>SUM(O74:P74)</f>
        <v>0</v>
      </c>
      <c r="R74" s="89" t="str">
        <f>IFERROR(Q74/M74,"N/A")</f>
        <v>N/A</v>
      </c>
      <c r="S74" s="88">
        <v>0</v>
      </c>
    </row>
    <row r="75" spans="1:20" ht="13.5" thickBot="1" x14ac:dyDescent="0.25">
      <c r="A75" s="131">
        <f t="shared" si="10"/>
        <v>0</v>
      </c>
      <c r="B75" s="131">
        <f t="shared" si="11"/>
        <v>0</v>
      </c>
      <c r="C75" s="131"/>
      <c r="E75" s="124"/>
      <c r="F75" s="16"/>
      <c r="G75" s="14"/>
      <c r="H75" s="15" t="s">
        <v>94</v>
      </c>
      <c r="I75" s="14"/>
      <c r="J75" s="14"/>
      <c r="K75" s="13"/>
      <c r="L75" s="12">
        <f t="shared" ref="L75:Q75" si="17">SUM(L73:L74)</f>
        <v>0</v>
      </c>
      <c r="M75" s="12">
        <f t="shared" si="17"/>
        <v>0</v>
      </c>
      <c r="N75" s="12">
        <f t="shared" si="17"/>
        <v>0</v>
      </c>
      <c r="O75" s="12">
        <f t="shared" si="17"/>
        <v>0</v>
      </c>
      <c r="P75" s="12">
        <f t="shared" si="17"/>
        <v>0</v>
      </c>
      <c r="Q75" s="12">
        <f t="shared" si="17"/>
        <v>0</v>
      </c>
      <c r="R75" s="11" t="str">
        <f>IFERROR(Q75/M75,"N/A")</f>
        <v>N/A</v>
      </c>
      <c r="S75" s="10">
        <f>SUM(S73:S74)</f>
        <v>0</v>
      </c>
      <c r="T75" s="129"/>
    </row>
    <row r="76" spans="1:20" ht="13.5" thickBot="1" x14ac:dyDescent="0.25">
      <c r="A76" s="131">
        <f t="shared" si="10"/>
        <v>0</v>
      </c>
      <c r="B76" s="131">
        <f t="shared" si="11"/>
        <v>0</v>
      </c>
      <c r="C76" s="131"/>
      <c r="D76" s="131"/>
      <c r="F76" s="74"/>
      <c r="G76" s="74"/>
      <c r="H76" s="74"/>
      <c r="I76" s="74"/>
      <c r="J76" s="74"/>
      <c r="K76" s="74"/>
    </row>
    <row r="77" spans="1:20" s="74" customFormat="1" x14ac:dyDescent="0.2">
      <c r="A77" s="131">
        <f t="shared" si="10"/>
        <v>0</v>
      </c>
      <c r="B77" s="131">
        <f t="shared" si="11"/>
        <v>0</v>
      </c>
      <c r="C77" s="131"/>
      <c r="D77" s="135"/>
      <c r="E77" s="124"/>
      <c r="F77" s="38" t="s">
        <v>95</v>
      </c>
      <c r="G77" s="37"/>
      <c r="H77" s="37"/>
      <c r="I77" s="37"/>
      <c r="J77" s="37"/>
      <c r="K77" s="36"/>
      <c r="L77" s="35"/>
      <c r="M77" s="35"/>
      <c r="N77" s="35"/>
      <c r="O77" s="35"/>
      <c r="P77" s="35"/>
      <c r="Q77" s="35"/>
      <c r="R77" s="34"/>
      <c r="S77" s="33"/>
    </row>
    <row r="78" spans="1:20" s="74" customFormat="1" x14ac:dyDescent="0.2">
      <c r="A78" s="131">
        <f t="shared" si="10"/>
        <v>0</v>
      </c>
      <c r="B78" s="131">
        <f t="shared" si="11"/>
        <v>0</v>
      </c>
      <c r="C78" s="131"/>
      <c r="D78" s="135"/>
      <c r="E78" s="124"/>
      <c r="F78" s="49" t="s">
        <v>96</v>
      </c>
      <c r="G78" s="48"/>
      <c r="H78" s="48"/>
      <c r="I78" s="48"/>
      <c r="J78" s="48"/>
      <c r="K78" s="31"/>
      <c r="L78" s="47"/>
      <c r="M78" s="47"/>
      <c r="N78" s="47"/>
      <c r="O78" s="47"/>
      <c r="P78" s="47"/>
      <c r="Q78" s="47"/>
      <c r="R78" s="46"/>
      <c r="S78" s="45"/>
    </row>
    <row r="79" spans="1:20" s="74" customFormat="1" ht="13.5" thickBot="1" x14ac:dyDescent="0.25">
      <c r="A79" s="131">
        <f t="shared" si="10"/>
        <v>0</v>
      </c>
      <c r="B79" s="131">
        <f t="shared" si="11"/>
        <v>0</v>
      </c>
      <c r="C79" s="131"/>
      <c r="D79" s="135"/>
      <c r="E79" s="124"/>
      <c r="F79" s="44" t="s">
        <v>97</v>
      </c>
      <c r="G79" s="43"/>
      <c r="H79" s="43"/>
      <c r="I79" s="43"/>
      <c r="J79" s="43"/>
      <c r="K79" s="42"/>
      <c r="L79" s="41"/>
      <c r="M79" s="41"/>
      <c r="N79" s="41"/>
      <c r="O79" s="41"/>
      <c r="P79" s="41"/>
      <c r="Q79" s="41"/>
      <c r="R79" s="40"/>
      <c r="S79" s="39"/>
    </row>
    <row r="80" spans="1:20" x14ac:dyDescent="0.2">
      <c r="A80" s="131">
        <f t="shared" si="10"/>
        <v>0</v>
      </c>
      <c r="B80" s="131">
        <f t="shared" si="11"/>
        <v>0</v>
      </c>
      <c r="C80" s="131" t="e">
        <f>#REF!</f>
        <v>#REF!</v>
      </c>
      <c r="D80" s="135" t="s">
        <v>56</v>
      </c>
      <c r="E80" s="124" t="s">
        <v>95</v>
      </c>
      <c r="F80" s="244" t="s">
        <v>413</v>
      </c>
      <c r="G80" s="80"/>
      <c r="H80" s="81"/>
      <c r="I80" s="80"/>
      <c r="J80" s="80"/>
      <c r="K80" s="80"/>
      <c r="L80" s="77">
        <v>1029</v>
      </c>
      <c r="M80" s="77">
        <v>650</v>
      </c>
      <c r="N80" s="77">
        <f>L80-M80</f>
        <v>379</v>
      </c>
      <c r="O80" s="78">
        <v>0</v>
      </c>
      <c r="P80" s="78">
        <v>0</v>
      </c>
      <c r="Q80" s="77">
        <f>SUM(O80:P80)</f>
        <v>0</v>
      </c>
      <c r="R80" s="76">
        <f>IFERROR(Q80/M80,"N/A")</f>
        <v>0</v>
      </c>
      <c r="S80" s="75">
        <v>0</v>
      </c>
    </row>
    <row r="81" spans="1:20" ht="13.5" thickBot="1" x14ac:dyDescent="0.25">
      <c r="A81" s="131">
        <f t="shared" si="10"/>
        <v>0</v>
      </c>
      <c r="B81" s="131">
        <f t="shared" si="11"/>
        <v>0</v>
      </c>
      <c r="C81" s="131" t="s">
        <v>361</v>
      </c>
      <c r="D81" s="135" t="s">
        <v>56</v>
      </c>
      <c r="E81" s="124" t="s">
        <v>95</v>
      </c>
      <c r="F81" s="80"/>
      <c r="G81" s="80"/>
      <c r="H81" s="81"/>
      <c r="I81" s="80"/>
      <c r="J81" s="80"/>
      <c r="K81" s="80"/>
      <c r="L81" s="90"/>
      <c r="M81" s="90"/>
      <c r="N81" s="90"/>
      <c r="O81" s="91">
        <v>0</v>
      </c>
      <c r="P81" s="91">
        <v>0</v>
      </c>
      <c r="Q81" s="90">
        <f>SUM(O81:P81)</f>
        <v>0</v>
      </c>
      <c r="R81" s="89" t="str">
        <f>IFERROR(Q81/M81,"N/A")</f>
        <v>N/A</v>
      </c>
      <c r="S81" s="88">
        <v>0</v>
      </c>
    </row>
    <row r="82" spans="1:20" ht="13.5" thickBot="1" x14ac:dyDescent="0.25">
      <c r="A82" s="131">
        <f t="shared" si="10"/>
        <v>0</v>
      </c>
      <c r="B82" s="131">
        <f t="shared" si="11"/>
        <v>0</v>
      </c>
      <c r="C82" s="131"/>
      <c r="E82" s="124"/>
      <c r="F82" s="16" t="s">
        <v>100</v>
      </c>
      <c r="G82" s="14"/>
      <c r="H82" s="15" t="s">
        <v>101</v>
      </c>
      <c r="I82" s="14"/>
      <c r="J82" s="14"/>
      <c r="K82" s="13"/>
      <c r="L82" s="12">
        <f t="shared" ref="L82:Q82" si="18">SUM(L80:L81)</f>
        <v>1029</v>
      </c>
      <c r="M82" s="12">
        <f t="shared" si="18"/>
        <v>650</v>
      </c>
      <c r="N82" s="12">
        <f t="shared" si="18"/>
        <v>379</v>
      </c>
      <c r="O82" s="12">
        <f t="shared" si="18"/>
        <v>0</v>
      </c>
      <c r="P82" s="12">
        <f t="shared" si="18"/>
        <v>0</v>
      </c>
      <c r="Q82" s="12">
        <f t="shared" si="18"/>
        <v>0</v>
      </c>
      <c r="R82" s="11">
        <f>IFERROR(Q82/M82,"N/A")</f>
        <v>0</v>
      </c>
      <c r="S82" s="10">
        <f>SUM(S80:S81)</f>
        <v>0</v>
      </c>
      <c r="T82" s="129"/>
    </row>
    <row r="83" spans="1:20" ht="13.5" thickBot="1" x14ac:dyDescent="0.25">
      <c r="A83" s="131">
        <f t="shared" si="10"/>
        <v>0</v>
      </c>
      <c r="B83" s="131">
        <f t="shared" si="11"/>
        <v>0</v>
      </c>
      <c r="C83" s="131"/>
      <c r="D83" s="131"/>
      <c r="F83" s="74"/>
      <c r="G83" s="74"/>
      <c r="H83" s="74"/>
      <c r="I83" s="74"/>
      <c r="J83" s="74"/>
      <c r="K83" s="74"/>
    </row>
    <row r="84" spans="1:20" s="74" customFormat="1" x14ac:dyDescent="0.2">
      <c r="A84" s="131">
        <f t="shared" si="10"/>
        <v>0</v>
      </c>
      <c r="B84" s="131">
        <f t="shared" si="11"/>
        <v>0</v>
      </c>
      <c r="C84" s="131"/>
      <c r="D84" s="131"/>
      <c r="E84" s="58"/>
      <c r="F84" s="38" t="s">
        <v>102</v>
      </c>
      <c r="G84" s="37"/>
      <c r="H84" s="37"/>
      <c r="I84" s="37"/>
      <c r="J84" s="37"/>
      <c r="K84" s="36"/>
      <c r="L84" s="35"/>
      <c r="M84" s="35"/>
      <c r="N84" s="35"/>
      <c r="O84" s="35"/>
      <c r="P84" s="35"/>
      <c r="Q84" s="35"/>
      <c r="R84" s="34"/>
      <c r="S84" s="33"/>
    </row>
    <row r="85" spans="1:20" s="74" customFormat="1" x14ac:dyDescent="0.2">
      <c r="A85" s="131">
        <f t="shared" si="10"/>
        <v>0</v>
      </c>
      <c r="B85" s="131">
        <f t="shared" si="11"/>
        <v>0</v>
      </c>
      <c r="C85" s="131"/>
      <c r="D85" s="131"/>
      <c r="E85" s="58"/>
      <c r="F85" s="49" t="s">
        <v>103</v>
      </c>
      <c r="G85" s="31"/>
      <c r="H85" s="48"/>
      <c r="I85" s="48"/>
      <c r="J85" s="48"/>
      <c r="K85" s="31"/>
      <c r="L85" s="47"/>
      <c r="M85" s="47"/>
      <c r="N85" s="47"/>
      <c r="O85" s="47"/>
      <c r="P85" s="47"/>
      <c r="Q85" s="47"/>
      <c r="R85" s="46"/>
      <c r="S85" s="45"/>
    </row>
    <row r="86" spans="1:20" s="74" customFormat="1" x14ac:dyDescent="0.2">
      <c r="A86" s="131">
        <f t="shared" si="10"/>
        <v>0</v>
      </c>
      <c r="B86" s="131">
        <f t="shared" si="11"/>
        <v>0</v>
      </c>
      <c r="C86" s="131"/>
      <c r="D86" s="131"/>
      <c r="E86" s="58"/>
      <c r="F86" s="49" t="s">
        <v>104</v>
      </c>
      <c r="G86" s="31"/>
      <c r="H86" s="48"/>
      <c r="I86" s="48"/>
      <c r="J86" s="48"/>
      <c r="K86" s="31"/>
      <c r="L86" s="47"/>
      <c r="M86" s="47"/>
      <c r="N86" s="47"/>
      <c r="O86" s="47"/>
      <c r="P86" s="47"/>
      <c r="Q86" s="47"/>
      <c r="R86" s="46"/>
      <c r="S86" s="45"/>
    </row>
    <row r="87" spans="1:20" s="74" customFormat="1" x14ac:dyDescent="0.2">
      <c r="A87" s="131">
        <f t="shared" si="10"/>
        <v>0</v>
      </c>
      <c r="B87" s="131">
        <f t="shared" si="11"/>
        <v>0</v>
      </c>
      <c r="C87" s="131"/>
      <c r="D87" s="131"/>
      <c r="E87" s="58"/>
      <c r="F87" s="49" t="s">
        <v>105</v>
      </c>
      <c r="G87" s="31"/>
      <c r="H87" s="48"/>
      <c r="I87" s="48"/>
      <c r="J87" s="48"/>
      <c r="K87" s="31"/>
      <c r="L87" s="47"/>
      <c r="M87" s="47"/>
      <c r="N87" s="47"/>
      <c r="O87" s="47"/>
      <c r="P87" s="47"/>
      <c r="Q87" s="47"/>
      <c r="R87" s="46"/>
      <c r="S87" s="45"/>
    </row>
    <row r="88" spans="1:20" s="74" customFormat="1" x14ac:dyDescent="0.2">
      <c r="A88" s="131">
        <f t="shared" si="10"/>
        <v>0</v>
      </c>
      <c r="B88" s="131">
        <f t="shared" si="11"/>
        <v>0</v>
      </c>
      <c r="C88" s="131"/>
      <c r="D88" s="131"/>
      <c r="E88" s="58"/>
      <c r="F88" s="49" t="s">
        <v>106</v>
      </c>
      <c r="G88" s="31"/>
      <c r="H88" s="48"/>
      <c r="I88" s="48"/>
      <c r="J88" s="48"/>
      <c r="K88" s="31"/>
      <c r="L88" s="47"/>
      <c r="M88" s="47"/>
      <c r="N88" s="47"/>
      <c r="O88" s="47"/>
      <c r="P88" s="47"/>
      <c r="Q88" s="47"/>
      <c r="R88" s="46"/>
      <c r="S88" s="45"/>
    </row>
    <row r="89" spans="1:20" s="74" customFormat="1" ht="13.5" thickBot="1" x14ac:dyDescent="0.25">
      <c r="A89" s="131">
        <f t="shared" si="10"/>
        <v>0</v>
      </c>
      <c r="B89" s="131">
        <f t="shared" si="11"/>
        <v>0</v>
      </c>
      <c r="C89" s="131"/>
      <c r="D89" s="131"/>
      <c r="E89" s="58"/>
      <c r="F89" s="44" t="s">
        <v>107</v>
      </c>
      <c r="G89" s="42"/>
      <c r="H89" s="43"/>
      <c r="I89" s="43"/>
      <c r="J89" s="43"/>
      <c r="K89" s="42"/>
      <c r="L89" s="41"/>
      <c r="M89" s="41"/>
      <c r="N89" s="41"/>
      <c r="O89" s="41"/>
      <c r="P89" s="41"/>
      <c r="Q89" s="41"/>
      <c r="R89" s="40"/>
      <c r="S89" s="39"/>
    </row>
    <row r="90" spans="1:20" x14ac:dyDescent="0.2">
      <c r="A90" s="131">
        <f t="shared" si="10"/>
        <v>0</v>
      </c>
      <c r="B90" s="131">
        <f t="shared" si="11"/>
        <v>0</v>
      </c>
      <c r="C90" s="131" t="e">
        <f>#REF!</f>
        <v>#REF!</v>
      </c>
      <c r="D90" s="135" t="s">
        <v>56</v>
      </c>
      <c r="E90" s="124" t="s">
        <v>102</v>
      </c>
      <c r="F90" s="244" t="s">
        <v>414</v>
      </c>
      <c r="G90" s="80"/>
      <c r="H90" s="80"/>
      <c r="I90" s="80"/>
      <c r="J90" s="80"/>
      <c r="K90" s="80"/>
      <c r="L90" s="77">
        <v>3547</v>
      </c>
      <c r="M90" s="77">
        <v>1619</v>
      </c>
      <c r="N90" s="77">
        <f>L90-M90</f>
        <v>1928</v>
      </c>
      <c r="O90" s="78">
        <v>0</v>
      </c>
      <c r="P90" s="78">
        <v>0</v>
      </c>
      <c r="Q90" s="77">
        <f>SUM(O90:P90)</f>
        <v>0</v>
      </c>
      <c r="R90" s="76">
        <f>IFERROR(Q90/M90,"N/A")</f>
        <v>0</v>
      </c>
      <c r="S90" s="75">
        <v>0</v>
      </c>
    </row>
    <row r="91" spans="1:20" ht="13.5" thickBot="1" x14ac:dyDescent="0.25">
      <c r="A91" s="131">
        <f t="shared" si="10"/>
        <v>0</v>
      </c>
      <c r="B91" s="131">
        <f t="shared" si="11"/>
        <v>0</v>
      </c>
      <c r="C91" s="131" t="s">
        <v>361</v>
      </c>
      <c r="D91" s="135" t="s">
        <v>56</v>
      </c>
      <c r="E91" s="124" t="s">
        <v>102</v>
      </c>
      <c r="F91" s="80"/>
      <c r="G91" s="80"/>
      <c r="H91" s="80"/>
      <c r="I91" s="80"/>
      <c r="J91" s="80"/>
      <c r="K91" s="80"/>
      <c r="L91" s="90"/>
      <c r="M91" s="90"/>
      <c r="N91" s="90"/>
      <c r="O91" s="91">
        <v>0</v>
      </c>
      <c r="P91" s="91">
        <v>0</v>
      </c>
      <c r="Q91" s="90">
        <f>SUM(O91:P91)</f>
        <v>0</v>
      </c>
      <c r="R91" s="89" t="str">
        <f>IFERROR(Q91/M91,"N/A")</f>
        <v>N/A</v>
      </c>
      <c r="S91" s="88">
        <v>0</v>
      </c>
    </row>
    <row r="92" spans="1:20" ht="13.5" thickBot="1" x14ac:dyDescent="0.25">
      <c r="A92" s="131">
        <f t="shared" si="10"/>
        <v>0</v>
      </c>
      <c r="B92" s="131">
        <f t="shared" si="11"/>
        <v>0</v>
      </c>
      <c r="C92" s="131"/>
      <c r="E92" s="124"/>
      <c r="F92" s="16"/>
      <c r="G92" s="14"/>
      <c r="H92" s="15" t="s">
        <v>108</v>
      </c>
      <c r="I92" s="14"/>
      <c r="J92" s="14"/>
      <c r="K92" s="13"/>
      <c r="L92" s="12">
        <f t="shared" ref="L92:Q92" si="19">SUM(L90:L91)</f>
        <v>3547</v>
      </c>
      <c r="M92" s="12">
        <f t="shared" si="19"/>
        <v>1619</v>
      </c>
      <c r="N92" s="12">
        <f t="shared" si="19"/>
        <v>1928</v>
      </c>
      <c r="O92" s="12">
        <f t="shared" si="19"/>
        <v>0</v>
      </c>
      <c r="P92" s="12">
        <f t="shared" si="19"/>
        <v>0</v>
      </c>
      <c r="Q92" s="12">
        <f t="shared" si="19"/>
        <v>0</v>
      </c>
      <c r="R92" s="11">
        <f>IFERROR(Q92/M92,"N/A")</f>
        <v>0</v>
      </c>
      <c r="S92" s="10">
        <f>SUM(O92:P92)</f>
        <v>0</v>
      </c>
      <c r="T92" s="129"/>
    </row>
    <row r="93" spans="1:20" ht="13.5" thickBot="1" x14ac:dyDescent="0.25">
      <c r="A93" s="131">
        <f t="shared" si="10"/>
        <v>0</v>
      </c>
      <c r="B93" s="131">
        <f t="shared" si="11"/>
        <v>0</v>
      </c>
      <c r="C93" s="131"/>
      <c r="D93" s="131"/>
      <c r="F93" s="74"/>
      <c r="G93" s="74"/>
      <c r="H93" s="74"/>
      <c r="I93" s="74"/>
      <c r="J93" s="74"/>
      <c r="K93" s="74"/>
    </row>
    <row r="94" spans="1:20" s="74" customFormat="1" x14ac:dyDescent="0.2">
      <c r="A94" s="131">
        <f t="shared" si="10"/>
        <v>0</v>
      </c>
      <c r="B94" s="131">
        <f t="shared" si="11"/>
        <v>0</v>
      </c>
      <c r="C94" s="131"/>
      <c r="D94" s="135"/>
      <c r="E94" s="124"/>
      <c r="F94" s="51" t="s">
        <v>109</v>
      </c>
      <c r="G94" s="37"/>
      <c r="H94" s="37"/>
      <c r="I94" s="37"/>
      <c r="J94" s="37"/>
      <c r="K94" s="36"/>
      <c r="L94" s="35"/>
      <c r="M94" s="35"/>
      <c r="N94" s="35"/>
      <c r="O94" s="35"/>
      <c r="P94" s="35"/>
      <c r="Q94" s="35"/>
      <c r="R94" s="34"/>
      <c r="S94" s="33"/>
    </row>
    <row r="95" spans="1:20" s="74" customFormat="1" ht="13.5" thickBot="1" x14ac:dyDescent="0.25">
      <c r="A95" s="131">
        <f t="shared" si="10"/>
        <v>0</v>
      </c>
      <c r="B95" s="131">
        <f t="shared" si="11"/>
        <v>0</v>
      </c>
      <c r="C95" s="131"/>
      <c r="D95" s="135"/>
      <c r="E95" s="124"/>
      <c r="F95" s="50" t="s">
        <v>110</v>
      </c>
      <c r="G95" s="43"/>
      <c r="H95" s="43"/>
      <c r="I95" s="43"/>
      <c r="J95" s="43"/>
      <c r="K95" s="42"/>
      <c r="L95" s="41"/>
      <c r="M95" s="41"/>
      <c r="N95" s="41"/>
      <c r="O95" s="41"/>
      <c r="P95" s="41"/>
      <c r="Q95" s="41"/>
      <c r="R95" s="40"/>
      <c r="S95" s="39"/>
    </row>
    <row r="96" spans="1:20" s="74" customFormat="1" x14ac:dyDescent="0.2">
      <c r="A96" s="131">
        <f t="shared" si="10"/>
        <v>0</v>
      </c>
      <c r="B96" s="131">
        <f t="shared" si="11"/>
        <v>0</v>
      </c>
      <c r="C96" s="131" t="s">
        <v>361</v>
      </c>
      <c r="D96" s="131" t="s">
        <v>56</v>
      </c>
      <c r="E96" s="124" t="s">
        <v>109</v>
      </c>
      <c r="F96" s="244" t="s">
        <v>415</v>
      </c>
      <c r="G96" s="80"/>
      <c r="H96" s="81"/>
      <c r="I96" s="80"/>
      <c r="J96" s="80"/>
      <c r="K96" s="80"/>
      <c r="L96" s="90">
        <v>13078</v>
      </c>
      <c r="M96" s="90">
        <v>5000</v>
      </c>
      <c r="N96" s="90">
        <f>L96-M96</f>
        <v>8078</v>
      </c>
      <c r="O96" s="91">
        <v>0</v>
      </c>
      <c r="P96" s="91">
        <v>0</v>
      </c>
      <c r="Q96" s="90">
        <f>SUM(O96:P96)</f>
        <v>0</v>
      </c>
      <c r="R96" s="89">
        <f>IFERROR(Q96/M96,"N/A")</f>
        <v>0</v>
      </c>
      <c r="S96" s="88">
        <v>0</v>
      </c>
      <c r="T96" s="114"/>
    </row>
    <row r="97" spans="1:20" s="74" customFormat="1" x14ac:dyDescent="0.2">
      <c r="A97" s="131"/>
      <c r="B97" s="131"/>
      <c r="C97" s="131"/>
      <c r="D97" s="131"/>
      <c r="E97" s="124"/>
      <c r="F97" s="244" t="s">
        <v>416</v>
      </c>
      <c r="G97" s="80"/>
      <c r="H97" s="81"/>
      <c r="I97" s="80"/>
      <c r="J97" s="80"/>
      <c r="K97" s="80"/>
      <c r="L97" s="90">
        <v>1011</v>
      </c>
      <c r="M97" s="90">
        <v>426</v>
      </c>
      <c r="N97" s="90">
        <f t="shared" ref="N97:N107" si="20">L97-M97</f>
        <v>585</v>
      </c>
      <c r="O97" s="91">
        <v>0</v>
      </c>
      <c r="P97" s="91">
        <v>0</v>
      </c>
      <c r="Q97" s="90">
        <f t="shared" ref="Q97:Q106" si="21">SUM(O97:P97)</f>
        <v>0</v>
      </c>
      <c r="R97" s="89">
        <f t="shared" ref="R97:R106" si="22">IFERROR(Q97/M97,"N/A")</f>
        <v>0</v>
      </c>
      <c r="S97" s="88">
        <v>0</v>
      </c>
      <c r="T97" s="114"/>
    </row>
    <row r="98" spans="1:20" s="74" customFormat="1" x14ac:dyDescent="0.2">
      <c r="A98" s="131"/>
      <c r="B98" s="131"/>
      <c r="C98" s="131"/>
      <c r="D98" s="131"/>
      <c r="E98" s="124"/>
      <c r="F98" s="244" t="s">
        <v>417</v>
      </c>
      <c r="G98" s="80"/>
      <c r="H98" s="81"/>
      <c r="I98" s="80"/>
      <c r="J98" s="80"/>
      <c r="K98" s="80"/>
      <c r="L98" s="90">
        <v>4485</v>
      </c>
      <c r="M98" s="90">
        <v>2047</v>
      </c>
      <c r="N98" s="90">
        <f t="shared" si="20"/>
        <v>2438</v>
      </c>
      <c r="O98" s="91">
        <v>0</v>
      </c>
      <c r="P98" s="91">
        <v>0</v>
      </c>
      <c r="Q98" s="90">
        <f t="shared" si="21"/>
        <v>0</v>
      </c>
      <c r="R98" s="89">
        <f t="shared" si="22"/>
        <v>0</v>
      </c>
      <c r="S98" s="88">
        <v>0</v>
      </c>
      <c r="T98" s="114"/>
    </row>
    <row r="99" spans="1:20" s="74" customFormat="1" x14ac:dyDescent="0.2">
      <c r="A99" s="131"/>
      <c r="B99" s="131"/>
      <c r="C99" s="131"/>
      <c r="D99" s="131"/>
      <c r="E99" s="124"/>
      <c r="F99" s="244" t="s">
        <v>418</v>
      </c>
      <c r="G99" s="80"/>
      <c r="H99" s="81"/>
      <c r="I99" s="80"/>
      <c r="J99" s="80"/>
      <c r="K99" s="80"/>
      <c r="L99" s="90">
        <v>300</v>
      </c>
      <c r="M99" s="90">
        <v>50</v>
      </c>
      <c r="N99" s="90">
        <f t="shared" si="20"/>
        <v>250</v>
      </c>
      <c r="O99" s="91">
        <v>0</v>
      </c>
      <c r="P99" s="91">
        <v>0</v>
      </c>
      <c r="Q99" s="90">
        <f t="shared" si="21"/>
        <v>0</v>
      </c>
      <c r="R99" s="89">
        <f t="shared" si="22"/>
        <v>0</v>
      </c>
      <c r="S99" s="88">
        <v>0</v>
      </c>
      <c r="T99" s="114"/>
    </row>
    <row r="100" spans="1:20" s="74" customFormat="1" x14ac:dyDescent="0.2">
      <c r="A100" s="131"/>
      <c r="B100" s="131"/>
      <c r="C100" s="131"/>
      <c r="D100" s="131"/>
      <c r="E100" s="124"/>
      <c r="F100" s="244" t="s">
        <v>419</v>
      </c>
      <c r="G100" s="80"/>
      <c r="H100" s="81"/>
      <c r="I100" s="80"/>
      <c r="J100" s="80"/>
      <c r="K100" s="80"/>
      <c r="L100" s="90">
        <v>300</v>
      </c>
      <c r="M100" s="90">
        <v>300</v>
      </c>
      <c r="N100" s="90">
        <f t="shared" si="20"/>
        <v>0</v>
      </c>
      <c r="O100" s="91">
        <v>0</v>
      </c>
      <c r="P100" s="91">
        <v>0</v>
      </c>
      <c r="Q100" s="90">
        <f t="shared" si="21"/>
        <v>0</v>
      </c>
      <c r="R100" s="89">
        <f t="shared" si="22"/>
        <v>0</v>
      </c>
      <c r="S100" s="88">
        <v>0</v>
      </c>
      <c r="T100" s="114"/>
    </row>
    <row r="101" spans="1:20" s="74" customFormat="1" x14ac:dyDescent="0.2">
      <c r="A101" s="131"/>
      <c r="B101" s="131"/>
      <c r="C101" s="131"/>
      <c r="D101" s="131"/>
      <c r="E101" s="124"/>
      <c r="F101" s="244" t="s">
        <v>420</v>
      </c>
      <c r="G101" s="80"/>
      <c r="H101" s="81"/>
      <c r="I101" s="80"/>
      <c r="J101" s="80"/>
      <c r="K101" s="80"/>
      <c r="L101" s="90">
        <v>732</v>
      </c>
      <c r="M101" s="90">
        <v>500</v>
      </c>
      <c r="N101" s="90">
        <f t="shared" si="20"/>
        <v>232</v>
      </c>
      <c r="O101" s="91">
        <v>0</v>
      </c>
      <c r="P101" s="91">
        <v>0</v>
      </c>
      <c r="Q101" s="90">
        <f t="shared" si="21"/>
        <v>0</v>
      </c>
      <c r="R101" s="89">
        <f t="shared" si="22"/>
        <v>0</v>
      </c>
      <c r="S101" s="88">
        <v>0</v>
      </c>
      <c r="T101" s="114"/>
    </row>
    <row r="102" spans="1:20" s="74" customFormat="1" x14ac:dyDescent="0.2">
      <c r="A102" s="131"/>
      <c r="B102" s="131"/>
      <c r="C102" s="131"/>
      <c r="D102" s="131"/>
      <c r="E102" s="124"/>
      <c r="F102" s="244" t="s">
        <v>421</v>
      </c>
      <c r="G102" s="80"/>
      <c r="H102" s="81"/>
      <c r="I102" s="80"/>
      <c r="J102" s="80"/>
      <c r="K102" s="80"/>
      <c r="L102" s="90">
        <v>1830</v>
      </c>
      <c r="M102" s="90">
        <v>1334</v>
      </c>
      <c r="N102" s="90">
        <f t="shared" si="20"/>
        <v>496</v>
      </c>
      <c r="O102" s="91">
        <v>0</v>
      </c>
      <c r="P102" s="91">
        <v>0</v>
      </c>
      <c r="Q102" s="90">
        <f t="shared" si="21"/>
        <v>0</v>
      </c>
      <c r="R102" s="89">
        <f t="shared" si="22"/>
        <v>0</v>
      </c>
      <c r="S102" s="88">
        <v>0</v>
      </c>
      <c r="T102" s="114"/>
    </row>
    <row r="103" spans="1:20" s="74" customFormat="1" x14ac:dyDescent="0.2">
      <c r="A103" s="131"/>
      <c r="B103" s="131"/>
      <c r="C103" s="131"/>
      <c r="D103" s="131"/>
      <c r="E103" s="124"/>
      <c r="F103" s="244" t="s">
        <v>422</v>
      </c>
      <c r="G103" s="80"/>
      <c r="H103" s="81"/>
      <c r="I103" s="80"/>
      <c r="J103" s="80"/>
      <c r="K103" s="80"/>
      <c r="L103" s="90">
        <v>575</v>
      </c>
      <c r="M103" s="90">
        <v>575</v>
      </c>
      <c r="N103" s="90">
        <f t="shared" si="20"/>
        <v>0</v>
      </c>
      <c r="O103" s="91">
        <v>0</v>
      </c>
      <c r="P103" s="91">
        <v>0</v>
      </c>
      <c r="Q103" s="90">
        <f t="shared" si="21"/>
        <v>0</v>
      </c>
      <c r="R103" s="89">
        <f t="shared" si="22"/>
        <v>0</v>
      </c>
      <c r="S103" s="88">
        <v>0</v>
      </c>
      <c r="T103" s="114"/>
    </row>
    <row r="104" spans="1:20" s="74" customFormat="1" x14ac:dyDescent="0.2">
      <c r="A104" s="131"/>
      <c r="B104" s="131"/>
      <c r="C104" s="131"/>
      <c r="D104" s="131"/>
      <c r="E104" s="124"/>
      <c r="F104" s="244" t="s">
        <v>423</v>
      </c>
      <c r="G104" s="80"/>
      <c r="H104" s="81"/>
      <c r="I104" s="80"/>
      <c r="J104" s="80"/>
      <c r="K104" s="80"/>
      <c r="L104" s="90">
        <v>200</v>
      </c>
      <c r="M104" s="90">
        <v>200</v>
      </c>
      <c r="N104" s="90">
        <f t="shared" si="20"/>
        <v>0</v>
      </c>
      <c r="O104" s="91">
        <v>0</v>
      </c>
      <c r="P104" s="91">
        <v>0</v>
      </c>
      <c r="Q104" s="90">
        <f t="shared" si="21"/>
        <v>0</v>
      </c>
      <c r="R104" s="89">
        <f t="shared" si="22"/>
        <v>0</v>
      </c>
      <c r="S104" s="88">
        <v>0</v>
      </c>
      <c r="T104" s="114"/>
    </row>
    <row r="105" spans="1:20" s="74" customFormat="1" x14ac:dyDescent="0.2">
      <c r="A105" s="131"/>
      <c r="B105" s="131"/>
      <c r="C105" s="131"/>
      <c r="D105" s="131"/>
      <c r="E105" s="124"/>
      <c r="F105" s="244" t="s">
        <v>424</v>
      </c>
      <c r="G105" s="80"/>
      <c r="H105" s="81"/>
      <c r="I105" s="80"/>
      <c r="J105" s="80"/>
      <c r="K105" s="80"/>
      <c r="L105" s="90">
        <v>500</v>
      </c>
      <c r="M105" s="90">
        <v>0</v>
      </c>
      <c r="N105" s="90">
        <f t="shared" si="20"/>
        <v>500</v>
      </c>
      <c r="O105" s="91">
        <v>0</v>
      </c>
      <c r="P105" s="91">
        <v>0</v>
      </c>
      <c r="Q105" s="90">
        <f t="shared" si="21"/>
        <v>0</v>
      </c>
      <c r="R105" s="89" t="str">
        <f t="shared" si="22"/>
        <v>N/A</v>
      </c>
      <c r="S105" s="88">
        <v>0</v>
      </c>
      <c r="T105" s="114"/>
    </row>
    <row r="106" spans="1:20" s="74" customFormat="1" x14ac:dyDescent="0.2">
      <c r="A106" s="131"/>
      <c r="B106" s="131"/>
      <c r="C106" s="131"/>
      <c r="D106" s="131"/>
      <c r="E106" s="124"/>
      <c r="F106" s="244" t="s">
        <v>425</v>
      </c>
      <c r="G106" s="80"/>
      <c r="H106" s="81"/>
      <c r="I106" s="80"/>
      <c r="J106" s="80"/>
      <c r="K106" s="80"/>
      <c r="L106" s="90">
        <v>0</v>
      </c>
      <c r="M106" s="90">
        <v>0</v>
      </c>
      <c r="N106" s="90">
        <f t="shared" si="20"/>
        <v>0</v>
      </c>
      <c r="O106" s="91">
        <v>0</v>
      </c>
      <c r="P106" s="91">
        <v>0</v>
      </c>
      <c r="Q106" s="90">
        <f t="shared" si="21"/>
        <v>0</v>
      </c>
      <c r="R106" s="89" t="str">
        <f t="shared" si="22"/>
        <v>N/A</v>
      </c>
      <c r="S106" s="88">
        <v>0</v>
      </c>
      <c r="T106" s="114"/>
    </row>
    <row r="107" spans="1:20" s="74" customFormat="1" ht="13.5" thickBot="1" x14ac:dyDescent="0.25">
      <c r="A107" s="131">
        <f t="shared" si="10"/>
        <v>0</v>
      </c>
      <c r="B107" s="131">
        <f t="shared" si="11"/>
        <v>0</v>
      </c>
      <c r="C107" s="131" t="s">
        <v>361</v>
      </c>
      <c r="D107" s="131" t="s">
        <v>56</v>
      </c>
      <c r="E107" s="124" t="s">
        <v>109</v>
      </c>
      <c r="F107" s="244" t="s">
        <v>426</v>
      </c>
      <c r="G107" s="80"/>
      <c r="H107" s="81"/>
      <c r="I107" s="80"/>
      <c r="J107" s="80"/>
      <c r="K107" s="80"/>
      <c r="L107" s="90">
        <v>500</v>
      </c>
      <c r="M107" s="90">
        <v>500</v>
      </c>
      <c r="N107" s="90">
        <f t="shared" si="20"/>
        <v>0</v>
      </c>
      <c r="O107" s="91">
        <v>0</v>
      </c>
      <c r="P107" s="91">
        <v>0</v>
      </c>
      <c r="Q107" s="90">
        <f>SUM(O107:P107)</f>
        <v>0</v>
      </c>
      <c r="R107" s="89">
        <f>IFERROR(Q107/M107,"N/A")</f>
        <v>0</v>
      </c>
      <c r="S107" s="88">
        <v>0</v>
      </c>
      <c r="T107" s="114"/>
    </row>
    <row r="108" spans="1:20" ht="13.5" thickBot="1" x14ac:dyDescent="0.25">
      <c r="A108" s="131">
        <f t="shared" si="10"/>
        <v>0</v>
      </c>
      <c r="B108" s="131">
        <f t="shared" si="11"/>
        <v>0</v>
      </c>
      <c r="C108" s="131"/>
      <c r="E108" s="124"/>
      <c r="F108" s="16"/>
      <c r="G108" s="14"/>
      <c r="H108" s="15" t="s">
        <v>114</v>
      </c>
      <c r="I108" s="14"/>
      <c r="J108" s="14"/>
      <c r="K108" s="13"/>
      <c r="L108" s="12">
        <f t="shared" ref="L108:Q108" si="23">SUM(L96:L107)</f>
        <v>23511</v>
      </c>
      <c r="M108" s="12">
        <f t="shared" si="23"/>
        <v>10932</v>
      </c>
      <c r="N108" s="12">
        <f t="shared" si="23"/>
        <v>12579</v>
      </c>
      <c r="O108" s="12">
        <f t="shared" si="23"/>
        <v>0</v>
      </c>
      <c r="P108" s="12">
        <f t="shared" si="23"/>
        <v>0</v>
      </c>
      <c r="Q108" s="12">
        <f t="shared" si="23"/>
        <v>0</v>
      </c>
      <c r="R108" s="11">
        <f>IFERROR(Q108/M108,"N/A")</f>
        <v>0</v>
      </c>
      <c r="S108" s="10">
        <f>SUM(S96:S107)</f>
        <v>0</v>
      </c>
      <c r="T108" s="129"/>
    </row>
    <row r="109" spans="1:20" ht="13.5" thickBot="1" x14ac:dyDescent="0.25">
      <c r="A109" s="131">
        <f t="shared" si="10"/>
        <v>0</v>
      </c>
      <c r="B109" s="131">
        <f t="shared" si="11"/>
        <v>0</v>
      </c>
      <c r="C109" s="131"/>
      <c r="D109" s="131"/>
      <c r="F109" s="74"/>
      <c r="G109" s="74"/>
      <c r="H109" s="74"/>
      <c r="I109" s="74"/>
      <c r="J109" s="74"/>
      <c r="K109" s="74"/>
    </row>
    <row r="110" spans="1:20" s="74" customFormat="1" x14ac:dyDescent="0.2">
      <c r="A110" s="131">
        <f t="shared" si="10"/>
        <v>0</v>
      </c>
      <c r="B110" s="131">
        <f t="shared" si="11"/>
        <v>0</v>
      </c>
      <c r="C110" s="131"/>
      <c r="D110" s="131"/>
      <c r="E110" s="58"/>
      <c r="F110" s="38" t="s">
        <v>115</v>
      </c>
      <c r="G110" s="37"/>
      <c r="H110" s="37"/>
      <c r="I110" s="37"/>
      <c r="J110" s="37"/>
      <c r="K110" s="36"/>
      <c r="L110" s="35"/>
      <c r="M110" s="35"/>
      <c r="N110" s="35"/>
      <c r="O110" s="35"/>
      <c r="P110" s="35"/>
      <c r="Q110" s="35"/>
      <c r="R110" s="34"/>
      <c r="S110" s="33"/>
    </row>
    <row r="111" spans="1:20" s="74" customFormat="1" x14ac:dyDescent="0.2">
      <c r="A111" s="131">
        <f t="shared" si="10"/>
        <v>0</v>
      </c>
      <c r="B111" s="131">
        <f t="shared" si="11"/>
        <v>0</v>
      </c>
      <c r="C111" s="131"/>
      <c r="D111" s="131"/>
      <c r="E111" s="58"/>
      <c r="F111" s="49" t="s">
        <v>116</v>
      </c>
      <c r="G111" s="48"/>
      <c r="H111" s="48"/>
      <c r="I111" s="48"/>
      <c r="J111" s="48"/>
      <c r="K111" s="31"/>
      <c r="L111" s="47"/>
      <c r="M111" s="47"/>
      <c r="N111" s="47"/>
      <c r="O111" s="47"/>
      <c r="P111" s="47"/>
      <c r="Q111" s="47"/>
      <c r="R111" s="46"/>
      <c r="S111" s="45"/>
    </row>
    <row r="112" spans="1:20" s="74" customFormat="1" x14ac:dyDescent="0.2">
      <c r="A112" s="131">
        <f t="shared" si="10"/>
        <v>0</v>
      </c>
      <c r="B112" s="131">
        <f t="shared" si="11"/>
        <v>0</v>
      </c>
      <c r="C112" s="131"/>
      <c r="D112" s="131"/>
      <c r="E112" s="58"/>
      <c r="F112" s="49" t="s">
        <v>117</v>
      </c>
      <c r="G112" s="48"/>
      <c r="H112" s="48"/>
      <c r="I112" s="48"/>
      <c r="J112" s="48"/>
      <c r="K112" s="31"/>
      <c r="L112" s="47"/>
      <c r="M112" s="47"/>
      <c r="N112" s="47"/>
      <c r="O112" s="47"/>
      <c r="P112" s="47"/>
      <c r="Q112" s="47"/>
      <c r="R112" s="46"/>
      <c r="S112" s="45"/>
    </row>
    <row r="113" spans="1:20" s="74" customFormat="1" x14ac:dyDescent="0.2">
      <c r="A113" s="131">
        <f t="shared" si="10"/>
        <v>0</v>
      </c>
      <c r="B113" s="131">
        <f t="shared" si="11"/>
        <v>0</v>
      </c>
      <c r="C113" s="131"/>
      <c r="D113" s="131"/>
      <c r="E113" s="58"/>
      <c r="F113" s="49" t="s">
        <v>118</v>
      </c>
      <c r="G113" s="48"/>
      <c r="H113" s="48"/>
      <c r="I113" s="48"/>
      <c r="J113" s="48"/>
      <c r="K113" s="31"/>
      <c r="L113" s="47"/>
      <c r="M113" s="47"/>
      <c r="N113" s="47"/>
      <c r="O113" s="47"/>
      <c r="P113" s="47"/>
      <c r="Q113" s="47"/>
      <c r="R113" s="46"/>
      <c r="S113" s="45"/>
    </row>
    <row r="114" spans="1:20" s="74" customFormat="1" ht="13.5" thickBot="1" x14ac:dyDescent="0.25">
      <c r="A114" s="131">
        <f t="shared" si="10"/>
        <v>0</v>
      </c>
      <c r="B114" s="131">
        <f t="shared" si="11"/>
        <v>0</v>
      </c>
      <c r="C114" s="131"/>
      <c r="D114" s="131"/>
      <c r="E114" s="58"/>
      <c r="F114" s="44" t="s">
        <v>119</v>
      </c>
      <c r="G114" s="43"/>
      <c r="H114" s="43"/>
      <c r="I114" s="43"/>
      <c r="J114" s="43"/>
      <c r="K114" s="42"/>
      <c r="L114" s="41"/>
      <c r="M114" s="41"/>
      <c r="N114" s="41"/>
      <c r="O114" s="41"/>
      <c r="P114" s="41"/>
      <c r="Q114" s="41"/>
      <c r="R114" s="40"/>
      <c r="S114" s="39"/>
    </row>
    <row r="115" spans="1:20" x14ac:dyDescent="0.2">
      <c r="A115" s="131">
        <f t="shared" si="10"/>
        <v>0</v>
      </c>
      <c r="B115" s="131">
        <f t="shared" si="11"/>
        <v>0</v>
      </c>
      <c r="C115" s="131"/>
      <c r="D115" s="135" t="s">
        <v>56</v>
      </c>
      <c r="E115" s="124" t="s">
        <v>115</v>
      </c>
      <c r="F115" s="80"/>
      <c r="G115" s="80"/>
      <c r="H115" s="81"/>
      <c r="I115" s="80"/>
      <c r="J115" s="80"/>
      <c r="K115" s="80"/>
      <c r="L115" s="77">
        <v>0</v>
      </c>
      <c r="M115" s="77">
        <v>0</v>
      </c>
      <c r="N115" s="77">
        <v>0</v>
      </c>
      <c r="O115" s="78">
        <v>0</v>
      </c>
      <c r="P115" s="78">
        <v>0</v>
      </c>
      <c r="Q115" s="77">
        <f>SUM(O115:P115)</f>
        <v>0</v>
      </c>
      <c r="R115" s="76" t="str">
        <f>IFERROR(Q115/M115,"N/A")</f>
        <v>N/A</v>
      </c>
      <c r="S115" s="75">
        <v>0</v>
      </c>
    </row>
    <row r="116" spans="1:20" ht="13.5" thickBot="1" x14ac:dyDescent="0.25">
      <c r="A116" s="131">
        <f t="shared" si="10"/>
        <v>0</v>
      </c>
      <c r="B116" s="131">
        <f t="shared" si="11"/>
        <v>0</v>
      </c>
      <c r="C116" s="131"/>
      <c r="D116" s="135" t="s">
        <v>56</v>
      </c>
      <c r="E116" s="124" t="s">
        <v>115</v>
      </c>
      <c r="F116" s="80"/>
      <c r="G116" s="80"/>
      <c r="H116" s="81"/>
      <c r="I116" s="80"/>
      <c r="J116" s="80"/>
      <c r="K116" s="80"/>
      <c r="L116" s="90">
        <v>0</v>
      </c>
      <c r="M116" s="90">
        <v>0</v>
      </c>
      <c r="N116" s="90">
        <v>0</v>
      </c>
      <c r="O116" s="91">
        <v>0</v>
      </c>
      <c r="P116" s="91">
        <v>0</v>
      </c>
      <c r="Q116" s="90">
        <f>SUM(O116:P116)</f>
        <v>0</v>
      </c>
      <c r="R116" s="89" t="str">
        <f>IFERROR(Q116/M116,"N/A")</f>
        <v>N/A</v>
      </c>
      <c r="S116" s="88">
        <v>0</v>
      </c>
    </row>
    <row r="117" spans="1:20" ht="13.5" thickBot="1" x14ac:dyDescent="0.25">
      <c r="A117" s="131">
        <f t="shared" ref="A117:A141" si="24">$G$5</f>
        <v>0</v>
      </c>
      <c r="B117" s="131">
        <f t="shared" ref="B117:B141" si="25">$G$6</f>
        <v>0</v>
      </c>
      <c r="C117" s="131"/>
      <c r="E117" s="124"/>
      <c r="F117" s="16"/>
      <c r="G117" s="14"/>
      <c r="H117" s="15" t="s">
        <v>120</v>
      </c>
      <c r="I117" s="14"/>
      <c r="J117" s="14"/>
      <c r="K117" s="13"/>
      <c r="L117" s="12">
        <f t="shared" ref="L117:Q117" si="26">SUM(L115:L116)</f>
        <v>0</v>
      </c>
      <c r="M117" s="12">
        <f t="shared" si="26"/>
        <v>0</v>
      </c>
      <c r="N117" s="12">
        <f t="shared" si="26"/>
        <v>0</v>
      </c>
      <c r="O117" s="12">
        <f t="shared" si="26"/>
        <v>0</v>
      </c>
      <c r="P117" s="12">
        <f t="shared" si="26"/>
        <v>0</v>
      </c>
      <c r="Q117" s="12">
        <f t="shared" si="26"/>
        <v>0</v>
      </c>
      <c r="R117" s="11" t="str">
        <f>IFERROR(Q117/M117,"N/A")</f>
        <v>N/A</v>
      </c>
      <c r="S117" s="10">
        <f>SUM(O117:P117)</f>
        <v>0</v>
      </c>
      <c r="T117" s="129"/>
    </row>
    <row r="118" spans="1:20" ht="13.5" thickBot="1" x14ac:dyDescent="0.25">
      <c r="A118" s="131">
        <f t="shared" si="24"/>
        <v>0</v>
      </c>
      <c r="B118" s="131">
        <f t="shared" si="25"/>
        <v>0</v>
      </c>
      <c r="C118" s="131"/>
      <c r="E118" s="124"/>
      <c r="F118" s="74"/>
      <c r="G118" s="74"/>
      <c r="H118" s="74"/>
      <c r="I118" s="74"/>
      <c r="J118" s="74"/>
      <c r="K118" s="74"/>
      <c r="T118" s="74"/>
    </row>
    <row r="119" spans="1:20" x14ac:dyDescent="0.2">
      <c r="A119" s="131">
        <f t="shared" si="24"/>
        <v>0</v>
      </c>
      <c r="B119" s="131">
        <f t="shared" si="25"/>
        <v>0</v>
      </c>
      <c r="C119" s="131"/>
      <c r="D119" s="131"/>
      <c r="F119" s="38" t="s">
        <v>121</v>
      </c>
      <c r="G119" s="37"/>
      <c r="H119" s="37"/>
      <c r="I119" s="37"/>
      <c r="J119" s="37"/>
      <c r="K119" s="36"/>
      <c r="L119" s="35"/>
      <c r="M119" s="35"/>
      <c r="N119" s="35"/>
      <c r="O119" s="35"/>
      <c r="P119" s="35"/>
      <c r="Q119" s="35"/>
      <c r="R119" s="34"/>
      <c r="S119" s="33"/>
      <c r="T119" s="74"/>
    </row>
    <row r="120" spans="1:20" ht="13.5" thickBot="1" x14ac:dyDescent="0.25">
      <c r="A120" s="131">
        <f t="shared" si="24"/>
        <v>0</v>
      </c>
      <c r="B120" s="131">
        <f t="shared" si="25"/>
        <v>0</v>
      </c>
      <c r="C120" s="131"/>
      <c r="D120" s="131"/>
      <c r="F120" s="44" t="s">
        <v>122</v>
      </c>
      <c r="G120" s="43"/>
      <c r="H120" s="43"/>
      <c r="I120" s="43"/>
      <c r="J120" s="43"/>
      <c r="K120" s="42"/>
      <c r="L120" s="41"/>
      <c r="M120" s="41"/>
      <c r="N120" s="41"/>
      <c r="O120" s="41"/>
      <c r="P120" s="41"/>
      <c r="Q120" s="41"/>
      <c r="R120" s="40"/>
      <c r="S120" s="39"/>
      <c r="T120" s="74"/>
    </row>
    <row r="121" spans="1:20" x14ac:dyDescent="0.2">
      <c r="A121" s="131">
        <f t="shared" si="24"/>
        <v>0</v>
      </c>
      <c r="B121" s="131">
        <f t="shared" si="25"/>
        <v>0</v>
      </c>
      <c r="C121" s="131"/>
      <c r="D121" s="135" t="s">
        <v>56</v>
      </c>
      <c r="E121" s="124" t="s">
        <v>121</v>
      </c>
      <c r="F121" s="80"/>
      <c r="G121" s="80"/>
      <c r="H121" s="81"/>
      <c r="I121" s="80"/>
      <c r="J121" s="80"/>
      <c r="K121" s="80"/>
      <c r="L121" s="77">
        <v>0</v>
      </c>
      <c r="M121" s="77">
        <v>0</v>
      </c>
      <c r="N121" s="77">
        <v>0</v>
      </c>
      <c r="O121" s="78">
        <v>0</v>
      </c>
      <c r="P121" s="78">
        <v>0</v>
      </c>
      <c r="Q121" s="77">
        <f>SUM(O121:P121)</f>
        <v>0</v>
      </c>
      <c r="R121" s="76" t="str">
        <f>IFERROR(Q121/M121,"N/A")</f>
        <v>N/A</v>
      </c>
      <c r="S121" s="75">
        <v>0</v>
      </c>
    </row>
    <row r="122" spans="1:20" ht="13.5" thickBot="1" x14ac:dyDescent="0.25">
      <c r="A122" s="131">
        <f t="shared" si="24"/>
        <v>0</v>
      </c>
      <c r="B122" s="131">
        <f t="shared" si="25"/>
        <v>0</v>
      </c>
      <c r="C122" s="131"/>
      <c r="D122" s="135" t="s">
        <v>56</v>
      </c>
      <c r="E122" s="124" t="s">
        <v>121</v>
      </c>
      <c r="F122" s="80"/>
      <c r="G122" s="80"/>
      <c r="H122" s="81"/>
      <c r="I122" s="80"/>
      <c r="J122" s="80"/>
      <c r="K122" s="80"/>
      <c r="L122" s="90">
        <v>0</v>
      </c>
      <c r="M122" s="90">
        <v>0</v>
      </c>
      <c r="N122" s="90">
        <v>0</v>
      </c>
      <c r="O122" s="91">
        <v>0</v>
      </c>
      <c r="P122" s="91">
        <v>0</v>
      </c>
      <c r="Q122" s="90">
        <f>SUM(O122:P122)</f>
        <v>0</v>
      </c>
      <c r="R122" s="89" t="str">
        <f>IFERROR(Q122/M122,"N/A")</f>
        <v>N/A</v>
      </c>
      <c r="S122" s="88">
        <v>0</v>
      </c>
    </row>
    <row r="123" spans="1:20" ht="13.5" thickBot="1" x14ac:dyDescent="0.25">
      <c r="A123" s="131">
        <f t="shared" si="24"/>
        <v>0</v>
      </c>
      <c r="B123" s="131">
        <f t="shared" si="25"/>
        <v>0</v>
      </c>
      <c r="C123" s="131"/>
      <c r="E123" s="124"/>
      <c r="F123" s="16"/>
      <c r="G123" s="14"/>
      <c r="H123" s="15" t="s">
        <v>126</v>
      </c>
      <c r="I123" s="14"/>
      <c r="J123" s="14"/>
      <c r="K123" s="13"/>
      <c r="L123" s="12">
        <f t="shared" ref="L123:Q123" si="27">SUM(L121:L122)</f>
        <v>0</v>
      </c>
      <c r="M123" s="12">
        <f t="shared" si="27"/>
        <v>0</v>
      </c>
      <c r="N123" s="12">
        <f t="shared" si="27"/>
        <v>0</v>
      </c>
      <c r="O123" s="12">
        <f t="shared" si="27"/>
        <v>0</v>
      </c>
      <c r="P123" s="12">
        <f t="shared" si="27"/>
        <v>0</v>
      </c>
      <c r="Q123" s="12">
        <f t="shared" si="27"/>
        <v>0</v>
      </c>
      <c r="R123" s="11" t="str">
        <f>IFERROR(Q123/M123,"N/A")</f>
        <v>N/A</v>
      </c>
      <c r="S123" s="10">
        <f>SUM(S121:S122)</f>
        <v>0</v>
      </c>
      <c r="T123" s="129"/>
    </row>
    <row r="124" spans="1:20" ht="13.5" thickBot="1" x14ac:dyDescent="0.25">
      <c r="A124" s="131">
        <f t="shared" si="24"/>
        <v>0</v>
      </c>
      <c r="B124" s="131">
        <f t="shared" si="25"/>
        <v>0</v>
      </c>
      <c r="C124" s="131"/>
      <c r="D124" s="131"/>
      <c r="F124" s="74"/>
      <c r="G124" s="74"/>
      <c r="H124" s="74"/>
      <c r="I124" s="74"/>
      <c r="J124" s="74"/>
      <c r="K124" s="74"/>
      <c r="T124" s="74"/>
    </row>
    <row r="125" spans="1:20" s="74" customFormat="1" x14ac:dyDescent="0.2">
      <c r="A125" s="131">
        <f t="shared" si="24"/>
        <v>0</v>
      </c>
      <c r="B125" s="131">
        <f t="shared" si="25"/>
        <v>0</v>
      </c>
      <c r="C125" s="131"/>
      <c r="D125" s="131"/>
      <c r="E125" s="58"/>
      <c r="F125" s="38" t="s">
        <v>127</v>
      </c>
      <c r="G125" s="37"/>
      <c r="H125" s="37"/>
      <c r="I125" s="37"/>
      <c r="J125" s="37"/>
      <c r="K125" s="36"/>
      <c r="L125" s="35"/>
      <c r="M125" s="35"/>
      <c r="N125" s="35"/>
      <c r="O125" s="35"/>
      <c r="P125" s="35"/>
      <c r="Q125" s="35"/>
      <c r="R125" s="34"/>
      <c r="S125" s="33"/>
    </row>
    <row r="126" spans="1:20" x14ac:dyDescent="0.2">
      <c r="A126" s="131">
        <f t="shared" si="24"/>
        <v>0</v>
      </c>
      <c r="B126" s="131">
        <f t="shared" si="25"/>
        <v>0</v>
      </c>
      <c r="C126" s="131"/>
      <c r="E126" s="124"/>
      <c r="F126" s="32" t="s">
        <v>128</v>
      </c>
      <c r="G126" s="25"/>
      <c r="H126" s="25"/>
      <c r="I126" s="25"/>
      <c r="J126" s="25"/>
      <c r="K126" s="31"/>
      <c r="L126" s="31"/>
      <c r="M126" s="31"/>
      <c r="N126" s="31"/>
      <c r="O126" s="31"/>
      <c r="P126" s="31"/>
      <c r="Q126" s="31"/>
      <c r="R126" s="31"/>
      <c r="S126" s="30"/>
      <c r="T126" s="74"/>
    </row>
    <row r="127" spans="1:20" ht="15.75" customHeight="1" x14ac:dyDescent="0.2">
      <c r="A127" s="131">
        <f t="shared" si="24"/>
        <v>0</v>
      </c>
      <c r="B127" s="131">
        <f t="shared" si="25"/>
        <v>0</v>
      </c>
      <c r="C127" s="131"/>
      <c r="E127" s="124"/>
      <c r="F127" s="29" t="s">
        <v>129</v>
      </c>
      <c r="G127" s="25"/>
      <c r="H127" s="25"/>
      <c r="I127" s="25"/>
      <c r="J127" s="25"/>
      <c r="K127" s="25"/>
      <c r="L127" s="24"/>
      <c r="M127" s="24"/>
      <c r="N127" s="24"/>
      <c r="O127" s="24"/>
      <c r="P127" s="24"/>
      <c r="Q127" s="24"/>
      <c r="R127" s="23"/>
      <c r="S127" s="22"/>
      <c r="T127" s="74"/>
    </row>
    <row r="128" spans="1:20" ht="12.75" customHeight="1" x14ac:dyDescent="0.2">
      <c r="A128" s="131">
        <f t="shared" si="24"/>
        <v>0</v>
      </c>
      <c r="B128" s="131">
        <f t="shared" si="25"/>
        <v>0</v>
      </c>
      <c r="C128" s="131"/>
      <c r="E128" s="124"/>
      <c r="F128" s="28" t="s">
        <v>130</v>
      </c>
      <c r="G128" s="25"/>
      <c r="H128" s="25"/>
      <c r="I128" s="25"/>
      <c r="J128" s="25"/>
      <c r="K128" s="25"/>
      <c r="L128" s="24"/>
      <c r="M128" s="24"/>
      <c r="N128" s="24"/>
      <c r="O128" s="24"/>
      <c r="P128" s="24"/>
      <c r="Q128" s="24"/>
      <c r="R128" s="23"/>
      <c r="S128" s="22"/>
      <c r="T128" s="74"/>
    </row>
    <row r="129" spans="1:20" x14ac:dyDescent="0.2">
      <c r="A129" s="131">
        <f t="shared" si="24"/>
        <v>0</v>
      </c>
      <c r="B129" s="131">
        <f t="shared" si="25"/>
        <v>0</v>
      </c>
      <c r="C129" s="131"/>
      <c r="E129" s="124"/>
      <c r="F129" s="28" t="s">
        <v>131</v>
      </c>
      <c r="G129" s="25"/>
      <c r="H129" s="25"/>
      <c r="I129" s="25"/>
      <c r="J129" s="25"/>
      <c r="K129" s="25"/>
      <c r="L129" s="24"/>
      <c r="M129" s="24"/>
      <c r="N129" s="24"/>
      <c r="O129" s="24"/>
      <c r="P129" s="24"/>
      <c r="Q129" s="24"/>
      <c r="R129" s="23"/>
      <c r="S129" s="22"/>
      <c r="T129" s="74"/>
    </row>
    <row r="130" spans="1:20" ht="15" customHeight="1" x14ac:dyDescent="0.2">
      <c r="A130" s="131">
        <f t="shared" si="24"/>
        <v>0</v>
      </c>
      <c r="B130" s="131">
        <f t="shared" si="25"/>
        <v>0</v>
      </c>
      <c r="C130" s="131"/>
      <c r="E130" s="124"/>
      <c r="F130" s="27" t="s">
        <v>132</v>
      </c>
      <c r="G130" s="25"/>
      <c r="H130" s="25"/>
      <c r="I130" s="25"/>
      <c r="J130" s="25"/>
      <c r="K130" s="25"/>
      <c r="L130" s="24"/>
      <c r="M130" s="24"/>
      <c r="N130" s="24"/>
      <c r="O130" s="24"/>
      <c r="P130" s="24"/>
      <c r="Q130" s="24"/>
      <c r="R130" s="23"/>
      <c r="S130" s="22"/>
      <c r="T130" s="74"/>
    </row>
    <row r="131" spans="1:20" x14ac:dyDescent="0.2">
      <c r="A131" s="131">
        <f t="shared" si="24"/>
        <v>0</v>
      </c>
      <c r="B131" s="131">
        <f t="shared" si="25"/>
        <v>0</v>
      </c>
      <c r="C131" s="131"/>
      <c r="E131" s="124"/>
      <c r="F131" s="26" t="s">
        <v>133</v>
      </c>
      <c r="G131" s="25"/>
      <c r="H131" s="25"/>
      <c r="I131" s="25"/>
      <c r="J131" s="25"/>
      <c r="K131" s="25"/>
      <c r="L131" s="24"/>
      <c r="M131" s="24"/>
      <c r="N131" s="24"/>
      <c r="O131" s="24"/>
      <c r="P131" s="24"/>
      <c r="Q131" s="24"/>
      <c r="R131" s="23"/>
      <c r="S131" s="22"/>
      <c r="T131" s="74"/>
    </row>
    <row r="132" spans="1:20" ht="18.75" customHeight="1" thickBot="1" x14ac:dyDescent="0.25">
      <c r="A132" s="131">
        <f t="shared" si="24"/>
        <v>0</v>
      </c>
      <c r="B132" s="131">
        <f t="shared" si="25"/>
        <v>0</v>
      </c>
      <c r="C132" s="131"/>
      <c r="E132" s="124"/>
      <c r="F132" s="21" t="s">
        <v>134</v>
      </c>
      <c r="G132" s="20"/>
      <c r="H132" s="20"/>
      <c r="I132" s="20"/>
      <c r="J132" s="20"/>
      <c r="K132" s="242" t="s">
        <v>427</v>
      </c>
      <c r="L132" s="19"/>
      <c r="M132" s="19"/>
      <c r="N132" s="19"/>
      <c r="O132" s="19"/>
      <c r="P132" s="19"/>
      <c r="Q132" s="19"/>
      <c r="R132" s="18"/>
      <c r="S132" s="17"/>
      <c r="T132" s="74"/>
    </row>
    <row r="133" spans="1:20" x14ac:dyDescent="0.2">
      <c r="A133" s="131">
        <f t="shared" si="24"/>
        <v>0</v>
      </c>
      <c r="B133" s="131">
        <f t="shared" si="25"/>
        <v>0</v>
      </c>
      <c r="C133" s="131" t="e">
        <f>#REF!</f>
        <v>#REF!</v>
      </c>
      <c r="D133" s="135" t="s">
        <v>56</v>
      </c>
      <c r="E133" s="124" t="s">
        <v>127</v>
      </c>
      <c r="F133" s="244" t="s">
        <v>428</v>
      </c>
      <c r="G133" s="80"/>
      <c r="H133" s="81"/>
      <c r="I133" s="80"/>
      <c r="J133" s="80"/>
      <c r="K133" s="243">
        <f>IFERROR(M133/M137,"N/A")</f>
        <v>0.14366820894705143</v>
      </c>
      <c r="L133" s="77">
        <v>99955</v>
      </c>
      <c r="M133" s="77">
        <v>41981</v>
      </c>
      <c r="N133" s="77">
        <v>57974</v>
      </c>
      <c r="O133" s="78">
        <v>0</v>
      </c>
      <c r="P133" s="78">
        <v>0</v>
      </c>
      <c r="Q133" s="77">
        <f>SUM(O133:P133)</f>
        <v>0</v>
      </c>
      <c r="R133" s="76">
        <f>IFERROR(Q133/M133,"N/A")</f>
        <v>0</v>
      </c>
      <c r="S133" s="75">
        <v>0</v>
      </c>
    </row>
    <row r="134" spans="1:20" ht="13.5" thickBot="1" x14ac:dyDescent="0.25">
      <c r="A134" s="131">
        <f t="shared" si="24"/>
        <v>0</v>
      </c>
      <c r="B134" s="131">
        <f t="shared" si="25"/>
        <v>0</v>
      </c>
      <c r="C134" s="131" t="s">
        <v>361</v>
      </c>
      <c r="D134" s="135" t="s">
        <v>56</v>
      </c>
      <c r="E134" s="124" t="s">
        <v>127</v>
      </c>
      <c r="F134" s="80"/>
      <c r="G134" s="80"/>
      <c r="H134" s="81"/>
      <c r="I134" s="80"/>
      <c r="J134" s="80"/>
      <c r="K134" s="79"/>
      <c r="L134" s="77"/>
      <c r="M134" s="77"/>
      <c r="N134" s="77"/>
      <c r="O134" s="78">
        <v>0</v>
      </c>
      <c r="P134" s="78">
        <v>0</v>
      </c>
      <c r="Q134" s="77">
        <f>SUM(O134:P134)</f>
        <v>0</v>
      </c>
      <c r="R134" s="76" t="str">
        <f>IFERROR(Q134/M134,"N/A")</f>
        <v>N/A</v>
      </c>
      <c r="S134" s="75">
        <v>0</v>
      </c>
    </row>
    <row r="135" spans="1:20" ht="13.5" thickBot="1" x14ac:dyDescent="0.25">
      <c r="A135" s="131">
        <f t="shared" si="24"/>
        <v>0</v>
      </c>
      <c r="B135" s="131">
        <f t="shared" si="25"/>
        <v>0</v>
      </c>
      <c r="C135" s="131"/>
      <c r="E135" s="124"/>
      <c r="F135" s="16"/>
      <c r="G135" s="14"/>
      <c r="H135" s="15" t="s">
        <v>135</v>
      </c>
      <c r="I135" s="14"/>
      <c r="J135" s="14"/>
      <c r="K135" s="13"/>
      <c r="L135" s="12">
        <f t="shared" ref="L135:Q135" si="28">SUM(L133:L134)</f>
        <v>99955</v>
      </c>
      <c r="M135" s="12">
        <f t="shared" si="28"/>
        <v>41981</v>
      </c>
      <c r="N135" s="12">
        <f t="shared" si="28"/>
        <v>57974</v>
      </c>
      <c r="O135" s="12">
        <f t="shared" si="28"/>
        <v>0</v>
      </c>
      <c r="P135" s="12">
        <f t="shared" si="28"/>
        <v>0</v>
      </c>
      <c r="Q135" s="12">
        <f t="shared" si="28"/>
        <v>0</v>
      </c>
      <c r="R135" s="11">
        <f>IFERROR(Q135/M135,"N/A")</f>
        <v>0</v>
      </c>
      <c r="S135" s="10">
        <f>SUM(S133:S134)</f>
        <v>0</v>
      </c>
      <c r="T135" s="129"/>
    </row>
    <row r="136" spans="1:20" ht="13.5" thickBot="1" x14ac:dyDescent="0.25">
      <c r="A136" s="131">
        <f t="shared" si="24"/>
        <v>0</v>
      </c>
      <c r="B136" s="131">
        <f t="shared" si="25"/>
        <v>0</v>
      </c>
      <c r="C136" s="131"/>
      <c r="D136" s="131"/>
      <c r="F136" s="74"/>
      <c r="G136" s="74"/>
      <c r="H136" s="74"/>
      <c r="I136" s="74"/>
      <c r="J136" s="74"/>
      <c r="K136" s="74"/>
      <c r="T136" s="74"/>
    </row>
    <row r="137" spans="1:20" ht="19.5" customHeight="1" thickBot="1" x14ac:dyDescent="0.3">
      <c r="A137" s="131">
        <f t="shared" si="24"/>
        <v>0</v>
      </c>
      <c r="B137" s="131">
        <f t="shared" si="25"/>
        <v>0</v>
      </c>
      <c r="C137" s="131"/>
      <c r="E137" s="124"/>
      <c r="F137" s="9"/>
      <c r="G137" s="7"/>
      <c r="H137" s="8" t="s">
        <v>50</v>
      </c>
      <c r="I137" s="7"/>
      <c r="J137" s="7"/>
      <c r="K137" s="6"/>
      <c r="L137" s="5">
        <f t="shared" ref="L137:Q137" si="29">SUM(L135,L123,L117,L108,L92,L82,L75,L68,L61,L50,L40)</f>
        <v>679438</v>
      </c>
      <c r="M137" s="5">
        <f t="shared" si="29"/>
        <v>292208</v>
      </c>
      <c r="N137" s="5">
        <f t="shared" si="29"/>
        <v>387230</v>
      </c>
      <c r="O137" s="5">
        <f t="shared" si="29"/>
        <v>0</v>
      </c>
      <c r="P137" s="5">
        <f t="shared" si="29"/>
        <v>0</v>
      </c>
      <c r="Q137" s="5">
        <f t="shared" si="29"/>
        <v>0</v>
      </c>
      <c r="R137" s="4">
        <f>IFERROR(Q137/M137,"N/A")</f>
        <v>0</v>
      </c>
      <c r="S137" s="3">
        <f>SUM(S135,S123,S117,S108,S92,S82,S75,S68,S61,S50,S40)</f>
        <v>0</v>
      </c>
      <c r="T137" s="74"/>
    </row>
    <row r="138" spans="1:20" ht="13.5" thickBot="1" x14ac:dyDescent="0.25">
      <c r="A138" s="131">
        <f t="shared" si="24"/>
        <v>0</v>
      </c>
      <c r="B138" s="131">
        <f t="shared" si="25"/>
        <v>0</v>
      </c>
      <c r="C138" s="131"/>
      <c r="D138" s="131"/>
      <c r="F138" s="74"/>
      <c r="G138" s="74"/>
      <c r="H138" s="74"/>
      <c r="I138" s="74"/>
      <c r="J138" s="74"/>
      <c r="K138" s="74"/>
      <c r="T138" s="132"/>
    </row>
    <row r="139" spans="1:20" s="137" customFormat="1" x14ac:dyDescent="0.2">
      <c r="A139" s="131">
        <f t="shared" si="24"/>
        <v>0</v>
      </c>
      <c r="B139" s="131">
        <f t="shared" si="25"/>
        <v>0</v>
      </c>
      <c r="C139" s="131"/>
      <c r="D139" s="131"/>
      <c r="E139" s="136"/>
      <c r="F139" s="73" t="s">
        <v>136</v>
      </c>
      <c r="G139" s="72"/>
      <c r="H139" s="72"/>
      <c r="I139" s="72"/>
      <c r="J139" s="72"/>
      <c r="K139" s="71"/>
      <c r="L139" s="71"/>
      <c r="M139" s="71"/>
      <c r="N139" s="71"/>
      <c r="O139" s="71"/>
      <c r="P139" s="71"/>
      <c r="Q139" s="71"/>
      <c r="R139" s="70"/>
      <c r="S139" s="69"/>
    </row>
    <row r="140" spans="1:20" x14ac:dyDescent="0.2">
      <c r="A140" s="131">
        <f t="shared" si="24"/>
        <v>0</v>
      </c>
      <c r="B140" s="131">
        <f t="shared" si="25"/>
        <v>0</v>
      </c>
      <c r="C140" s="131"/>
      <c r="D140" s="131"/>
      <c r="F140" s="68" t="s">
        <v>137</v>
      </c>
      <c r="G140" s="67"/>
      <c r="H140" s="67"/>
      <c r="I140" s="67"/>
      <c r="J140" s="67"/>
      <c r="K140" s="67"/>
      <c r="L140" s="67"/>
      <c r="M140" s="67"/>
      <c r="N140" s="67"/>
      <c r="O140" s="67"/>
      <c r="P140" s="67"/>
      <c r="Q140" s="67"/>
      <c r="R140" s="66"/>
      <c r="S140" s="65"/>
    </row>
    <row r="141" spans="1:20" s="137" customFormat="1" ht="13.5" thickBot="1" x14ac:dyDescent="0.25">
      <c r="A141" s="131">
        <f t="shared" si="24"/>
        <v>0</v>
      </c>
      <c r="B141" s="131">
        <f t="shared" si="25"/>
        <v>0</v>
      </c>
      <c r="C141" s="131"/>
      <c r="D141" s="131"/>
      <c r="E141" s="136"/>
      <c r="F141" s="64" t="s">
        <v>138</v>
      </c>
      <c r="G141" s="63"/>
      <c r="H141" s="63"/>
      <c r="I141" s="63"/>
      <c r="J141" s="63"/>
      <c r="K141" s="62"/>
      <c r="L141" s="62"/>
      <c r="M141" s="62"/>
      <c r="N141" s="62"/>
      <c r="O141" s="62"/>
      <c r="P141" s="62"/>
      <c r="Q141" s="62"/>
      <c r="R141" s="61"/>
      <c r="S141" s="60"/>
    </row>
    <row r="143" spans="1:20" x14ac:dyDescent="0.2">
      <c r="F143" s="59"/>
      <c r="G143" s="59"/>
      <c r="H143" s="59"/>
      <c r="I143" s="59"/>
      <c r="J143" s="59"/>
    </row>
  </sheetData>
  <conditionalFormatting sqref="R5:R15">
    <cfRule type="cellIs" dxfId="1" priority="1" stopIfTrue="1" operator="notBetween">
      <formula>0.9</formula>
      <formula>1.1</formula>
    </cfRule>
  </conditionalFormatting>
  <dataValidations count="4">
    <dataValidation type="decimal" errorStyle="warning" allowBlank="1" showErrorMessage="1" errorTitle="DOCUMENTATION REQUIRED" error="Indirect Administrative Costs:_x000a__x000a_10-15%: you must provide a Cost Allocation Plan OR Federally-approved indirect cost rate_x000a__x000a_&gt;15%: you must provide a Federally-approved indirect cost rate" promptTitle="DOCUMENTATION REQUIRED" sqref="R133:R134" xr:uid="{00000000-0002-0000-0400-000000000000}">
      <formula1>0</formula1>
      <formula2>0.1</formula2>
    </dataValidation>
    <dataValidation type="decimal" errorStyle="warning" allowBlank="1" showInputMessage="1" showErrorMessage="1" errorTitle="VARIANCE REPORT REQUIRED" error="Percentages below 90% or above 110% require an explanation in the VARIANCE REPORT/NOTES column." sqref="R31:R39" xr:uid="{00000000-0002-0000-0400-000001000000}">
      <formula1>0.9</formula1>
      <formula2>1.1</formula2>
    </dataValidation>
    <dataValidation type="decimal" errorStyle="warning" allowBlank="1" showInputMessage="1" showErrorMessage="1" errorTitle="VARIANCE REPORT REQUIRED" error="Percentages below 90% or over 110% require a brief explanation in the VARIANCE REPORT/NOTES column." sqref="R16" xr:uid="{00000000-0002-0000-0400-000002000000}">
      <formula1>0.9</formula1>
      <formula2>1.1</formula2>
    </dataValidation>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33" xr:uid="{00000000-0002-0000-0400-000003000000}">
      <formula1>0</formula1>
      <formula2>0.1</formula2>
    </dataValidation>
  </dataValidations>
  <printOptions horizontalCentered="1"/>
  <pageMargins left="0.25" right="0.25" top="0.52" bottom="0.46" header="0.5" footer="0.25"/>
  <pageSetup scale="32" fitToHeight="0" orientation="portrait" horizontalDpi="4294967295" verticalDpi="4294967295"/>
  <headerFooter alignWithMargins="0">
    <oddFooter>Page &amp;P</oddFooter>
  </headerFooter>
  <ignoredErrors>
    <ignoredError sqref="R13:R16 R5:R12"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C36"/>
  <sheetViews>
    <sheetView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304" customFormat="1" ht="18" x14ac:dyDescent="0.25">
      <c r="A1" s="477" t="s">
        <v>429</v>
      </c>
      <c r="B1" s="477"/>
      <c r="C1" s="477"/>
    </row>
    <row r="2" spans="1:3" ht="18" x14ac:dyDescent="0.25">
      <c r="A2" s="477" t="s">
        <v>430</v>
      </c>
      <c r="B2" s="477"/>
      <c r="C2" s="477"/>
    </row>
    <row r="3" spans="1:3" s="159" customFormat="1" ht="13.5" thickBot="1" x14ac:dyDescent="0.25">
      <c r="A3" s="1"/>
      <c r="B3" s="1"/>
      <c r="C3" s="1"/>
    </row>
    <row r="4" spans="1:3" s="298" customFormat="1" ht="15.75" thickBot="1" x14ac:dyDescent="0.25">
      <c r="A4" s="303" t="s">
        <v>431</v>
      </c>
      <c r="B4" s="302" t="s">
        <v>432</v>
      </c>
      <c r="C4" s="302" t="s">
        <v>433</v>
      </c>
    </row>
    <row r="5" spans="1:3" s="298" customFormat="1" ht="29.25" thickBot="1" x14ac:dyDescent="0.25">
      <c r="A5" s="301" t="s">
        <v>434</v>
      </c>
      <c r="B5" s="300" t="s">
        <v>435</v>
      </c>
      <c r="C5" s="299">
        <v>44228</v>
      </c>
    </row>
    <row r="6" spans="1:3" s="298" customFormat="1" ht="29.25" thickBot="1" x14ac:dyDescent="0.25">
      <c r="A6" s="301" t="s">
        <v>436</v>
      </c>
      <c r="B6" s="300" t="s">
        <v>437</v>
      </c>
      <c r="C6" s="299">
        <v>44410</v>
      </c>
    </row>
    <row r="7" spans="1:3" s="298" customFormat="1" x14ac:dyDescent="0.2">
      <c r="A7" s="1"/>
      <c r="B7" s="1"/>
      <c r="C7" s="1"/>
    </row>
    <row r="8" spans="1:3" s="298" customFormat="1" ht="17.25" customHeight="1" x14ac:dyDescent="0.2">
      <c r="A8" s="476" t="s">
        <v>438</v>
      </c>
      <c r="B8" s="476"/>
      <c r="C8" s="476"/>
    </row>
    <row r="9" spans="1:3" s="298" customFormat="1" ht="74.25" customHeight="1" x14ac:dyDescent="0.2">
      <c r="A9" s="475" t="s">
        <v>439</v>
      </c>
      <c r="B9" s="475"/>
      <c r="C9" s="475"/>
    </row>
    <row r="10" spans="1:3" s="298" customFormat="1" ht="45.75" customHeight="1" x14ac:dyDescent="0.2">
      <c r="A10" s="475" t="s">
        <v>440</v>
      </c>
      <c r="B10" s="475"/>
      <c r="C10" s="475"/>
    </row>
    <row r="11" spans="1:3" s="298" customFormat="1" ht="57" customHeight="1" x14ac:dyDescent="0.2">
      <c r="A11" s="475" t="s">
        <v>441</v>
      </c>
      <c r="B11" s="475"/>
      <c r="C11" s="475"/>
    </row>
    <row r="12" spans="1:3" s="298" customFormat="1" ht="11.25" customHeight="1" x14ac:dyDescent="0.2">
      <c r="A12" s="475"/>
      <c r="B12" s="475"/>
      <c r="C12" s="475"/>
    </row>
    <row r="13" spans="1:3" s="298" customFormat="1" ht="15" customHeight="1" x14ac:dyDescent="0.2">
      <c r="A13" s="476" t="s">
        <v>442</v>
      </c>
      <c r="B13" s="476"/>
      <c r="C13" s="476"/>
    </row>
    <row r="14" spans="1:3" s="298" customFormat="1" ht="65.25" customHeight="1" x14ac:dyDescent="0.2">
      <c r="A14" s="475" t="s">
        <v>443</v>
      </c>
      <c r="B14" s="475"/>
      <c r="C14" s="475"/>
    </row>
    <row r="15" spans="1:3" s="127" customFormat="1" ht="50.25" customHeight="1" x14ac:dyDescent="0.2">
      <c r="A15" s="475" t="s">
        <v>444</v>
      </c>
      <c r="B15" s="475"/>
      <c r="C15" s="475"/>
    </row>
    <row r="16" spans="1:3" s="298" customFormat="1" x14ac:dyDescent="0.2">
      <c r="A16" s="475"/>
      <c r="B16" s="475"/>
      <c r="C16" s="475"/>
    </row>
    <row r="17" spans="1:3" s="298" customFormat="1" ht="16.5" customHeight="1" x14ac:dyDescent="0.2">
      <c r="A17" s="479" t="s">
        <v>445</v>
      </c>
      <c r="B17" s="479"/>
      <c r="C17" s="479"/>
    </row>
    <row r="18" spans="1:3" s="298" customFormat="1" ht="30.75" customHeight="1" x14ac:dyDescent="0.2">
      <c r="A18" s="478" t="s">
        <v>446</v>
      </c>
      <c r="B18" s="478"/>
      <c r="C18" s="478"/>
    </row>
    <row r="19" spans="1:3" s="298" customFormat="1" ht="30" customHeight="1" x14ac:dyDescent="0.2">
      <c r="A19" s="478" t="s">
        <v>447</v>
      </c>
      <c r="B19" s="478"/>
      <c r="C19" s="478"/>
    </row>
    <row r="20" spans="1:3" s="127" customFormat="1" ht="24.75" customHeight="1" x14ac:dyDescent="0.2">
      <c r="A20" s="478" t="s">
        <v>448</v>
      </c>
      <c r="B20" s="478"/>
      <c r="C20" s="478"/>
    </row>
    <row r="21" spans="1:3" s="298" customFormat="1" ht="30" customHeight="1" x14ac:dyDescent="0.2">
      <c r="A21" s="478" t="s">
        <v>449</v>
      </c>
      <c r="B21" s="478"/>
      <c r="C21" s="478"/>
    </row>
    <row r="22" spans="1:3" s="298" customFormat="1" x14ac:dyDescent="0.2">
      <c r="A22" s="475"/>
      <c r="B22" s="475"/>
      <c r="C22" s="475"/>
    </row>
    <row r="23" spans="1:3" s="298" customFormat="1" ht="12.75" customHeight="1" x14ac:dyDescent="0.2">
      <c r="A23" s="479" t="s">
        <v>450</v>
      </c>
      <c r="B23" s="479"/>
      <c r="C23" s="479"/>
    </row>
    <row r="24" spans="1:3" s="127" customFormat="1" ht="156.75" customHeight="1" x14ac:dyDescent="0.2">
      <c r="A24" s="478" t="s">
        <v>451</v>
      </c>
      <c r="B24" s="478"/>
      <c r="C24" s="478"/>
    </row>
    <row r="25" spans="1:3" s="298" customFormat="1" ht="160.5" customHeight="1" x14ac:dyDescent="0.2">
      <c r="A25" s="478" t="s">
        <v>452</v>
      </c>
      <c r="B25" s="478"/>
      <c r="C25" s="478"/>
    </row>
    <row r="26" spans="1:3" s="298" customFormat="1" x14ac:dyDescent="0.2">
      <c r="A26" s="475"/>
      <c r="B26" s="475"/>
      <c r="C26" s="475"/>
    </row>
    <row r="27" spans="1:3" s="298" customFormat="1" x14ac:dyDescent="0.2">
      <c r="A27" s="479" t="s">
        <v>453</v>
      </c>
      <c r="B27" s="479"/>
      <c r="C27" s="479"/>
    </row>
    <row r="28" spans="1:3" s="298" customFormat="1" ht="54" customHeight="1" x14ac:dyDescent="0.2">
      <c r="A28" s="478" t="s">
        <v>454</v>
      </c>
      <c r="B28" s="478"/>
      <c r="C28" s="478"/>
    </row>
    <row r="29" spans="1:3" ht="55.5" customHeight="1" x14ac:dyDescent="0.2">
      <c r="A29" s="478" t="s">
        <v>455</v>
      </c>
      <c r="B29" s="478"/>
      <c r="C29" s="478"/>
    </row>
    <row r="30" spans="1:3" s="298" customFormat="1" x14ac:dyDescent="0.2">
      <c r="A30" s="475"/>
      <c r="B30" s="475"/>
      <c r="C30" s="475"/>
    </row>
    <row r="31" spans="1:3" s="298" customFormat="1" x14ac:dyDescent="0.2">
      <c r="A31" s="476" t="s">
        <v>456</v>
      </c>
      <c r="B31" s="476"/>
      <c r="C31" s="476"/>
    </row>
    <row r="32" spans="1:3" s="298" customFormat="1" ht="43.5" customHeight="1" x14ac:dyDescent="0.2">
      <c r="A32" s="475" t="s">
        <v>457</v>
      </c>
      <c r="B32" s="475"/>
      <c r="C32" s="475"/>
    </row>
    <row r="33" spans="1:3" s="298" customFormat="1" x14ac:dyDescent="0.2">
      <c r="A33" s="1"/>
      <c r="B33" s="1"/>
      <c r="C33" s="1"/>
    </row>
    <row r="34" spans="1:3" s="298" customFormat="1" x14ac:dyDescent="0.2">
      <c r="A34" s="476" t="s">
        <v>458</v>
      </c>
      <c r="B34" s="476"/>
      <c r="C34" s="476"/>
    </row>
    <row r="35" spans="1:3" s="298" customFormat="1" ht="54" customHeight="1" x14ac:dyDescent="0.2">
      <c r="A35" s="475" t="s">
        <v>459</v>
      </c>
      <c r="B35" s="475"/>
      <c r="C35" s="475"/>
    </row>
    <row r="36" spans="1:3" x14ac:dyDescent="0.2">
      <c r="A36" s="475"/>
      <c r="B36" s="475"/>
      <c r="C36" s="475"/>
    </row>
  </sheetData>
  <sheetProtection algorithmName="SHA-512" hashValue="kDE/pSSMjeuOtveqe214jQAB1/aTcIHLL2D8+G3zyhAoc9u3uFRtdSE0YGc2qam6sKKsGruVyenFwUoDBehleg==" saltValue="X/6jYJLNyxr4vTyPJUiHBQ==" spinCount="100000" sheet="1" objects="1" scenarios="1"/>
  <mergeCells count="30">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s>
  <pageMargins left="0.7" right="0.7" top="0.75" bottom="0.75" header="0.3" footer="0.3"/>
  <pageSetup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U132"/>
  <sheetViews>
    <sheetView showGridLines="0" tabSelected="1" topLeftCell="F2" zoomScale="80" zoomScaleNormal="80" workbookViewId="0">
      <selection activeCell="S2" sqref="S2"/>
    </sheetView>
  </sheetViews>
  <sheetFormatPr defaultColWidth="8.85546875" defaultRowHeight="12.75" outlineLevelRow="1" outlineLevelCol="1" x14ac:dyDescent="0.2"/>
  <cols>
    <col min="1" max="1" width="13.42578125" style="131" hidden="1" customWidth="1" outlineLevel="1"/>
    <col min="2" max="3" width="23.28515625" style="131" hidden="1" customWidth="1" outlineLevel="1"/>
    <col min="4" max="4" width="35" style="131" hidden="1" customWidth="1" outlineLevel="1"/>
    <col min="5" max="5" width="44" style="58" hidden="1" customWidth="1" outlineLevel="1"/>
    <col min="6" max="6" width="33.140625" style="58" customWidth="1" collapsed="1"/>
    <col min="7" max="7" width="36" style="58" customWidth="1"/>
    <col min="8" max="8" width="10.28515625" style="58" customWidth="1"/>
    <col min="9" max="9" width="9.85546875" style="58" customWidth="1"/>
    <col min="10" max="10" width="9.7109375" style="58" customWidth="1"/>
    <col min="11" max="11" width="10" style="58" customWidth="1"/>
    <col min="12" max="14" width="14.85546875" style="58" customWidth="1"/>
    <col min="15" max="17" width="14.42578125" style="58" customWidth="1"/>
    <col min="18" max="18" width="13.85546875" style="57" customWidth="1"/>
    <col min="19" max="19" width="16.7109375" style="56" customWidth="1"/>
    <col min="20" max="20" width="0" style="74" hidden="1" customWidth="1" outlineLevel="1"/>
    <col min="21" max="21" width="8.85546875" style="74" collapsed="1"/>
    <col min="22" max="16384" width="8.85546875" style="74"/>
  </cols>
  <sheetData>
    <row r="1" spans="1:19" ht="168.75" hidden="1" outlineLevel="1" x14ac:dyDescent="0.2">
      <c r="A1" s="120" t="s">
        <v>0</v>
      </c>
      <c r="B1" s="120" t="s">
        <v>1</v>
      </c>
      <c r="C1" s="120" t="s">
        <v>2</v>
      </c>
      <c r="D1" s="120" t="s">
        <v>3</v>
      </c>
      <c r="E1" s="278"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row>
    <row r="2" spans="1:19" ht="18" collapsed="1" x14ac:dyDescent="0.25">
      <c r="A2" s="120"/>
      <c r="B2" s="120"/>
      <c r="C2" s="120"/>
      <c r="D2" s="120"/>
      <c r="E2" s="278"/>
      <c r="F2" s="272" t="s">
        <v>21</v>
      </c>
      <c r="G2" s="124"/>
      <c r="H2" s="123"/>
      <c r="I2" s="123"/>
      <c r="J2" s="123"/>
      <c r="K2" s="123"/>
      <c r="L2" s="123"/>
      <c r="M2" s="123"/>
      <c r="N2" s="123"/>
      <c r="O2" s="123"/>
      <c r="P2" s="123"/>
      <c r="Q2" s="123"/>
      <c r="R2" s="122"/>
      <c r="S2" s="121"/>
    </row>
    <row r="3" spans="1:19" ht="18" x14ac:dyDescent="0.2">
      <c r="A3" s="120"/>
      <c r="B3" s="120"/>
      <c r="C3" s="120"/>
      <c r="D3" s="120"/>
      <c r="E3" s="278"/>
      <c r="F3" s="456" t="s">
        <v>460</v>
      </c>
      <c r="G3" s="124"/>
      <c r="H3" s="123"/>
      <c r="I3" s="123"/>
      <c r="J3" s="123"/>
      <c r="K3" s="123"/>
      <c r="L3" s="123"/>
      <c r="M3" s="123"/>
      <c r="N3" s="123"/>
      <c r="O3" s="123"/>
      <c r="P3" s="123"/>
      <c r="Q3" s="123"/>
      <c r="R3" s="122"/>
      <c r="S3" s="121"/>
    </row>
    <row r="4" spans="1:19" ht="13.5" thickBot="1" x14ac:dyDescent="0.25">
      <c r="A4" s="120"/>
      <c r="B4" s="120"/>
      <c r="C4" s="120"/>
      <c r="D4" s="120"/>
      <c r="E4" s="278"/>
      <c r="F4" s="124"/>
      <c r="G4" s="124"/>
      <c r="H4" s="123"/>
      <c r="I4" s="123"/>
      <c r="J4" s="123"/>
      <c r="K4" s="123"/>
      <c r="L4" s="123"/>
      <c r="M4" s="123"/>
      <c r="N4" s="123"/>
      <c r="O4" s="123"/>
      <c r="P4" s="123"/>
      <c r="Q4" s="123"/>
      <c r="R4" s="122"/>
      <c r="S4" s="121"/>
    </row>
    <row r="5" spans="1:19" ht="13.5" thickBot="1" x14ac:dyDescent="0.25">
      <c r="E5" s="74"/>
      <c r="F5" s="55" t="s">
        <v>20</v>
      </c>
      <c r="G5" s="54"/>
      <c r="H5" s="54"/>
      <c r="I5" s="54"/>
      <c r="J5" s="54"/>
      <c r="K5" s="54"/>
      <c r="L5" s="54"/>
      <c r="M5" s="54"/>
      <c r="N5" s="54"/>
      <c r="O5" s="54"/>
      <c r="P5" s="54"/>
      <c r="Q5" s="54"/>
      <c r="R5" s="391"/>
      <c r="S5" s="53"/>
    </row>
    <row r="6" spans="1:19" ht="33.75" x14ac:dyDescent="0.2">
      <c r="A6" s="131" t="str">
        <f t="shared" ref="A6:A17" si="0">$G$7</f>
        <v>JVS SoCal</v>
      </c>
      <c r="B6" s="131" t="str">
        <f t="shared" ref="B6:B17" si="1">$G$8</f>
        <v>Youth Employment Program</v>
      </c>
      <c r="F6" s="384"/>
      <c r="G6" s="280"/>
      <c r="H6" s="74"/>
      <c r="I6" s="74"/>
      <c r="J6" s="74"/>
      <c r="K6" s="74"/>
      <c r="L6" s="103" t="s">
        <v>23</v>
      </c>
      <c r="M6" s="103" t="s">
        <v>24</v>
      </c>
      <c r="N6" s="103" t="s">
        <v>25</v>
      </c>
      <c r="O6" s="103" t="s">
        <v>26</v>
      </c>
      <c r="P6" s="103" t="s">
        <v>27</v>
      </c>
      <c r="Q6" s="103" t="s">
        <v>28</v>
      </c>
      <c r="R6" s="246" t="s">
        <v>29</v>
      </c>
      <c r="S6" s="247" t="s">
        <v>30</v>
      </c>
    </row>
    <row r="7" spans="1:19" x14ac:dyDescent="0.2">
      <c r="A7" s="131" t="str">
        <f t="shared" si="0"/>
        <v>JVS SoCal</v>
      </c>
      <c r="B7" s="131" t="str">
        <f t="shared" si="1"/>
        <v>Youth Employment Program</v>
      </c>
      <c r="D7" s="131" t="s">
        <v>20</v>
      </c>
      <c r="E7" s="74" t="s">
        <v>32</v>
      </c>
      <c r="F7" s="457" t="s">
        <v>461</v>
      </c>
      <c r="G7" s="405" t="s">
        <v>595</v>
      </c>
      <c r="H7" s="74"/>
      <c r="I7" s="74" t="s">
        <v>32</v>
      </c>
      <c r="J7" s="74"/>
      <c r="K7" s="74"/>
      <c r="L7" s="90">
        <f t="shared" ref="L7:M7" si="2">L35</f>
        <v>23516.620032000003</v>
      </c>
      <c r="M7" s="90">
        <f t="shared" si="2"/>
        <v>17120.270592000001</v>
      </c>
      <c r="N7" s="90">
        <f>L7-M7</f>
        <v>6396.3494400000018</v>
      </c>
      <c r="O7" s="90">
        <f t="shared" ref="O7:P7" si="3">O35</f>
        <v>9748</v>
      </c>
      <c r="P7" s="90">
        <f t="shared" si="3"/>
        <v>6745</v>
      </c>
      <c r="Q7" s="90">
        <f>Q35</f>
        <v>16493</v>
      </c>
      <c r="R7" s="89">
        <f t="shared" ref="R7:R18" si="4">IFERROR(Q7/M7,"N/A")</f>
        <v>0.9633609417193959</v>
      </c>
      <c r="S7" s="378">
        <f>S35</f>
        <v>22889</v>
      </c>
    </row>
    <row r="8" spans="1:19" x14ac:dyDescent="0.2">
      <c r="A8" s="131" t="str">
        <f t="shared" si="0"/>
        <v>JVS SoCal</v>
      </c>
      <c r="B8" s="131" t="str">
        <f t="shared" si="1"/>
        <v>Youth Employment Program</v>
      </c>
      <c r="D8" s="131" t="s">
        <v>20</v>
      </c>
      <c r="E8" s="74" t="s">
        <v>35</v>
      </c>
      <c r="F8" s="457" t="s">
        <v>462</v>
      </c>
      <c r="G8" s="406" t="s">
        <v>463</v>
      </c>
      <c r="H8" s="74"/>
      <c r="I8" s="74" t="s">
        <v>35</v>
      </c>
      <c r="J8" s="74"/>
      <c r="K8" s="74"/>
      <c r="L8" s="90">
        <f t="shared" ref="L8:M8" si="5">L46</f>
        <v>6552.5088741119998</v>
      </c>
      <c r="M8" s="90">
        <f t="shared" si="5"/>
        <v>4909.019571072</v>
      </c>
      <c r="N8" s="90">
        <f t="shared" ref="N8:N17" si="6">L8-M8</f>
        <v>1643.4893030399999</v>
      </c>
      <c r="O8" s="90">
        <f>O46</f>
        <v>2052</v>
      </c>
      <c r="P8" s="90">
        <f>P46</f>
        <v>2583.5100000000002</v>
      </c>
      <c r="Q8" s="90">
        <f>Q46</f>
        <v>4635.51</v>
      </c>
      <c r="R8" s="89">
        <f t="shared" si="4"/>
        <v>0.94428427772344925</v>
      </c>
      <c r="S8" s="378">
        <f>S46</f>
        <v>6553</v>
      </c>
    </row>
    <row r="9" spans="1:19" x14ac:dyDescent="0.2">
      <c r="A9" s="131" t="str">
        <f t="shared" si="0"/>
        <v>JVS SoCal</v>
      </c>
      <c r="B9" s="131" t="str">
        <f t="shared" si="1"/>
        <v>Youth Employment Program</v>
      </c>
      <c r="D9" s="131" t="s">
        <v>20</v>
      </c>
      <c r="E9" s="74" t="s">
        <v>38</v>
      </c>
      <c r="F9" s="377"/>
      <c r="G9" s="74"/>
      <c r="H9" s="74"/>
      <c r="I9" s="74" t="s">
        <v>38</v>
      </c>
      <c r="J9" s="74"/>
      <c r="K9" s="74"/>
      <c r="L9" s="90">
        <f t="shared" ref="L9:M9" si="7">L54</f>
        <v>0</v>
      </c>
      <c r="M9" s="90">
        <f t="shared" si="7"/>
        <v>0</v>
      </c>
      <c r="N9" s="90">
        <f t="shared" si="6"/>
        <v>0</v>
      </c>
      <c r="O9" s="90">
        <f>O54</f>
        <v>0</v>
      </c>
      <c r="P9" s="90">
        <f>P54</f>
        <v>0</v>
      </c>
      <c r="Q9" s="90">
        <f>Q54</f>
        <v>0</v>
      </c>
      <c r="R9" s="89" t="str">
        <f t="shared" si="4"/>
        <v>N/A</v>
      </c>
      <c r="S9" s="378">
        <f>S54</f>
        <v>0</v>
      </c>
    </row>
    <row r="10" spans="1:19" x14ac:dyDescent="0.2">
      <c r="A10" s="131" t="str">
        <f t="shared" si="0"/>
        <v>JVS SoCal</v>
      </c>
      <c r="B10" s="131" t="str">
        <f t="shared" si="1"/>
        <v>Youth Employment Program</v>
      </c>
      <c r="D10" s="131" t="s">
        <v>20</v>
      </c>
      <c r="E10" s="74" t="s">
        <v>40</v>
      </c>
      <c r="F10" s="377"/>
      <c r="G10" s="74"/>
      <c r="H10" s="74"/>
      <c r="I10" s="74" t="s">
        <v>40</v>
      </c>
      <c r="J10" s="74"/>
      <c r="K10" s="74"/>
      <c r="L10" s="90">
        <f t="shared" ref="L10:M10" si="8">L61</f>
        <v>8167</v>
      </c>
      <c r="M10" s="90">
        <f t="shared" si="8"/>
        <v>8167</v>
      </c>
      <c r="N10" s="90">
        <f t="shared" si="6"/>
        <v>0</v>
      </c>
      <c r="O10" s="90">
        <f>O61</f>
        <v>4839</v>
      </c>
      <c r="P10" s="90">
        <f>P61</f>
        <v>4100</v>
      </c>
      <c r="Q10" s="90">
        <f>Q61</f>
        <v>8939</v>
      </c>
      <c r="R10" s="89">
        <f t="shared" si="4"/>
        <v>1.0945267540100405</v>
      </c>
      <c r="S10" s="378">
        <f>S61</f>
        <v>8939</v>
      </c>
    </row>
    <row r="11" spans="1:19" x14ac:dyDescent="0.2">
      <c r="A11" s="131" t="str">
        <f t="shared" si="0"/>
        <v>JVS SoCal</v>
      </c>
      <c r="B11" s="131" t="str">
        <f t="shared" si="1"/>
        <v>Youth Employment Program</v>
      </c>
      <c r="D11" s="131" t="s">
        <v>20</v>
      </c>
      <c r="E11" s="74" t="s">
        <v>42</v>
      </c>
      <c r="F11" s="68" t="s">
        <v>464</v>
      </c>
      <c r="G11" s="458" t="s">
        <v>465</v>
      </c>
      <c r="H11" s="74"/>
      <c r="I11" s="74" t="s">
        <v>42</v>
      </c>
      <c r="J11" s="74"/>
      <c r="K11" s="74"/>
      <c r="L11" s="90">
        <f t="shared" ref="L11:M11" si="9">L68</f>
        <v>0</v>
      </c>
      <c r="M11" s="90">
        <f t="shared" si="9"/>
        <v>0</v>
      </c>
      <c r="N11" s="90">
        <f t="shared" si="6"/>
        <v>0</v>
      </c>
      <c r="O11" s="90">
        <f>O68</f>
        <v>0</v>
      </c>
      <c r="P11" s="90">
        <f>P68</f>
        <v>0</v>
      </c>
      <c r="Q11" s="90">
        <f>Q68</f>
        <v>0</v>
      </c>
      <c r="R11" s="89" t="str">
        <f t="shared" si="4"/>
        <v>N/A</v>
      </c>
      <c r="S11" s="378">
        <f>S68</f>
        <v>0</v>
      </c>
    </row>
    <row r="12" spans="1:19" x14ac:dyDescent="0.2">
      <c r="A12" s="131" t="str">
        <f t="shared" si="0"/>
        <v>JVS SoCal</v>
      </c>
      <c r="B12" s="131" t="str">
        <f t="shared" si="1"/>
        <v>Youth Employment Program</v>
      </c>
      <c r="D12" s="131" t="s">
        <v>20</v>
      </c>
      <c r="E12" s="74" t="s">
        <v>44</v>
      </c>
      <c r="F12" s="377"/>
      <c r="G12" s="74"/>
      <c r="H12" s="74"/>
      <c r="I12" s="74" t="s">
        <v>44</v>
      </c>
      <c r="J12" s="74"/>
      <c r="K12" s="74"/>
      <c r="L12" s="90">
        <f t="shared" ref="L12:M12" si="10">L75</f>
        <v>200</v>
      </c>
      <c r="M12" s="90">
        <f t="shared" si="10"/>
        <v>200</v>
      </c>
      <c r="N12" s="90">
        <f t="shared" si="6"/>
        <v>0</v>
      </c>
      <c r="O12" s="90">
        <f>O75</f>
        <v>0.49</v>
      </c>
      <c r="P12" s="90">
        <f>P75</f>
        <v>0</v>
      </c>
      <c r="Q12" s="90">
        <f>Q75</f>
        <v>0.49</v>
      </c>
      <c r="R12" s="89">
        <f t="shared" si="4"/>
        <v>2.4499999999999999E-3</v>
      </c>
      <c r="S12" s="378">
        <f>S75</f>
        <v>0</v>
      </c>
    </row>
    <row r="13" spans="1:19" x14ac:dyDescent="0.2">
      <c r="A13" s="131" t="str">
        <f t="shared" si="0"/>
        <v>JVS SoCal</v>
      </c>
      <c r="B13" s="131" t="str">
        <f t="shared" si="1"/>
        <v>Youth Employment Program</v>
      </c>
      <c r="D13" s="131" t="s">
        <v>20</v>
      </c>
      <c r="E13" s="74" t="s">
        <v>45</v>
      </c>
      <c r="F13" s="377"/>
      <c r="G13" s="74"/>
      <c r="H13" s="74"/>
      <c r="I13" s="74" t="s">
        <v>45</v>
      </c>
      <c r="J13" s="74"/>
      <c r="K13" s="74"/>
      <c r="L13" s="90">
        <f t="shared" ref="L13:M13" si="11">L82</f>
        <v>180</v>
      </c>
      <c r="M13" s="90">
        <f t="shared" si="11"/>
        <v>180</v>
      </c>
      <c r="N13" s="90">
        <f t="shared" si="6"/>
        <v>0</v>
      </c>
      <c r="O13" s="90">
        <f>O82</f>
        <v>117</v>
      </c>
      <c r="P13" s="90">
        <f>P82</f>
        <v>80</v>
      </c>
      <c r="Q13" s="90">
        <f>Q82</f>
        <v>197</v>
      </c>
      <c r="R13" s="89">
        <f t="shared" si="4"/>
        <v>1.0944444444444446</v>
      </c>
      <c r="S13" s="378">
        <f>S82</f>
        <v>197</v>
      </c>
    </row>
    <row r="14" spans="1:19" x14ac:dyDescent="0.2">
      <c r="A14" s="131" t="str">
        <f t="shared" si="0"/>
        <v>JVS SoCal</v>
      </c>
      <c r="B14" s="131" t="str">
        <f t="shared" si="1"/>
        <v>Youth Employment Program</v>
      </c>
      <c r="D14" s="131" t="s">
        <v>20</v>
      </c>
      <c r="E14" s="74" t="s">
        <v>46</v>
      </c>
      <c r="F14" s="377" t="s">
        <v>466</v>
      </c>
      <c r="G14" s="459">
        <v>49063</v>
      </c>
      <c r="H14" s="74"/>
      <c r="I14" s="74" t="s">
        <v>46</v>
      </c>
      <c r="J14" s="74"/>
      <c r="K14" s="74"/>
      <c r="L14" s="90">
        <f t="shared" ref="L14:M14" si="12">L93</f>
        <v>2415</v>
      </c>
      <c r="M14" s="90">
        <f t="shared" si="12"/>
        <v>2387</v>
      </c>
      <c r="N14" s="90">
        <f t="shared" si="6"/>
        <v>28</v>
      </c>
      <c r="O14" s="90">
        <f>O93</f>
        <v>877</v>
      </c>
      <c r="P14" s="90">
        <f>P93</f>
        <v>1056</v>
      </c>
      <c r="Q14" s="90">
        <f>Q93</f>
        <v>1933</v>
      </c>
      <c r="R14" s="89">
        <f t="shared" si="4"/>
        <v>0.8098031001256808</v>
      </c>
      <c r="S14" s="378">
        <f>S93</f>
        <v>1961</v>
      </c>
    </row>
    <row r="15" spans="1:19" x14ac:dyDescent="0.2">
      <c r="A15" s="131" t="str">
        <f t="shared" si="0"/>
        <v>JVS SoCal</v>
      </c>
      <c r="B15" s="131" t="str">
        <f t="shared" si="1"/>
        <v>Youth Employment Program</v>
      </c>
      <c r="D15" s="131" t="s">
        <v>20</v>
      </c>
      <c r="E15" s="74" t="s">
        <v>47</v>
      </c>
      <c r="F15" s="377" t="s">
        <v>467</v>
      </c>
      <c r="G15" s="460">
        <f>Q18</f>
        <v>49063</v>
      </c>
      <c r="H15" s="74"/>
      <c r="I15" s="74" t="s">
        <v>47</v>
      </c>
      <c r="J15" s="74"/>
      <c r="K15" s="74"/>
      <c r="L15" s="90">
        <f t="shared" ref="L15:M15" si="13">L100</f>
        <v>0</v>
      </c>
      <c r="M15" s="90">
        <f t="shared" si="13"/>
        <v>0</v>
      </c>
      <c r="N15" s="90">
        <f t="shared" si="6"/>
        <v>0</v>
      </c>
      <c r="O15" s="90">
        <f>O100</f>
        <v>0</v>
      </c>
      <c r="P15" s="90">
        <f>P100</f>
        <v>0</v>
      </c>
      <c r="Q15" s="90">
        <f>Q100</f>
        <v>0</v>
      </c>
      <c r="R15" s="89" t="str">
        <f t="shared" si="4"/>
        <v>N/A</v>
      </c>
      <c r="S15" s="378">
        <f>S100</f>
        <v>0</v>
      </c>
    </row>
    <row r="16" spans="1:19" x14ac:dyDescent="0.2">
      <c r="A16" s="131" t="str">
        <f t="shared" si="0"/>
        <v>JVS SoCal</v>
      </c>
      <c r="B16" s="131" t="str">
        <f t="shared" si="1"/>
        <v>Youth Employment Program</v>
      </c>
      <c r="D16" s="131" t="s">
        <v>20</v>
      </c>
      <c r="E16" s="74" t="s">
        <v>48</v>
      </c>
      <c r="F16" s="377" t="s">
        <v>468</v>
      </c>
      <c r="G16" s="460">
        <f>G14-G15</f>
        <v>0</v>
      </c>
      <c r="H16" s="74"/>
      <c r="I16" s="74" t="s">
        <v>48</v>
      </c>
      <c r="J16" s="74"/>
      <c r="K16" s="74"/>
      <c r="L16" s="90">
        <f t="shared" ref="L16:M16" si="14">L108</f>
        <v>25350.000000000004</v>
      </c>
      <c r="M16" s="90">
        <f t="shared" si="14"/>
        <v>12900.000000000002</v>
      </c>
      <c r="N16" s="90">
        <f t="shared" si="6"/>
        <v>12450.000000000002</v>
      </c>
      <c r="O16" s="90">
        <f>O108</f>
        <v>540</v>
      </c>
      <c r="P16" s="90">
        <f>P108</f>
        <v>12825</v>
      </c>
      <c r="Q16" s="90">
        <f>Q108</f>
        <v>13365</v>
      </c>
      <c r="R16" s="89">
        <f t="shared" si="4"/>
        <v>1.0360465116279067</v>
      </c>
      <c r="S16" s="378">
        <f>S108</f>
        <v>25815</v>
      </c>
    </row>
    <row r="17" spans="1:20" x14ac:dyDescent="0.2">
      <c r="A17" s="131" t="str">
        <f t="shared" si="0"/>
        <v>JVS SoCal</v>
      </c>
      <c r="B17" s="131" t="str">
        <f t="shared" si="1"/>
        <v>Youth Employment Program</v>
      </c>
      <c r="D17" s="131" t="s">
        <v>20</v>
      </c>
      <c r="E17" s="74" t="s">
        <v>49</v>
      </c>
      <c r="F17" s="377"/>
      <c r="G17" s="74"/>
      <c r="H17" s="74"/>
      <c r="I17" s="74" t="s">
        <v>49</v>
      </c>
      <c r="J17" s="74"/>
      <c r="K17" s="74"/>
      <c r="L17" s="90">
        <f t="shared" ref="L17:M17" si="15">L117</f>
        <v>3737</v>
      </c>
      <c r="M17" s="90">
        <f t="shared" si="15"/>
        <v>3200</v>
      </c>
      <c r="N17" s="90">
        <f t="shared" si="6"/>
        <v>537</v>
      </c>
      <c r="O17" s="90">
        <f>O117</f>
        <v>1600</v>
      </c>
      <c r="P17" s="90">
        <f>P117</f>
        <v>1900</v>
      </c>
      <c r="Q17" s="90">
        <f>Q117</f>
        <v>3500</v>
      </c>
      <c r="R17" s="89">
        <f t="shared" si="4"/>
        <v>1.09375</v>
      </c>
      <c r="S17" s="378">
        <f>S117</f>
        <v>3737</v>
      </c>
    </row>
    <row r="18" spans="1:20" ht="13.5" thickBot="1" x14ac:dyDescent="0.25">
      <c r="E18" s="74"/>
      <c r="F18" s="379"/>
      <c r="G18" s="380"/>
      <c r="H18" s="248"/>
      <c r="I18" s="380" t="s">
        <v>50</v>
      </c>
      <c r="J18" s="380"/>
      <c r="K18" s="380"/>
      <c r="L18" s="381">
        <f t="shared" ref="L18:Q18" si="16">SUM(L7:L17)</f>
        <v>70118.128906112004</v>
      </c>
      <c r="M18" s="381">
        <f t="shared" si="16"/>
        <v>49063.290163072001</v>
      </c>
      <c r="N18" s="381">
        <f t="shared" si="16"/>
        <v>21054.838743040003</v>
      </c>
      <c r="O18" s="381">
        <f t="shared" si="16"/>
        <v>19773.490000000002</v>
      </c>
      <c r="P18" s="381">
        <f t="shared" si="16"/>
        <v>29289.510000000002</v>
      </c>
      <c r="Q18" s="381">
        <f t="shared" si="16"/>
        <v>49063</v>
      </c>
      <c r="R18" s="382">
        <f t="shared" si="4"/>
        <v>0.99999408594346129</v>
      </c>
      <c r="S18" s="383">
        <f>SUM(S7:S17)</f>
        <v>70091</v>
      </c>
    </row>
    <row r="19" spans="1:20" ht="13.5" thickBot="1" x14ac:dyDescent="0.25">
      <c r="E19" s="74"/>
      <c r="F19" s="67"/>
      <c r="G19" s="74"/>
      <c r="H19" s="74"/>
      <c r="I19" s="67"/>
      <c r="J19" s="67"/>
      <c r="K19" s="67"/>
      <c r="L19" s="306"/>
      <c r="M19" s="306"/>
      <c r="N19" s="306"/>
      <c r="O19" s="306"/>
      <c r="P19" s="306"/>
      <c r="Q19" s="306"/>
      <c r="R19" s="287"/>
      <c r="S19" s="306"/>
    </row>
    <row r="20" spans="1:20" ht="13.5" hidden="1" thickBot="1" x14ac:dyDescent="0.25">
      <c r="E20" s="74"/>
      <c r="F20" s="74" t="s">
        <v>469</v>
      </c>
      <c r="G20" s="74"/>
      <c r="H20" s="74"/>
      <c r="I20" s="67"/>
      <c r="J20" s="67"/>
      <c r="K20" s="67"/>
      <c r="L20" s="306"/>
      <c r="M20" s="306"/>
      <c r="N20" s="306"/>
      <c r="O20" s="306"/>
      <c r="P20" s="306"/>
      <c r="Q20" s="306"/>
      <c r="R20" s="287"/>
      <c r="S20" s="306"/>
    </row>
    <row r="21" spans="1:20" ht="13.5" hidden="1" thickBot="1" x14ac:dyDescent="0.25">
      <c r="E21" s="74"/>
      <c r="F21" s="377" t="s">
        <v>470</v>
      </c>
      <c r="G21" s="74"/>
      <c r="H21" s="74"/>
      <c r="I21" s="67"/>
      <c r="J21" s="67"/>
      <c r="K21" s="67"/>
      <c r="L21" s="306"/>
      <c r="M21" s="306"/>
      <c r="N21" s="306"/>
      <c r="O21" s="306"/>
      <c r="P21" s="306"/>
      <c r="Q21" s="306"/>
      <c r="R21" s="287"/>
      <c r="S21" s="306"/>
    </row>
    <row r="22" spans="1:20" ht="13.5" hidden="1" thickBot="1" x14ac:dyDescent="0.25">
      <c r="F22" s="377" t="s">
        <v>465</v>
      </c>
      <c r="G22" s="74"/>
      <c r="H22" s="74"/>
      <c r="I22" s="74"/>
      <c r="J22" s="74"/>
      <c r="K22" s="74"/>
    </row>
    <row r="23" spans="1:20" ht="13.5" thickBot="1" x14ac:dyDescent="0.25">
      <c r="E23" s="74"/>
      <c r="F23" s="55" t="s">
        <v>56</v>
      </c>
      <c r="G23" s="54"/>
      <c r="H23" s="54"/>
      <c r="I23" s="54"/>
      <c r="J23" s="54"/>
      <c r="K23" s="54"/>
      <c r="L23" s="54"/>
      <c r="M23" s="54"/>
      <c r="N23" s="54"/>
      <c r="O23" s="54"/>
      <c r="P23" s="54"/>
      <c r="Q23" s="54"/>
      <c r="R23" s="391"/>
      <c r="S23" s="53"/>
    </row>
    <row r="24" spans="1:20" ht="13.5" thickBot="1" x14ac:dyDescent="0.25">
      <c r="F24" s="74"/>
      <c r="G24" s="74"/>
      <c r="H24" s="74"/>
      <c r="I24" s="74"/>
      <c r="J24" s="74"/>
      <c r="K24" s="74"/>
    </row>
    <row r="25" spans="1:20" x14ac:dyDescent="0.2">
      <c r="F25" s="362" t="s">
        <v>57</v>
      </c>
      <c r="G25" s="363"/>
      <c r="H25" s="363"/>
      <c r="I25" s="363"/>
      <c r="J25" s="363"/>
      <c r="K25" s="364"/>
      <c r="L25" s="365"/>
      <c r="M25" s="365"/>
      <c r="N25" s="365"/>
      <c r="O25" s="365"/>
      <c r="P25" s="365"/>
      <c r="Q25" s="365"/>
      <c r="R25" s="366"/>
      <c r="S25" s="367"/>
    </row>
    <row r="26" spans="1:20" s="264" customFormat="1" ht="11.25" x14ac:dyDescent="0.2">
      <c r="A26" s="259"/>
      <c r="B26" s="259"/>
      <c r="C26" s="259"/>
      <c r="D26" s="259"/>
      <c r="E26" s="268"/>
      <c r="F26" s="368" t="s">
        <v>471</v>
      </c>
      <c r="G26" s="270"/>
      <c r="H26" s="270"/>
      <c r="I26" s="270"/>
      <c r="J26" s="270"/>
      <c r="K26" s="262"/>
      <c r="L26" s="47"/>
      <c r="M26" s="47"/>
      <c r="N26" s="47"/>
      <c r="O26" s="47"/>
      <c r="P26" s="47"/>
      <c r="Q26" s="47"/>
      <c r="R26" s="46"/>
      <c r="S26" s="369"/>
    </row>
    <row r="27" spans="1:20" s="264" customFormat="1" ht="33.75" x14ac:dyDescent="0.2">
      <c r="A27" s="131"/>
      <c r="B27" s="131"/>
      <c r="C27" s="259"/>
      <c r="D27" s="271"/>
      <c r="E27" s="268"/>
      <c r="F27" s="472" t="s">
        <v>60</v>
      </c>
      <c r="G27" s="473" t="s">
        <v>61</v>
      </c>
      <c r="H27" s="103" t="s">
        <v>7</v>
      </c>
      <c r="I27" s="103" t="s">
        <v>8</v>
      </c>
      <c r="J27" s="103" t="s">
        <v>9</v>
      </c>
      <c r="K27" s="103" t="s">
        <v>596</v>
      </c>
      <c r="L27" s="103" t="s">
        <v>23</v>
      </c>
      <c r="M27" s="103" t="s">
        <v>24</v>
      </c>
      <c r="N27" s="103" t="s">
        <v>25</v>
      </c>
      <c r="O27" s="103" t="s">
        <v>26</v>
      </c>
      <c r="P27" s="103" t="s">
        <v>27</v>
      </c>
      <c r="Q27" s="103" t="s">
        <v>28</v>
      </c>
      <c r="R27" s="246" t="s">
        <v>29</v>
      </c>
      <c r="S27" s="370" t="s">
        <v>30</v>
      </c>
    </row>
    <row r="28" spans="1:20" hidden="1" outlineLevel="1" x14ac:dyDescent="0.2">
      <c r="A28" s="131" t="str">
        <f t="shared" ref="A28:A34" si="17">$G$7</f>
        <v>JVS SoCal</v>
      </c>
      <c r="B28" s="131" t="str">
        <f t="shared" ref="B28:B34" si="18">$G$8</f>
        <v>Youth Employment Program</v>
      </c>
      <c r="D28" s="131" t="s">
        <v>56</v>
      </c>
      <c r="E28" s="58" t="s">
        <v>57</v>
      </c>
      <c r="F28" s="436" t="s">
        <v>472</v>
      </c>
      <c r="G28" s="437" t="s">
        <v>473</v>
      </c>
      <c r="H28" s="438">
        <v>1</v>
      </c>
      <c r="I28" s="439">
        <v>8036.3072000000002</v>
      </c>
      <c r="J28" s="438">
        <f>H28*K28</f>
        <v>0.03</v>
      </c>
      <c r="K28" s="441">
        <v>0.03</v>
      </c>
      <c r="L28" s="431">
        <f>2893.070592-2000</f>
        <v>893.07059200000003</v>
      </c>
      <c r="M28" s="432">
        <f>2893.070592-2000</f>
        <v>893.07059200000003</v>
      </c>
      <c r="N28" s="433">
        <f>L28-M28</f>
        <v>0</v>
      </c>
      <c r="O28" s="461">
        <v>155</v>
      </c>
      <c r="P28" s="461">
        <v>745</v>
      </c>
      <c r="Q28" s="434">
        <f t="shared" ref="Q28:Q34" si="19">SUM(O28:P28)</f>
        <v>900</v>
      </c>
      <c r="R28" s="435">
        <f t="shared" ref="R28:R35" si="20">IFERROR(Q28/M28,"N/A")</f>
        <v>1.0077590820502573</v>
      </c>
      <c r="S28" s="462">
        <v>900</v>
      </c>
      <c r="T28" s="74" t="s">
        <v>474</v>
      </c>
    </row>
    <row r="29" spans="1:20" collapsed="1" x14ac:dyDescent="0.2">
      <c r="F29" s="436"/>
      <c r="G29" s="437" t="s">
        <v>474</v>
      </c>
      <c r="H29" s="438"/>
      <c r="I29" s="439"/>
      <c r="J29" s="440"/>
      <c r="K29" s="438">
        <f>SUM(J28)</f>
        <v>0.03</v>
      </c>
      <c r="L29" s="431">
        <f>SUM(L28)</f>
        <v>893.07059200000003</v>
      </c>
      <c r="M29" s="432">
        <f t="shared" ref="M29:Q29" si="21">SUM(M28)</f>
        <v>893.07059200000003</v>
      </c>
      <c r="N29" s="442">
        <f t="shared" si="21"/>
        <v>0</v>
      </c>
      <c r="O29" s="461">
        <f t="shared" si="21"/>
        <v>155</v>
      </c>
      <c r="P29" s="461">
        <f t="shared" si="21"/>
        <v>745</v>
      </c>
      <c r="Q29" s="434">
        <f t="shared" si="21"/>
        <v>900</v>
      </c>
      <c r="R29" s="435">
        <f t="shared" si="20"/>
        <v>1.0077590820502573</v>
      </c>
      <c r="S29" s="462">
        <f>SUM(S28)</f>
        <v>900</v>
      </c>
    </row>
    <row r="30" spans="1:20" hidden="1" outlineLevel="1" x14ac:dyDescent="0.2">
      <c r="A30" s="131" t="str">
        <f t="shared" si="17"/>
        <v>JVS SoCal</v>
      </c>
      <c r="B30" s="131" t="str">
        <f t="shared" si="18"/>
        <v>Youth Employment Program</v>
      </c>
      <c r="D30" s="131" t="s">
        <v>56</v>
      </c>
      <c r="E30" s="58" t="s">
        <v>57</v>
      </c>
      <c r="F30" s="436" t="s">
        <v>475</v>
      </c>
      <c r="G30" s="437" t="s">
        <v>476</v>
      </c>
      <c r="H30" s="438">
        <v>1</v>
      </c>
      <c r="I30" s="439">
        <v>4441.909333333334</v>
      </c>
      <c r="J30" s="438">
        <f>H30*K30</f>
        <v>0.12</v>
      </c>
      <c r="K30" s="441">
        <v>0.12</v>
      </c>
      <c r="L30" s="432">
        <v>6396.34944</v>
      </c>
      <c r="M30" s="432">
        <v>0</v>
      </c>
      <c r="N30" s="442">
        <f t="shared" ref="N30:N34" si="22">L30-M30</f>
        <v>6396.34944</v>
      </c>
      <c r="O30" s="461">
        <v>0</v>
      </c>
      <c r="P30" s="461">
        <v>0</v>
      </c>
      <c r="Q30" s="434">
        <f t="shared" si="19"/>
        <v>0</v>
      </c>
      <c r="R30" s="435" t="str">
        <f t="shared" si="20"/>
        <v>N/A</v>
      </c>
      <c r="S30" s="462">
        <v>6396</v>
      </c>
      <c r="T30" s="74" t="s">
        <v>477</v>
      </c>
    </row>
    <row r="31" spans="1:20" collapsed="1" x14ac:dyDescent="0.2">
      <c r="F31" s="436"/>
      <c r="G31" s="437" t="s">
        <v>477</v>
      </c>
      <c r="H31" s="438"/>
      <c r="I31" s="439"/>
      <c r="J31" s="440"/>
      <c r="K31" s="438">
        <f>SUM(J30)</f>
        <v>0.12</v>
      </c>
      <c r="L31" s="432">
        <f>SUM(L30)</f>
        <v>6396.34944</v>
      </c>
      <c r="M31" s="432">
        <f t="shared" ref="M31:Q31" si="23">SUM(M30)</f>
        <v>0</v>
      </c>
      <c r="N31" s="442">
        <f t="shared" si="23"/>
        <v>6396.34944</v>
      </c>
      <c r="O31" s="461">
        <f t="shared" si="23"/>
        <v>0</v>
      </c>
      <c r="P31" s="461">
        <f t="shared" si="23"/>
        <v>0</v>
      </c>
      <c r="Q31" s="434">
        <f t="shared" si="23"/>
        <v>0</v>
      </c>
      <c r="R31" s="435" t="str">
        <f t="shared" si="20"/>
        <v>N/A</v>
      </c>
      <c r="S31" s="462">
        <f>SUM(S30)</f>
        <v>6396</v>
      </c>
    </row>
    <row r="32" spans="1:20" hidden="1" outlineLevel="1" x14ac:dyDescent="0.2">
      <c r="A32" s="131" t="str">
        <f t="shared" si="17"/>
        <v>JVS SoCal</v>
      </c>
      <c r="B32" s="131" t="str">
        <f t="shared" si="18"/>
        <v>Youth Employment Program</v>
      </c>
      <c r="D32" s="131" t="s">
        <v>56</v>
      </c>
      <c r="E32" s="58" t="s">
        <v>57</v>
      </c>
      <c r="F32" s="436" t="s">
        <v>478</v>
      </c>
      <c r="G32" s="437" t="s">
        <v>479</v>
      </c>
      <c r="H32" s="438">
        <v>1</v>
      </c>
      <c r="I32" s="439">
        <v>3293.3333333333335</v>
      </c>
      <c r="J32" s="438">
        <f>H32*K32</f>
        <v>0.36</v>
      </c>
      <c r="K32" s="441">
        <v>0.36</v>
      </c>
      <c r="L32" s="432">
        <f>14227.2+2000</f>
        <v>16227.2</v>
      </c>
      <c r="M32" s="432">
        <f>14227.2+2000</f>
        <v>16227.2</v>
      </c>
      <c r="N32" s="442">
        <f t="shared" si="22"/>
        <v>0</v>
      </c>
      <c r="O32" s="461">
        <v>9593</v>
      </c>
      <c r="P32" s="461">
        <v>6000</v>
      </c>
      <c r="Q32" s="434">
        <f t="shared" si="19"/>
        <v>15593</v>
      </c>
      <c r="R32" s="435">
        <f t="shared" si="20"/>
        <v>0.96091747189903365</v>
      </c>
      <c r="S32" s="462">
        <v>15593</v>
      </c>
      <c r="T32" s="74" t="s">
        <v>480</v>
      </c>
    </row>
    <row r="33" spans="1:19" collapsed="1" x14ac:dyDescent="0.2">
      <c r="F33" s="436"/>
      <c r="G33" s="437" t="s">
        <v>480</v>
      </c>
      <c r="H33" s="438"/>
      <c r="I33" s="439"/>
      <c r="J33" s="440"/>
      <c r="K33" s="438">
        <f>SUM(J32)</f>
        <v>0.36</v>
      </c>
      <c r="L33" s="432">
        <f>SUM(L32)</f>
        <v>16227.2</v>
      </c>
      <c r="M33" s="432">
        <f t="shared" ref="M33:Q33" si="24">SUM(M32)</f>
        <v>16227.2</v>
      </c>
      <c r="N33" s="442">
        <f t="shared" si="24"/>
        <v>0</v>
      </c>
      <c r="O33" s="461">
        <f t="shared" si="24"/>
        <v>9593</v>
      </c>
      <c r="P33" s="461">
        <f t="shared" si="24"/>
        <v>6000</v>
      </c>
      <c r="Q33" s="434">
        <f t="shared" si="24"/>
        <v>15593</v>
      </c>
      <c r="R33" s="435">
        <f t="shared" si="20"/>
        <v>0.96091747189903365</v>
      </c>
      <c r="S33" s="462">
        <f>SUM(S32)</f>
        <v>15593</v>
      </c>
    </row>
    <row r="34" spans="1:19" x14ac:dyDescent="0.2">
      <c r="A34" s="131" t="str">
        <f t="shared" si="17"/>
        <v>JVS SoCal</v>
      </c>
      <c r="B34" s="131" t="str">
        <f t="shared" si="18"/>
        <v>Youth Employment Program</v>
      </c>
      <c r="D34" s="131" t="s">
        <v>56</v>
      </c>
      <c r="E34" s="58" t="s">
        <v>57</v>
      </c>
      <c r="F34" s="407"/>
      <c r="G34" s="408"/>
      <c r="H34" s="409"/>
      <c r="I34" s="410"/>
      <c r="J34" s="411"/>
      <c r="K34" s="412"/>
      <c r="L34" s="413">
        <v>0</v>
      </c>
      <c r="M34" s="413">
        <v>0</v>
      </c>
      <c r="N34" s="415">
        <f t="shared" si="22"/>
        <v>0</v>
      </c>
      <c r="O34" s="463">
        <v>0</v>
      </c>
      <c r="P34" s="463">
        <v>0</v>
      </c>
      <c r="Q34" s="95">
        <f t="shared" si="19"/>
        <v>0</v>
      </c>
      <c r="R34" s="89" t="str">
        <f t="shared" si="20"/>
        <v>N/A</v>
      </c>
      <c r="S34" s="464">
        <v>0</v>
      </c>
    </row>
    <row r="35" spans="1:19" ht="13.5" thickBot="1" x14ac:dyDescent="0.25">
      <c r="F35" s="371"/>
      <c r="G35" s="361"/>
      <c r="H35" s="372" t="s">
        <v>74</v>
      </c>
      <c r="I35" s="373"/>
      <c r="J35" s="373"/>
      <c r="K35" s="474">
        <f>SUM(K33,K31,K29)</f>
        <v>0.51</v>
      </c>
      <c r="L35" s="374">
        <f t="shared" ref="L35:Q35" si="25">SUM(L33,L31,L29)</f>
        <v>23516.620032000003</v>
      </c>
      <c r="M35" s="374">
        <f t="shared" si="25"/>
        <v>17120.270592000001</v>
      </c>
      <c r="N35" s="374">
        <f t="shared" si="25"/>
        <v>6396.34944</v>
      </c>
      <c r="O35" s="374">
        <f t="shared" si="25"/>
        <v>9748</v>
      </c>
      <c r="P35" s="374">
        <f t="shared" si="25"/>
        <v>6745</v>
      </c>
      <c r="Q35" s="374">
        <f t="shared" si="25"/>
        <v>16493</v>
      </c>
      <c r="R35" s="375">
        <f t="shared" si="20"/>
        <v>0.9633609417193959</v>
      </c>
      <c r="S35" s="376">
        <f>SUM(S33,S31,S29)</f>
        <v>22889</v>
      </c>
    </row>
    <row r="36" spans="1:19" ht="13.5" thickBot="1" x14ac:dyDescent="0.25">
      <c r="F36" s="74"/>
      <c r="G36" s="74"/>
      <c r="H36" s="74"/>
      <c r="I36" s="74"/>
      <c r="J36" s="74"/>
      <c r="K36" s="74"/>
    </row>
    <row r="37" spans="1:19" x14ac:dyDescent="0.2">
      <c r="F37" s="38" t="s">
        <v>75</v>
      </c>
      <c r="G37" s="37"/>
      <c r="H37" s="37"/>
      <c r="I37" s="37"/>
      <c r="J37" s="37"/>
      <c r="K37" s="36"/>
      <c r="L37" s="35"/>
      <c r="M37" s="35"/>
      <c r="N37" s="35"/>
      <c r="O37" s="35"/>
      <c r="P37" s="35"/>
      <c r="Q37" s="35"/>
      <c r="R37" s="34"/>
      <c r="S37" s="33"/>
    </row>
    <row r="38" spans="1:19" s="264" customFormat="1" x14ac:dyDescent="0.2">
      <c r="A38" s="131"/>
      <c r="B38" s="131"/>
      <c r="C38" s="259"/>
      <c r="D38" s="259"/>
      <c r="E38" s="268"/>
      <c r="F38" s="260" t="s">
        <v>481</v>
      </c>
      <c r="G38" s="270"/>
      <c r="H38" s="270"/>
      <c r="I38" s="270"/>
      <c r="J38" s="270"/>
      <c r="K38" s="262"/>
      <c r="L38" s="47"/>
      <c r="M38" s="47"/>
      <c r="N38" s="47"/>
      <c r="O38" s="47"/>
      <c r="P38" s="47"/>
      <c r="Q38" s="47"/>
      <c r="R38" s="46"/>
      <c r="S38" s="45"/>
    </row>
    <row r="39" spans="1:19" ht="33.75" x14ac:dyDescent="0.2">
      <c r="A39" s="131" t="str">
        <f t="shared" ref="A39:A45" si="26">$G$7</f>
        <v>JVS SoCal</v>
      </c>
      <c r="B39" s="131" t="str">
        <f t="shared" ref="B39:B45" si="27">$G$8</f>
        <v>Youth Employment Program</v>
      </c>
      <c r="D39" s="131" t="s">
        <v>56</v>
      </c>
      <c r="E39" s="58" t="s">
        <v>75</v>
      </c>
      <c r="F39" s="249" t="s">
        <v>482</v>
      </c>
      <c r="G39" s="250"/>
      <c r="H39" s="251"/>
      <c r="I39" s="251"/>
      <c r="J39" s="251"/>
      <c r="K39" s="251"/>
      <c r="L39" s="103" t="s">
        <v>23</v>
      </c>
      <c r="M39" s="103" t="s">
        <v>24</v>
      </c>
      <c r="N39" s="103" t="s">
        <v>25</v>
      </c>
      <c r="O39" s="103" t="s">
        <v>26</v>
      </c>
      <c r="P39" s="103" t="s">
        <v>27</v>
      </c>
      <c r="Q39" s="103" t="s">
        <v>28</v>
      </c>
      <c r="R39" s="246" t="s">
        <v>29</v>
      </c>
      <c r="S39" s="247" t="s">
        <v>30</v>
      </c>
    </row>
    <row r="40" spans="1:19" x14ac:dyDescent="0.2">
      <c r="A40" s="131" t="str">
        <f t="shared" si="26"/>
        <v>JVS SoCal</v>
      </c>
      <c r="B40" s="131" t="str">
        <f t="shared" si="27"/>
        <v>Youth Employment Program</v>
      </c>
      <c r="D40" s="131" t="s">
        <v>56</v>
      </c>
      <c r="E40" s="58" t="s">
        <v>75</v>
      </c>
      <c r="F40" s="416" t="s">
        <v>483</v>
      </c>
      <c r="G40" s="417"/>
      <c r="H40" s="80"/>
      <c r="I40" s="80"/>
      <c r="J40" s="80"/>
      <c r="K40" s="80"/>
      <c r="L40" s="419">
        <v>1799.0214324479998</v>
      </c>
      <c r="M40" s="419">
        <v>1309.700700288</v>
      </c>
      <c r="N40" s="414">
        <f t="shared" ref="N40" si="28">L40-M40</f>
        <v>489.32073215999981</v>
      </c>
      <c r="O40" s="463">
        <v>785</v>
      </c>
      <c r="P40" s="463">
        <v>645.51</v>
      </c>
      <c r="Q40" s="90">
        <f>SUM(O40:P40)</f>
        <v>1430.51</v>
      </c>
      <c r="R40" s="89">
        <f>IFERROR(Q40/M40,"N/A")</f>
        <v>1.0922419142674615</v>
      </c>
      <c r="S40" s="465">
        <v>1799</v>
      </c>
    </row>
    <row r="41" spans="1:19" x14ac:dyDescent="0.2">
      <c r="A41" s="131" t="str">
        <f t="shared" si="26"/>
        <v>JVS SoCal</v>
      </c>
      <c r="B41" s="131" t="str">
        <f t="shared" si="27"/>
        <v>Youth Employment Program</v>
      </c>
      <c r="D41" s="131" t="s">
        <v>56</v>
      </c>
      <c r="E41" s="58" t="s">
        <v>75</v>
      </c>
      <c r="F41" s="418" t="s">
        <v>484</v>
      </c>
      <c r="G41" s="417"/>
      <c r="H41" s="79"/>
      <c r="I41" s="80"/>
      <c r="J41" s="80"/>
      <c r="K41" s="80"/>
      <c r="L41" s="419">
        <v>117.58310016</v>
      </c>
      <c r="M41" s="419">
        <v>85.60135296</v>
      </c>
      <c r="N41" s="415">
        <f t="shared" ref="N41:N45" si="29">L41-M41</f>
        <v>31.981747200000001</v>
      </c>
      <c r="O41" s="463">
        <v>86</v>
      </c>
      <c r="P41" s="466">
        <v>8</v>
      </c>
      <c r="Q41" s="77">
        <f t="shared" ref="Q41:Q45" si="30">SUM(O41:P41)</f>
        <v>94</v>
      </c>
      <c r="R41" s="76">
        <f t="shared" ref="R41:R45" si="31">IFERROR(Q41/M41,"N/A")</f>
        <v>1.0981134847707903</v>
      </c>
      <c r="S41" s="467">
        <v>118</v>
      </c>
    </row>
    <row r="42" spans="1:19" x14ac:dyDescent="0.2">
      <c r="A42" s="131" t="str">
        <f t="shared" si="26"/>
        <v>JVS SoCal</v>
      </c>
      <c r="B42" s="131" t="str">
        <f t="shared" si="27"/>
        <v>Youth Employment Program</v>
      </c>
      <c r="D42" s="131" t="s">
        <v>56</v>
      </c>
      <c r="E42" s="58" t="s">
        <v>75</v>
      </c>
      <c r="F42" s="418" t="s">
        <v>485</v>
      </c>
      <c r="G42" s="417"/>
      <c r="H42" s="79"/>
      <c r="I42" s="80"/>
      <c r="J42" s="80"/>
      <c r="K42" s="80"/>
      <c r="L42" s="419">
        <v>634.948740864</v>
      </c>
      <c r="M42" s="419">
        <v>462.24730598400004</v>
      </c>
      <c r="N42" s="415">
        <f t="shared" si="29"/>
        <v>172.70143487999997</v>
      </c>
      <c r="O42" s="463">
        <v>198</v>
      </c>
      <c r="P42" s="466">
        <v>290</v>
      </c>
      <c r="Q42" s="77">
        <f t="shared" si="30"/>
        <v>488</v>
      </c>
      <c r="R42" s="76">
        <f t="shared" si="31"/>
        <v>1.055711939653557</v>
      </c>
      <c r="S42" s="467">
        <v>635</v>
      </c>
    </row>
    <row r="43" spans="1:19" x14ac:dyDescent="0.2">
      <c r="A43" s="131" t="str">
        <f t="shared" si="26"/>
        <v>JVS SoCal</v>
      </c>
      <c r="B43" s="131" t="str">
        <f t="shared" si="27"/>
        <v>Youth Employment Program</v>
      </c>
      <c r="D43" s="131" t="s">
        <v>56</v>
      </c>
      <c r="E43" s="58" t="s">
        <v>75</v>
      </c>
      <c r="F43" s="418" t="s">
        <v>486</v>
      </c>
      <c r="G43" s="417"/>
      <c r="H43" s="79"/>
      <c r="I43" s="80"/>
      <c r="J43" s="80"/>
      <c r="K43" s="80"/>
      <c r="L43" s="419">
        <v>3542.6232</v>
      </c>
      <c r="M43" s="419">
        <v>2709.0648000000001</v>
      </c>
      <c r="N43" s="415">
        <f t="shared" si="29"/>
        <v>833.55839999999989</v>
      </c>
      <c r="O43" s="463">
        <v>917</v>
      </c>
      <c r="P43" s="466">
        <v>1527</v>
      </c>
      <c r="Q43" s="77">
        <f t="shared" si="30"/>
        <v>2444</v>
      </c>
      <c r="R43" s="76">
        <f t="shared" si="31"/>
        <v>0.90215634561417646</v>
      </c>
      <c r="S43" s="467">
        <v>3543</v>
      </c>
    </row>
    <row r="44" spans="1:19" x14ac:dyDescent="0.2">
      <c r="A44" s="131" t="str">
        <f t="shared" si="26"/>
        <v>JVS SoCal</v>
      </c>
      <c r="B44" s="131" t="str">
        <f t="shared" si="27"/>
        <v>Youth Employment Program</v>
      </c>
      <c r="D44" s="131" t="s">
        <v>56</v>
      </c>
      <c r="E44" s="58" t="s">
        <v>75</v>
      </c>
      <c r="F44" s="418" t="s">
        <v>487</v>
      </c>
      <c r="G44" s="417"/>
      <c r="H44" s="79"/>
      <c r="I44" s="80"/>
      <c r="J44" s="80"/>
      <c r="K44" s="80"/>
      <c r="L44" s="419">
        <v>458.33240064</v>
      </c>
      <c r="M44" s="419">
        <v>342.40541184</v>
      </c>
      <c r="N44" s="415">
        <f t="shared" si="29"/>
        <v>115.9269888</v>
      </c>
      <c r="O44" s="463">
        <v>66</v>
      </c>
      <c r="P44" s="466">
        <v>113</v>
      </c>
      <c r="Q44" s="77">
        <f t="shared" si="30"/>
        <v>179</v>
      </c>
      <c r="R44" s="76">
        <f t="shared" si="31"/>
        <v>0.52277211110098787</v>
      </c>
      <c r="S44" s="467">
        <v>458</v>
      </c>
    </row>
    <row r="45" spans="1:19" x14ac:dyDescent="0.2">
      <c r="A45" s="131" t="str">
        <f t="shared" si="26"/>
        <v>JVS SoCal</v>
      </c>
      <c r="B45" s="131" t="str">
        <f t="shared" si="27"/>
        <v>Youth Employment Program</v>
      </c>
      <c r="D45" s="131" t="s">
        <v>56</v>
      </c>
      <c r="E45" s="58" t="s">
        <v>75</v>
      </c>
      <c r="F45" s="418"/>
      <c r="G45" s="417"/>
      <c r="H45" s="79"/>
      <c r="I45" s="80"/>
      <c r="J45" s="80"/>
      <c r="K45" s="80"/>
      <c r="L45" s="419">
        <v>0</v>
      </c>
      <c r="M45" s="419">
        <v>0</v>
      </c>
      <c r="N45" s="415">
        <f t="shared" si="29"/>
        <v>0</v>
      </c>
      <c r="O45" s="463">
        <v>0</v>
      </c>
      <c r="P45" s="466">
        <v>0</v>
      </c>
      <c r="Q45" s="77">
        <f t="shared" si="30"/>
        <v>0</v>
      </c>
      <c r="R45" s="76" t="str">
        <f t="shared" si="31"/>
        <v>N/A</v>
      </c>
      <c r="S45" s="467">
        <v>0</v>
      </c>
    </row>
    <row r="46" spans="1:19" ht="13.5" thickBot="1" x14ac:dyDescent="0.25">
      <c r="F46" s="252"/>
      <c r="G46" s="248"/>
      <c r="H46" s="253" t="s">
        <v>78</v>
      </c>
      <c r="I46" s="254"/>
      <c r="J46" s="254"/>
      <c r="K46" s="255"/>
      <c r="L46" s="256">
        <f t="shared" ref="L46:Q46" si="32">SUM(L40:L45)</f>
        <v>6552.5088741119998</v>
      </c>
      <c r="M46" s="256">
        <f t="shared" si="32"/>
        <v>4909.019571072</v>
      </c>
      <c r="N46" s="256">
        <f t="shared" si="32"/>
        <v>1643.4893030399994</v>
      </c>
      <c r="O46" s="256">
        <f t="shared" si="32"/>
        <v>2052</v>
      </c>
      <c r="P46" s="256">
        <f t="shared" si="32"/>
        <v>2583.5100000000002</v>
      </c>
      <c r="Q46" s="256">
        <f t="shared" si="32"/>
        <v>4635.51</v>
      </c>
      <c r="R46" s="257">
        <f>IFERROR(Q46/M46,"N/A")</f>
        <v>0.94428427772344925</v>
      </c>
      <c r="S46" s="258">
        <f>SUM(S40:S45)</f>
        <v>6553</v>
      </c>
    </row>
    <row r="47" spans="1:19" ht="13.5" thickBot="1" x14ac:dyDescent="0.25">
      <c r="F47" s="74"/>
      <c r="G47" s="74"/>
      <c r="H47" s="74"/>
      <c r="I47" s="74"/>
      <c r="J47" s="74"/>
      <c r="K47" s="74"/>
    </row>
    <row r="48" spans="1:19" s="264" customFormat="1" x14ac:dyDescent="0.2">
      <c r="A48" s="131"/>
      <c r="B48" s="131"/>
      <c r="C48" s="259"/>
      <c r="D48" s="259"/>
      <c r="E48" s="268"/>
      <c r="F48" s="38" t="s">
        <v>79</v>
      </c>
      <c r="G48" s="37"/>
      <c r="H48" s="37"/>
      <c r="I48" s="37"/>
      <c r="J48" s="37"/>
      <c r="K48" s="36"/>
      <c r="L48" s="35"/>
      <c r="M48" s="35"/>
      <c r="N48" s="35"/>
      <c r="O48" s="35"/>
      <c r="P48" s="35"/>
      <c r="Q48" s="35"/>
      <c r="R48" s="34"/>
      <c r="S48" s="33"/>
    </row>
    <row r="49" spans="1:19" s="264" customFormat="1" x14ac:dyDescent="0.2">
      <c r="A49" s="131"/>
      <c r="B49" s="131"/>
      <c r="C49" s="259"/>
      <c r="D49" s="259"/>
      <c r="E49" s="268"/>
      <c r="F49" s="269" t="s">
        <v>488</v>
      </c>
      <c r="G49" s="270"/>
      <c r="H49" s="270"/>
      <c r="I49" s="270"/>
      <c r="J49" s="270"/>
      <c r="K49" s="262"/>
      <c r="L49" s="47"/>
      <c r="M49" s="47"/>
      <c r="N49" s="47"/>
      <c r="O49" s="47"/>
      <c r="P49" s="47"/>
      <c r="Q49" s="47"/>
      <c r="R49" s="46"/>
      <c r="S49" s="45"/>
    </row>
    <row r="50" spans="1:19" x14ac:dyDescent="0.2">
      <c r="F50" s="269" t="s">
        <v>489</v>
      </c>
      <c r="G50" s="270"/>
      <c r="H50" s="270"/>
      <c r="I50" s="270"/>
      <c r="J50" s="270"/>
      <c r="K50" s="262"/>
      <c r="L50" s="47"/>
      <c r="M50" s="47"/>
      <c r="N50" s="47"/>
      <c r="O50" s="47"/>
      <c r="P50" s="47"/>
      <c r="Q50" s="47"/>
      <c r="R50" s="46"/>
      <c r="S50" s="45"/>
    </row>
    <row r="51" spans="1:19" ht="33.75" x14ac:dyDescent="0.2">
      <c r="F51" s="249" t="s">
        <v>482</v>
      </c>
      <c r="G51" s="250"/>
      <c r="H51" s="251"/>
      <c r="I51" s="251"/>
      <c r="J51" s="251"/>
      <c r="K51" s="251"/>
      <c r="L51" s="103" t="s">
        <v>23</v>
      </c>
      <c r="M51" s="103" t="s">
        <v>24</v>
      </c>
      <c r="N51" s="103" t="s">
        <v>25</v>
      </c>
      <c r="O51" s="103" t="s">
        <v>26</v>
      </c>
      <c r="P51" s="103" t="s">
        <v>27</v>
      </c>
      <c r="Q51" s="103" t="s">
        <v>28</v>
      </c>
      <c r="R51" s="246" t="s">
        <v>29</v>
      </c>
      <c r="S51" s="247" t="s">
        <v>30</v>
      </c>
    </row>
    <row r="52" spans="1:19" x14ac:dyDescent="0.2">
      <c r="A52" s="131" t="str">
        <f t="shared" ref="A52:A53" si="33">$G$7</f>
        <v>JVS SoCal</v>
      </c>
      <c r="B52" s="131" t="str">
        <f t="shared" ref="B52:B53" si="34">$G$8</f>
        <v>Youth Employment Program</v>
      </c>
      <c r="D52" s="131" t="s">
        <v>56</v>
      </c>
      <c r="E52" s="58" t="s">
        <v>79</v>
      </c>
      <c r="F52" s="416"/>
      <c r="G52" s="417"/>
      <c r="H52" s="79"/>
      <c r="I52" s="80"/>
      <c r="J52" s="80"/>
      <c r="K52" s="80"/>
      <c r="L52" s="413">
        <v>0</v>
      </c>
      <c r="M52" s="414">
        <v>0</v>
      </c>
      <c r="N52" s="414">
        <f>L52-M52</f>
        <v>0</v>
      </c>
      <c r="O52" s="463">
        <v>0</v>
      </c>
      <c r="P52" s="463">
        <v>0</v>
      </c>
      <c r="Q52" s="90">
        <f>SUM(O52:P52)</f>
        <v>0</v>
      </c>
      <c r="R52" s="89" t="str">
        <f>IFERROR(Q52/M52,"N/A")</f>
        <v>N/A</v>
      </c>
      <c r="S52" s="465">
        <v>0</v>
      </c>
    </row>
    <row r="53" spans="1:19" x14ac:dyDescent="0.2">
      <c r="A53" s="131" t="str">
        <f t="shared" si="33"/>
        <v>JVS SoCal</v>
      </c>
      <c r="B53" s="131" t="str">
        <f t="shared" si="34"/>
        <v>Youth Employment Program</v>
      </c>
      <c r="D53" s="131" t="s">
        <v>56</v>
      </c>
      <c r="E53" s="58" t="s">
        <v>79</v>
      </c>
      <c r="F53" s="418"/>
      <c r="G53" s="417"/>
      <c r="H53" s="79"/>
      <c r="I53" s="80"/>
      <c r="J53" s="80"/>
      <c r="K53" s="80"/>
      <c r="L53" s="413">
        <v>0</v>
      </c>
      <c r="M53" s="414">
        <v>0</v>
      </c>
      <c r="N53" s="415">
        <f t="shared" ref="N53" si="35">L53-M53</f>
        <v>0</v>
      </c>
      <c r="O53" s="463">
        <v>0</v>
      </c>
      <c r="P53" s="466">
        <v>0</v>
      </c>
      <c r="Q53" s="77">
        <f t="shared" ref="Q53" si="36">SUM(O53:P53)</f>
        <v>0</v>
      </c>
      <c r="R53" s="76" t="str">
        <f t="shared" ref="R53" si="37">IFERROR(Q53/M53,"N/A")</f>
        <v>N/A</v>
      </c>
      <c r="S53" s="467">
        <v>0</v>
      </c>
    </row>
    <row r="54" spans="1:19" ht="13.5" thickBot="1" x14ac:dyDescent="0.25">
      <c r="F54" s="252"/>
      <c r="G54" s="248"/>
      <c r="H54" s="253" t="s">
        <v>85</v>
      </c>
      <c r="I54" s="254"/>
      <c r="J54" s="254"/>
      <c r="K54" s="255"/>
      <c r="L54" s="256">
        <f t="shared" ref="L54:Q54" si="38">SUM(L52:L53)</f>
        <v>0</v>
      </c>
      <c r="M54" s="256">
        <f t="shared" si="38"/>
        <v>0</v>
      </c>
      <c r="N54" s="256">
        <f t="shared" si="38"/>
        <v>0</v>
      </c>
      <c r="O54" s="256">
        <f t="shared" si="38"/>
        <v>0</v>
      </c>
      <c r="P54" s="256">
        <f t="shared" si="38"/>
        <v>0</v>
      </c>
      <c r="Q54" s="256">
        <f t="shared" si="38"/>
        <v>0</v>
      </c>
      <c r="R54" s="257" t="str">
        <f>IFERROR(Q54/M54,"N/A")</f>
        <v>N/A</v>
      </c>
      <c r="S54" s="258">
        <f>SUM(S52:S53)</f>
        <v>0</v>
      </c>
    </row>
    <row r="55" spans="1:19" ht="13.5" thickBot="1" x14ac:dyDescent="0.25">
      <c r="F55" s="74"/>
      <c r="G55" s="74"/>
      <c r="H55" s="74"/>
      <c r="I55" s="74"/>
      <c r="J55" s="74"/>
      <c r="K55" s="74"/>
    </row>
    <row r="56" spans="1:19" s="264" customFormat="1" x14ac:dyDescent="0.2">
      <c r="A56" s="131"/>
      <c r="B56" s="131"/>
      <c r="C56" s="259"/>
      <c r="D56" s="259"/>
      <c r="E56" s="268"/>
      <c r="F56" s="38" t="s">
        <v>86</v>
      </c>
      <c r="G56" s="37"/>
      <c r="H56" s="37"/>
      <c r="I56" s="37"/>
      <c r="J56" s="37"/>
      <c r="K56" s="36"/>
      <c r="L56" s="35"/>
      <c r="M56" s="35"/>
      <c r="N56" s="35"/>
      <c r="O56" s="35"/>
      <c r="P56" s="35"/>
      <c r="Q56" s="35"/>
      <c r="R56" s="34"/>
      <c r="S56" s="33"/>
    </row>
    <row r="57" spans="1:19" x14ac:dyDescent="0.2">
      <c r="F57" s="269" t="s">
        <v>87</v>
      </c>
      <c r="G57" s="270"/>
      <c r="H57" s="270"/>
      <c r="I57" s="270"/>
      <c r="J57" s="270"/>
      <c r="K57" s="262"/>
      <c r="L57" s="47"/>
      <c r="M57" s="47"/>
      <c r="N57" s="47"/>
      <c r="O57" s="47"/>
      <c r="P57" s="47"/>
      <c r="Q57" s="47"/>
      <c r="R57" s="46"/>
      <c r="S57" s="45"/>
    </row>
    <row r="58" spans="1:19" ht="33.75" x14ac:dyDescent="0.2">
      <c r="F58" s="249" t="s">
        <v>482</v>
      </c>
      <c r="G58" s="250"/>
      <c r="H58" s="251"/>
      <c r="I58" s="251"/>
      <c r="J58" s="251"/>
      <c r="K58" s="251"/>
      <c r="L58" s="103" t="s">
        <v>23</v>
      </c>
      <c r="M58" s="103" t="s">
        <v>24</v>
      </c>
      <c r="N58" s="103" t="s">
        <v>25</v>
      </c>
      <c r="O58" s="103" t="s">
        <v>26</v>
      </c>
      <c r="P58" s="103" t="s">
        <v>27</v>
      </c>
      <c r="Q58" s="103" t="s">
        <v>28</v>
      </c>
      <c r="R58" s="246" t="s">
        <v>29</v>
      </c>
      <c r="S58" s="247" t="s">
        <v>30</v>
      </c>
    </row>
    <row r="59" spans="1:19" x14ac:dyDescent="0.2">
      <c r="A59" s="131" t="str">
        <f t="shared" ref="A59:A60" si="39">$G$7</f>
        <v>JVS SoCal</v>
      </c>
      <c r="B59" s="131" t="str">
        <f t="shared" ref="B59:B60" si="40">$G$8</f>
        <v>Youth Employment Program</v>
      </c>
      <c r="D59" s="131" t="s">
        <v>56</v>
      </c>
      <c r="E59" s="58" t="s">
        <v>86</v>
      </c>
      <c r="F59" s="416" t="s">
        <v>490</v>
      </c>
      <c r="G59" s="417"/>
      <c r="H59" s="79"/>
      <c r="I59" s="80"/>
      <c r="J59" s="80"/>
      <c r="K59" s="80"/>
      <c r="L59" s="420">
        <v>8167</v>
      </c>
      <c r="M59" s="414">
        <v>8167</v>
      </c>
      <c r="N59" s="414">
        <f t="shared" ref="N59:N60" si="41">L59-M59</f>
        <v>0</v>
      </c>
      <c r="O59" s="463">
        <v>4839</v>
      </c>
      <c r="P59" s="463">
        <v>4100</v>
      </c>
      <c r="Q59" s="90">
        <f>SUM(O59:P59)</f>
        <v>8939</v>
      </c>
      <c r="R59" s="89">
        <f>IFERROR(Q59/M59,"N/A")</f>
        <v>1.0945267540100405</v>
      </c>
      <c r="S59" s="465">
        <v>8939</v>
      </c>
    </row>
    <row r="60" spans="1:19" x14ac:dyDescent="0.2">
      <c r="A60" s="131" t="str">
        <f t="shared" si="39"/>
        <v>JVS SoCal</v>
      </c>
      <c r="B60" s="131" t="str">
        <f t="shared" si="40"/>
        <v>Youth Employment Program</v>
      </c>
      <c r="D60" s="131" t="s">
        <v>56</v>
      </c>
      <c r="E60" s="58" t="s">
        <v>86</v>
      </c>
      <c r="F60" s="418"/>
      <c r="G60" s="417"/>
      <c r="H60" s="79"/>
      <c r="I60" s="80"/>
      <c r="J60" s="80"/>
      <c r="K60" s="80"/>
      <c r="L60" s="420">
        <v>0</v>
      </c>
      <c r="M60" s="414">
        <v>0</v>
      </c>
      <c r="N60" s="415">
        <f t="shared" si="41"/>
        <v>0</v>
      </c>
      <c r="O60" s="463">
        <v>0</v>
      </c>
      <c r="P60" s="466">
        <v>0</v>
      </c>
      <c r="Q60" s="77">
        <f>SUM(O60:P60)</f>
        <v>0</v>
      </c>
      <c r="R60" s="76" t="str">
        <f>IFERROR(Q60/M60,"N/A")</f>
        <v>N/A</v>
      </c>
      <c r="S60" s="467">
        <v>0</v>
      </c>
    </row>
    <row r="61" spans="1:19" ht="13.5" thickBot="1" x14ac:dyDescent="0.25">
      <c r="E61" s="74"/>
      <c r="F61" s="252"/>
      <c r="G61" s="248"/>
      <c r="H61" s="253" t="s">
        <v>90</v>
      </c>
      <c r="I61" s="254"/>
      <c r="J61" s="254"/>
      <c r="K61" s="255"/>
      <c r="L61" s="256">
        <f t="shared" ref="L61:Q61" si="42">SUM(L59:L60)</f>
        <v>8167</v>
      </c>
      <c r="M61" s="256">
        <f t="shared" si="42"/>
        <v>8167</v>
      </c>
      <c r="N61" s="256">
        <f t="shared" si="42"/>
        <v>0</v>
      </c>
      <c r="O61" s="256">
        <f t="shared" si="42"/>
        <v>4839</v>
      </c>
      <c r="P61" s="256">
        <f t="shared" si="42"/>
        <v>4100</v>
      </c>
      <c r="Q61" s="256">
        <f t="shared" si="42"/>
        <v>8939</v>
      </c>
      <c r="R61" s="257">
        <f>IFERROR(Q61/M61,"N/A")</f>
        <v>1.0945267540100405</v>
      </c>
      <c r="S61" s="258">
        <f>SUM(S59:S60)</f>
        <v>8939</v>
      </c>
    </row>
    <row r="62" spans="1:19" ht="13.5" thickBot="1" x14ac:dyDescent="0.25">
      <c r="F62" s="74"/>
      <c r="G62" s="74"/>
      <c r="H62" s="74"/>
      <c r="I62" s="74"/>
      <c r="J62" s="74"/>
      <c r="K62" s="74"/>
    </row>
    <row r="63" spans="1:19" s="264" customFormat="1" x14ac:dyDescent="0.2">
      <c r="A63" s="131"/>
      <c r="B63" s="131"/>
      <c r="C63" s="259"/>
      <c r="D63" s="259"/>
      <c r="E63" s="268"/>
      <c r="F63" s="38" t="s">
        <v>91</v>
      </c>
      <c r="G63" s="37"/>
      <c r="H63" s="37"/>
      <c r="I63" s="37"/>
      <c r="J63" s="37"/>
      <c r="K63" s="36"/>
      <c r="L63" s="35"/>
      <c r="M63" s="35"/>
      <c r="N63" s="35"/>
      <c r="O63" s="35"/>
      <c r="P63" s="35"/>
      <c r="Q63" s="35"/>
      <c r="R63" s="34"/>
      <c r="S63" s="33"/>
    </row>
    <row r="64" spans="1:19" x14ac:dyDescent="0.2">
      <c r="F64" s="269" t="s">
        <v>491</v>
      </c>
      <c r="G64" s="270"/>
      <c r="H64" s="270"/>
      <c r="I64" s="270"/>
      <c r="J64" s="270"/>
      <c r="K64" s="262"/>
      <c r="L64" s="47"/>
      <c r="M64" s="47"/>
      <c r="N64" s="47"/>
      <c r="O64" s="47"/>
      <c r="P64" s="47"/>
      <c r="Q64" s="47"/>
      <c r="R64" s="46"/>
      <c r="S64" s="45"/>
    </row>
    <row r="65" spans="1:19" ht="33.75" x14ac:dyDescent="0.2">
      <c r="F65" s="249" t="s">
        <v>482</v>
      </c>
      <c r="G65" s="250"/>
      <c r="H65" s="251"/>
      <c r="I65" s="251"/>
      <c r="J65" s="251"/>
      <c r="K65" s="251"/>
      <c r="L65" s="103" t="s">
        <v>23</v>
      </c>
      <c r="M65" s="103" t="s">
        <v>24</v>
      </c>
      <c r="N65" s="103" t="s">
        <v>25</v>
      </c>
      <c r="O65" s="103" t="s">
        <v>26</v>
      </c>
      <c r="P65" s="103" t="s">
        <v>27</v>
      </c>
      <c r="Q65" s="103" t="s">
        <v>28</v>
      </c>
      <c r="R65" s="246" t="s">
        <v>29</v>
      </c>
      <c r="S65" s="247" t="s">
        <v>30</v>
      </c>
    </row>
    <row r="66" spans="1:19" x14ac:dyDescent="0.2">
      <c r="A66" s="131" t="str">
        <f t="shared" ref="A66:A67" si="43">$G$7</f>
        <v>JVS SoCal</v>
      </c>
      <c r="B66" s="131" t="str">
        <f t="shared" ref="B66:B67" si="44">$G$8</f>
        <v>Youth Employment Program</v>
      </c>
      <c r="D66" s="131" t="s">
        <v>56</v>
      </c>
      <c r="E66" s="58" t="s">
        <v>91</v>
      </c>
      <c r="F66" s="416"/>
      <c r="G66" s="417"/>
      <c r="H66" s="79"/>
      <c r="I66" s="80"/>
      <c r="J66" s="80"/>
      <c r="K66" s="80"/>
      <c r="L66" s="420">
        <v>0</v>
      </c>
      <c r="M66" s="414">
        <v>0</v>
      </c>
      <c r="N66" s="414">
        <f t="shared" ref="N66:N67" si="45">L66-M66</f>
        <v>0</v>
      </c>
      <c r="O66" s="463">
        <v>0</v>
      </c>
      <c r="P66" s="463">
        <v>0</v>
      </c>
      <c r="Q66" s="90">
        <f>SUM(O66:P66)</f>
        <v>0</v>
      </c>
      <c r="R66" s="89" t="str">
        <f>IFERROR(Q66/M66,"N/A")</f>
        <v>N/A</v>
      </c>
      <c r="S66" s="465">
        <v>0</v>
      </c>
    </row>
    <row r="67" spans="1:19" x14ac:dyDescent="0.2">
      <c r="A67" s="131" t="str">
        <f t="shared" si="43"/>
        <v>JVS SoCal</v>
      </c>
      <c r="B67" s="131" t="str">
        <f t="shared" si="44"/>
        <v>Youth Employment Program</v>
      </c>
      <c r="D67" s="131" t="s">
        <v>56</v>
      </c>
      <c r="E67" s="58" t="s">
        <v>91</v>
      </c>
      <c r="F67" s="418"/>
      <c r="G67" s="417"/>
      <c r="H67" s="79"/>
      <c r="I67" s="80"/>
      <c r="J67" s="80"/>
      <c r="K67" s="80"/>
      <c r="L67" s="420">
        <v>0</v>
      </c>
      <c r="M67" s="414">
        <v>0</v>
      </c>
      <c r="N67" s="415">
        <f t="shared" si="45"/>
        <v>0</v>
      </c>
      <c r="O67" s="463">
        <v>0</v>
      </c>
      <c r="P67" s="466">
        <v>0</v>
      </c>
      <c r="Q67" s="77">
        <f t="shared" ref="Q67" si="46">SUM(O67:P67)</f>
        <v>0</v>
      </c>
      <c r="R67" s="76" t="str">
        <f t="shared" ref="R67" si="47">IFERROR(Q67/M67,"N/A")</f>
        <v>N/A</v>
      </c>
      <c r="S67" s="467">
        <v>0</v>
      </c>
    </row>
    <row r="68" spans="1:19" ht="13.5" thickBot="1" x14ac:dyDescent="0.25">
      <c r="F68" s="252"/>
      <c r="G68" s="248"/>
      <c r="H68" s="253" t="s">
        <v>94</v>
      </c>
      <c r="I68" s="254"/>
      <c r="J68" s="254"/>
      <c r="K68" s="255"/>
      <c r="L68" s="256">
        <f t="shared" ref="L68:Q68" si="48">SUM(L66:L67)</f>
        <v>0</v>
      </c>
      <c r="M68" s="256">
        <f t="shared" si="48"/>
        <v>0</v>
      </c>
      <c r="N68" s="256">
        <f t="shared" si="48"/>
        <v>0</v>
      </c>
      <c r="O68" s="256">
        <f t="shared" si="48"/>
        <v>0</v>
      </c>
      <c r="P68" s="256">
        <f t="shared" si="48"/>
        <v>0</v>
      </c>
      <c r="Q68" s="256">
        <f t="shared" si="48"/>
        <v>0</v>
      </c>
      <c r="R68" s="257" t="str">
        <f>IFERROR(Q68/M68,"N/A")</f>
        <v>N/A</v>
      </c>
      <c r="S68" s="258">
        <f>SUM(S66:S67)</f>
        <v>0</v>
      </c>
    </row>
    <row r="69" spans="1:19" ht="13.5" thickBot="1" x14ac:dyDescent="0.25">
      <c r="F69" s="74"/>
      <c r="G69" s="74"/>
      <c r="H69" s="74"/>
      <c r="I69" s="74"/>
      <c r="J69" s="74"/>
      <c r="K69" s="74"/>
    </row>
    <row r="70" spans="1:19" s="264" customFormat="1" x14ac:dyDescent="0.2">
      <c r="A70" s="131"/>
      <c r="B70" s="131"/>
      <c r="C70" s="259"/>
      <c r="D70" s="259"/>
      <c r="E70" s="268"/>
      <c r="F70" s="38" t="s">
        <v>95</v>
      </c>
      <c r="G70" s="37"/>
      <c r="H70" s="37"/>
      <c r="I70" s="37"/>
      <c r="J70" s="37"/>
      <c r="K70" s="36"/>
      <c r="L70" s="35"/>
      <c r="M70" s="35"/>
      <c r="N70" s="35"/>
      <c r="O70" s="35"/>
      <c r="P70" s="35"/>
      <c r="Q70" s="35"/>
      <c r="R70" s="34"/>
      <c r="S70" s="33"/>
    </row>
    <row r="71" spans="1:19" x14ac:dyDescent="0.2">
      <c r="F71" s="269" t="s">
        <v>492</v>
      </c>
      <c r="G71" s="270"/>
      <c r="H71" s="270"/>
      <c r="I71" s="270"/>
      <c r="J71" s="270"/>
      <c r="K71" s="262"/>
      <c r="L71" s="47"/>
      <c r="M71" s="47"/>
      <c r="N71" s="47"/>
      <c r="O71" s="47"/>
      <c r="P71" s="47"/>
      <c r="Q71" s="47"/>
      <c r="R71" s="46"/>
      <c r="S71" s="45"/>
    </row>
    <row r="72" spans="1:19" ht="33.75" x14ac:dyDescent="0.2">
      <c r="F72" s="249" t="s">
        <v>482</v>
      </c>
      <c r="G72" s="250"/>
      <c r="H72" s="251"/>
      <c r="I72" s="251"/>
      <c r="J72" s="251"/>
      <c r="K72" s="251"/>
      <c r="L72" s="103" t="s">
        <v>23</v>
      </c>
      <c r="M72" s="103" t="s">
        <v>24</v>
      </c>
      <c r="N72" s="103" t="s">
        <v>25</v>
      </c>
      <c r="O72" s="103" t="s">
        <v>26</v>
      </c>
      <c r="P72" s="103" t="s">
        <v>27</v>
      </c>
      <c r="Q72" s="103" t="s">
        <v>28</v>
      </c>
      <c r="R72" s="246" t="s">
        <v>29</v>
      </c>
      <c r="S72" s="247" t="s">
        <v>30</v>
      </c>
    </row>
    <row r="73" spans="1:19" x14ac:dyDescent="0.2">
      <c r="A73" s="131" t="str">
        <f t="shared" ref="A73:A74" si="49">$G$7</f>
        <v>JVS SoCal</v>
      </c>
      <c r="B73" s="131" t="str">
        <f t="shared" ref="B73:B74" si="50">$G$8</f>
        <v>Youth Employment Program</v>
      </c>
      <c r="D73" s="131" t="s">
        <v>56</v>
      </c>
      <c r="E73" s="58" t="s">
        <v>95</v>
      </c>
      <c r="F73" s="416" t="s">
        <v>493</v>
      </c>
      <c r="G73" s="417"/>
      <c r="H73" s="79"/>
      <c r="I73" s="80"/>
      <c r="J73" s="80"/>
      <c r="K73" s="80"/>
      <c r="L73" s="420">
        <v>200</v>
      </c>
      <c r="M73" s="414">
        <v>200</v>
      </c>
      <c r="N73" s="414">
        <f t="shared" ref="N73:N74" si="51">L73-M73</f>
        <v>0</v>
      </c>
      <c r="O73" s="463">
        <v>0.49</v>
      </c>
      <c r="P73" s="463">
        <v>0</v>
      </c>
      <c r="Q73" s="90">
        <f t="shared" ref="Q73:Q74" si="52">SUM(O73:P73)</f>
        <v>0.49</v>
      </c>
      <c r="R73" s="89">
        <f t="shared" ref="R73:R74" si="53">IFERROR(Q73/M73,"N/A")</f>
        <v>2.4499999999999999E-3</v>
      </c>
      <c r="S73" s="465">
        <v>0</v>
      </c>
    </row>
    <row r="74" spans="1:19" x14ac:dyDescent="0.2">
      <c r="A74" s="131" t="str">
        <f t="shared" si="49"/>
        <v>JVS SoCal</v>
      </c>
      <c r="B74" s="131" t="str">
        <f t="shared" si="50"/>
        <v>Youth Employment Program</v>
      </c>
      <c r="D74" s="131" t="s">
        <v>56</v>
      </c>
      <c r="E74" s="58" t="s">
        <v>95</v>
      </c>
      <c r="F74" s="418"/>
      <c r="G74" s="417"/>
      <c r="H74" s="79"/>
      <c r="I74" s="80"/>
      <c r="J74" s="80"/>
      <c r="K74" s="80"/>
      <c r="L74" s="420">
        <v>0</v>
      </c>
      <c r="M74" s="414">
        <v>0</v>
      </c>
      <c r="N74" s="415">
        <f t="shared" si="51"/>
        <v>0</v>
      </c>
      <c r="O74" s="463">
        <v>0</v>
      </c>
      <c r="P74" s="466">
        <v>0</v>
      </c>
      <c r="Q74" s="77">
        <f t="shared" si="52"/>
        <v>0</v>
      </c>
      <c r="R74" s="76" t="str">
        <f t="shared" si="53"/>
        <v>N/A</v>
      </c>
      <c r="S74" s="467">
        <v>0</v>
      </c>
    </row>
    <row r="75" spans="1:19" ht="13.5" thickBot="1" x14ac:dyDescent="0.25">
      <c r="F75" s="252"/>
      <c r="G75" s="248"/>
      <c r="H75" s="253" t="s">
        <v>101</v>
      </c>
      <c r="I75" s="254"/>
      <c r="J75" s="254"/>
      <c r="K75" s="255"/>
      <c r="L75" s="256">
        <f t="shared" ref="L75:Q75" si="54">SUM(L73:L74)</f>
        <v>200</v>
      </c>
      <c r="M75" s="256">
        <f t="shared" si="54"/>
        <v>200</v>
      </c>
      <c r="N75" s="256">
        <f t="shared" si="54"/>
        <v>0</v>
      </c>
      <c r="O75" s="256">
        <f t="shared" si="54"/>
        <v>0.49</v>
      </c>
      <c r="P75" s="256">
        <f t="shared" si="54"/>
        <v>0</v>
      </c>
      <c r="Q75" s="256">
        <f t="shared" si="54"/>
        <v>0.49</v>
      </c>
      <c r="R75" s="257">
        <f>IFERROR(Q75/M75,"N/A")</f>
        <v>2.4499999999999999E-3</v>
      </c>
      <c r="S75" s="258">
        <f>SUM(S73:S74)</f>
        <v>0</v>
      </c>
    </row>
    <row r="76" spans="1:19" ht="13.5" thickBot="1" x14ac:dyDescent="0.25">
      <c r="F76" s="74"/>
      <c r="G76" s="74"/>
      <c r="H76" s="74"/>
      <c r="I76" s="74"/>
      <c r="J76" s="74"/>
      <c r="K76" s="74"/>
    </row>
    <row r="77" spans="1:19" s="264" customFormat="1" x14ac:dyDescent="0.2">
      <c r="A77" s="131"/>
      <c r="B77" s="131"/>
      <c r="C77" s="259"/>
      <c r="D77" s="259"/>
      <c r="E77" s="268"/>
      <c r="F77" s="38" t="s">
        <v>102</v>
      </c>
      <c r="G77" s="37"/>
      <c r="H77" s="37"/>
      <c r="I77" s="37"/>
      <c r="J77" s="37"/>
      <c r="K77" s="36"/>
      <c r="L77" s="35"/>
      <c r="M77" s="35"/>
      <c r="N77" s="35"/>
      <c r="O77" s="35"/>
      <c r="P77" s="35"/>
      <c r="Q77" s="35"/>
      <c r="R77" s="34"/>
      <c r="S77" s="33"/>
    </row>
    <row r="78" spans="1:19" x14ac:dyDescent="0.2">
      <c r="F78" s="269" t="s">
        <v>494</v>
      </c>
      <c r="G78" s="262"/>
      <c r="H78" s="270"/>
      <c r="I78" s="270"/>
      <c r="J78" s="270"/>
      <c r="K78" s="262"/>
      <c r="L78" s="47"/>
      <c r="M78" s="47"/>
      <c r="N78" s="47"/>
      <c r="O78" s="47"/>
      <c r="P78" s="47"/>
      <c r="Q78" s="47"/>
      <c r="R78" s="46"/>
      <c r="S78" s="45"/>
    </row>
    <row r="79" spans="1:19" ht="33.75" x14ac:dyDescent="0.2">
      <c r="F79" s="249" t="s">
        <v>482</v>
      </c>
      <c r="G79" s="250"/>
      <c r="H79" s="251"/>
      <c r="I79" s="251"/>
      <c r="J79" s="251"/>
      <c r="K79" s="251"/>
      <c r="L79" s="103" t="s">
        <v>23</v>
      </c>
      <c r="M79" s="103" t="s">
        <v>24</v>
      </c>
      <c r="N79" s="103" t="s">
        <v>25</v>
      </c>
      <c r="O79" s="103" t="s">
        <v>26</v>
      </c>
      <c r="P79" s="103" t="s">
        <v>27</v>
      </c>
      <c r="Q79" s="103" t="s">
        <v>28</v>
      </c>
      <c r="R79" s="246" t="s">
        <v>29</v>
      </c>
      <c r="S79" s="247" t="s">
        <v>30</v>
      </c>
    </row>
    <row r="80" spans="1:19" x14ac:dyDescent="0.2">
      <c r="A80" s="131" t="str">
        <f t="shared" ref="A80:A81" si="55">$G$7</f>
        <v>JVS SoCal</v>
      </c>
      <c r="B80" s="131" t="str">
        <f t="shared" ref="B80:B81" si="56">$G$8</f>
        <v>Youth Employment Program</v>
      </c>
      <c r="D80" s="131" t="s">
        <v>56</v>
      </c>
      <c r="E80" s="58" t="s">
        <v>102</v>
      </c>
      <c r="F80" s="416" t="s">
        <v>495</v>
      </c>
      <c r="G80" s="417"/>
      <c r="H80" s="79"/>
      <c r="I80" s="80"/>
      <c r="J80" s="80"/>
      <c r="K80" s="80"/>
      <c r="L80" s="420">
        <v>180</v>
      </c>
      <c r="M80" s="414">
        <v>180</v>
      </c>
      <c r="N80" s="414">
        <f t="shared" ref="N80:N81" si="57">L80-M80</f>
        <v>0</v>
      </c>
      <c r="O80" s="463">
        <v>117</v>
      </c>
      <c r="P80" s="463">
        <v>80</v>
      </c>
      <c r="Q80" s="90">
        <f>SUM(O80:P80)</f>
        <v>197</v>
      </c>
      <c r="R80" s="89">
        <f>IFERROR(Q80/M80,"N/A")</f>
        <v>1.0944444444444446</v>
      </c>
      <c r="S80" s="465">
        <v>197</v>
      </c>
    </row>
    <row r="81" spans="1:19" x14ac:dyDescent="0.2">
      <c r="A81" s="131" t="str">
        <f t="shared" si="55"/>
        <v>JVS SoCal</v>
      </c>
      <c r="B81" s="131" t="str">
        <f t="shared" si="56"/>
        <v>Youth Employment Program</v>
      </c>
      <c r="D81" s="131" t="s">
        <v>56</v>
      </c>
      <c r="E81" s="58" t="s">
        <v>102</v>
      </c>
      <c r="F81" s="418"/>
      <c r="G81" s="417"/>
      <c r="H81" s="79"/>
      <c r="I81" s="80"/>
      <c r="J81" s="80"/>
      <c r="K81" s="80"/>
      <c r="L81" s="420">
        <v>0</v>
      </c>
      <c r="M81" s="414">
        <v>0</v>
      </c>
      <c r="N81" s="415">
        <f t="shared" si="57"/>
        <v>0</v>
      </c>
      <c r="O81" s="463">
        <v>0</v>
      </c>
      <c r="P81" s="466">
        <v>0</v>
      </c>
      <c r="Q81" s="77">
        <f t="shared" ref="Q81" si="58">SUM(O81:P81)</f>
        <v>0</v>
      </c>
      <c r="R81" s="76" t="str">
        <f t="shared" ref="R81" si="59">IFERROR(Q81/M81,"N/A")</f>
        <v>N/A</v>
      </c>
      <c r="S81" s="467">
        <v>0</v>
      </c>
    </row>
    <row r="82" spans="1:19" ht="13.5" thickBot="1" x14ac:dyDescent="0.25">
      <c r="F82" s="252"/>
      <c r="G82" s="248"/>
      <c r="H82" s="253" t="s">
        <v>108</v>
      </c>
      <c r="I82" s="254"/>
      <c r="J82" s="254"/>
      <c r="K82" s="255"/>
      <c r="L82" s="256">
        <f t="shared" ref="L82:Q82" si="60">SUM(L80:L81)</f>
        <v>180</v>
      </c>
      <c r="M82" s="256">
        <f t="shared" si="60"/>
        <v>180</v>
      </c>
      <c r="N82" s="256">
        <f t="shared" si="60"/>
        <v>0</v>
      </c>
      <c r="O82" s="256">
        <f t="shared" si="60"/>
        <v>117</v>
      </c>
      <c r="P82" s="256">
        <f t="shared" si="60"/>
        <v>80</v>
      </c>
      <c r="Q82" s="256">
        <f t="shared" si="60"/>
        <v>197</v>
      </c>
      <c r="R82" s="257">
        <f>IFERROR(Q82/M82,"N/A")</f>
        <v>1.0944444444444446</v>
      </c>
      <c r="S82" s="258">
        <f>SUM(S80:S81)</f>
        <v>197</v>
      </c>
    </row>
    <row r="83" spans="1:19" ht="13.5" thickBot="1" x14ac:dyDescent="0.25">
      <c r="F83" s="74"/>
      <c r="G83" s="74"/>
      <c r="H83" s="74"/>
      <c r="I83" s="74"/>
      <c r="J83" s="74"/>
      <c r="K83" s="74"/>
    </row>
    <row r="84" spans="1:19" s="264" customFormat="1" x14ac:dyDescent="0.2">
      <c r="A84" s="131"/>
      <c r="B84" s="131"/>
      <c r="C84" s="259"/>
      <c r="D84" s="259"/>
      <c r="E84" s="268"/>
      <c r="F84" s="51" t="s">
        <v>109</v>
      </c>
      <c r="G84" s="37"/>
      <c r="H84" s="37"/>
      <c r="I84" s="37"/>
      <c r="J84" s="37"/>
      <c r="K84" s="36"/>
      <c r="L84" s="35"/>
      <c r="M84" s="35"/>
      <c r="N84" s="35"/>
      <c r="O84" s="35"/>
      <c r="P84" s="35"/>
      <c r="Q84" s="35"/>
      <c r="R84" s="34"/>
      <c r="S84" s="33"/>
    </row>
    <row r="85" spans="1:19" x14ac:dyDescent="0.2">
      <c r="F85" s="260" t="s">
        <v>110</v>
      </c>
      <c r="G85" s="270"/>
      <c r="H85" s="270"/>
      <c r="I85" s="270"/>
      <c r="J85" s="270"/>
      <c r="K85" s="262"/>
      <c r="L85" s="47"/>
      <c r="M85" s="47"/>
      <c r="N85" s="47"/>
      <c r="O85" s="47"/>
      <c r="P85" s="47"/>
      <c r="Q85" s="47"/>
      <c r="R85" s="46"/>
      <c r="S85" s="45"/>
    </row>
    <row r="86" spans="1:19" ht="33.75" x14ac:dyDescent="0.2">
      <c r="F86" s="249" t="s">
        <v>482</v>
      </c>
      <c r="G86" s="250"/>
      <c r="H86" s="251"/>
      <c r="I86" s="251"/>
      <c r="J86" s="251"/>
      <c r="K86" s="251"/>
      <c r="L86" s="103" t="s">
        <v>23</v>
      </c>
      <c r="M86" s="103" t="s">
        <v>24</v>
      </c>
      <c r="N86" s="103" t="s">
        <v>25</v>
      </c>
      <c r="O86" s="103" t="s">
        <v>26</v>
      </c>
      <c r="P86" s="103" t="s">
        <v>27</v>
      </c>
      <c r="Q86" s="103" t="s">
        <v>28</v>
      </c>
      <c r="R86" s="246" t="s">
        <v>29</v>
      </c>
      <c r="S86" s="247" t="s">
        <v>30</v>
      </c>
    </row>
    <row r="87" spans="1:19" x14ac:dyDescent="0.2">
      <c r="A87" s="131" t="str">
        <f t="shared" ref="A87:A92" si="61">$G$7</f>
        <v>JVS SoCal</v>
      </c>
      <c r="B87" s="131" t="str">
        <f t="shared" ref="B87:B92" si="62">$G$8</f>
        <v>Youth Employment Program</v>
      </c>
      <c r="D87" s="131" t="s">
        <v>56</v>
      </c>
      <c r="E87" s="58" t="s">
        <v>109</v>
      </c>
      <c r="F87" s="416" t="s">
        <v>496</v>
      </c>
      <c r="G87" s="417"/>
      <c r="H87" s="79"/>
      <c r="I87" s="80"/>
      <c r="J87" s="80"/>
      <c r="K87" s="80"/>
      <c r="L87" s="420">
        <v>200</v>
      </c>
      <c r="M87" s="414">
        <v>200</v>
      </c>
      <c r="N87" s="414">
        <f t="shared" ref="N87:N92" si="63">L87-M87</f>
        <v>0</v>
      </c>
      <c r="O87" s="463">
        <v>98</v>
      </c>
      <c r="P87" s="463">
        <v>80</v>
      </c>
      <c r="Q87" s="90">
        <f>SUM(O87:P87)</f>
        <v>178</v>
      </c>
      <c r="R87" s="89">
        <f>IFERROR(Q87/M87,"N/A")</f>
        <v>0.89</v>
      </c>
      <c r="S87" s="465">
        <v>178</v>
      </c>
    </row>
    <row r="88" spans="1:19" x14ac:dyDescent="0.2">
      <c r="A88" s="131" t="str">
        <f t="shared" si="61"/>
        <v>JVS SoCal</v>
      </c>
      <c r="B88" s="131" t="str">
        <f t="shared" si="62"/>
        <v>Youth Employment Program</v>
      </c>
      <c r="D88" s="131" t="s">
        <v>56</v>
      </c>
      <c r="E88" s="58" t="s">
        <v>109</v>
      </c>
      <c r="F88" s="418" t="s">
        <v>497</v>
      </c>
      <c r="G88" s="417"/>
      <c r="H88" s="79"/>
      <c r="I88" s="80"/>
      <c r="J88" s="80"/>
      <c r="K88" s="80"/>
      <c r="L88" s="420">
        <v>220</v>
      </c>
      <c r="M88" s="414">
        <v>220</v>
      </c>
      <c r="N88" s="415">
        <f t="shared" si="63"/>
        <v>0</v>
      </c>
      <c r="O88" s="463">
        <v>148</v>
      </c>
      <c r="P88" s="466">
        <v>94</v>
      </c>
      <c r="Q88" s="77">
        <f>SUM(O88:P88)</f>
        <v>242</v>
      </c>
      <c r="R88" s="76">
        <f>IFERROR(Q88/M88,"N/A")</f>
        <v>1.1000000000000001</v>
      </c>
      <c r="S88" s="467">
        <v>242</v>
      </c>
    </row>
    <row r="89" spans="1:19" x14ac:dyDescent="0.2">
      <c r="A89" s="131" t="str">
        <f t="shared" si="61"/>
        <v>JVS SoCal</v>
      </c>
      <c r="B89" s="131" t="str">
        <f t="shared" si="62"/>
        <v>Youth Employment Program</v>
      </c>
      <c r="D89" s="131" t="s">
        <v>56</v>
      </c>
      <c r="E89" s="58" t="s">
        <v>109</v>
      </c>
      <c r="F89" s="418" t="s">
        <v>225</v>
      </c>
      <c r="G89" s="417"/>
      <c r="H89" s="79"/>
      <c r="I89" s="80"/>
      <c r="J89" s="80"/>
      <c r="K89" s="80"/>
      <c r="L89" s="420">
        <v>375</v>
      </c>
      <c r="M89" s="414">
        <v>375</v>
      </c>
      <c r="N89" s="414">
        <f t="shared" si="63"/>
        <v>0</v>
      </c>
      <c r="O89" s="463">
        <v>34</v>
      </c>
      <c r="P89" s="463">
        <v>227</v>
      </c>
      <c r="Q89" s="90">
        <f t="shared" ref="Q89:Q92" si="64">SUM(O89:P89)</f>
        <v>261</v>
      </c>
      <c r="R89" s="89">
        <f t="shared" ref="R89:R92" si="65">IFERROR(Q89/M89,"N/A")</f>
        <v>0.69599999999999995</v>
      </c>
      <c r="S89" s="465">
        <v>261</v>
      </c>
    </row>
    <row r="90" spans="1:19" x14ac:dyDescent="0.2">
      <c r="A90" s="131" t="str">
        <f t="shared" si="61"/>
        <v>JVS SoCal</v>
      </c>
      <c r="B90" s="131" t="str">
        <f t="shared" si="62"/>
        <v>Youth Employment Program</v>
      </c>
      <c r="D90" s="131" t="s">
        <v>56</v>
      </c>
      <c r="E90" s="58" t="s">
        <v>109</v>
      </c>
      <c r="F90" s="418" t="s">
        <v>498</v>
      </c>
      <c r="G90" s="417"/>
      <c r="H90" s="79"/>
      <c r="I90" s="80"/>
      <c r="J90" s="80"/>
      <c r="K90" s="80"/>
      <c r="L90" s="420">
        <v>320</v>
      </c>
      <c r="M90" s="414">
        <v>320</v>
      </c>
      <c r="N90" s="414">
        <f t="shared" si="63"/>
        <v>0</v>
      </c>
      <c r="O90" s="463">
        <v>38</v>
      </c>
      <c r="P90" s="463">
        <v>45</v>
      </c>
      <c r="Q90" s="90">
        <f t="shared" si="64"/>
        <v>83</v>
      </c>
      <c r="R90" s="89">
        <f t="shared" si="65"/>
        <v>0.25937500000000002</v>
      </c>
      <c r="S90" s="465">
        <v>83</v>
      </c>
    </row>
    <row r="91" spans="1:19" x14ac:dyDescent="0.2">
      <c r="A91" s="131" t="str">
        <f t="shared" si="61"/>
        <v>JVS SoCal</v>
      </c>
      <c r="B91" s="131" t="str">
        <f t="shared" si="62"/>
        <v>Youth Employment Program</v>
      </c>
      <c r="D91" s="131" t="s">
        <v>56</v>
      </c>
      <c r="E91" s="58" t="s">
        <v>109</v>
      </c>
      <c r="F91" s="418" t="s">
        <v>89</v>
      </c>
      <c r="G91" s="417"/>
      <c r="H91" s="79"/>
      <c r="I91" s="80"/>
      <c r="J91" s="80"/>
      <c r="K91" s="80"/>
      <c r="L91" s="420">
        <v>1300</v>
      </c>
      <c r="M91" s="414">
        <v>1272</v>
      </c>
      <c r="N91" s="414">
        <f t="shared" si="63"/>
        <v>28</v>
      </c>
      <c r="O91" s="463">
        <v>559</v>
      </c>
      <c r="P91" s="463">
        <v>610</v>
      </c>
      <c r="Q91" s="90">
        <f t="shared" si="64"/>
        <v>1169</v>
      </c>
      <c r="R91" s="89">
        <f t="shared" si="65"/>
        <v>0.91902515723270439</v>
      </c>
      <c r="S91" s="465">
        <v>1197</v>
      </c>
    </row>
    <row r="92" spans="1:19" x14ac:dyDescent="0.2">
      <c r="A92" s="131" t="str">
        <f t="shared" si="61"/>
        <v>JVS SoCal</v>
      </c>
      <c r="B92" s="131" t="str">
        <f t="shared" si="62"/>
        <v>Youth Employment Program</v>
      </c>
      <c r="D92" s="131" t="s">
        <v>56</v>
      </c>
      <c r="E92" s="58" t="s">
        <v>109</v>
      </c>
      <c r="F92" s="418"/>
      <c r="G92" s="417"/>
      <c r="H92" s="79"/>
      <c r="I92" s="80"/>
      <c r="J92" s="80"/>
      <c r="K92" s="80"/>
      <c r="L92" s="420">
        <v>0</v>
      </c>
      <c r="M92" s="420">
        <v>0</v>
      </c>
      <c r="N92" s="420">
        <f t="shared" si="63"/>
        <v>0</v>
      </c>
      <c r="O92" s="468">
        <v>0</v>
      </c>
      <c r="P92" s="468">
        <v>0</v>
      </c>
      <c r="Q92" s="77">
        <f t="shared" si="64"/>
        <v>0</v>
      </c>
      <c r="R92" s="76" t="str">
        <f t="shared" si="65"/>
        <v>N/A</v>
      </c>
      <c r="S92" s="467">
        <v>0</v>
      </c>
    </row>
    <row r="93" spans="1:19" ht="13.5" thickBot="1" x14ac:dyDescent="0.25">
      <c r="F93" s="252"/>
      <c r="G93" s="248"/>
      <c r="H93" s="253" t="s">
        <v>114</v>
      </c>
      <c r="I93" s="254"/>
      <c r="J93" s="254"/>
      <c r="K93" s="255"/>
      <c r="L93" s="256">
        <f t="shared" ref="L93:Q93" si="66">SUM(L87:L92)</f>
        <v>2415</v>
      </c>
      <c r="M93" s="256">
        <f t="shared" si="66"/>
        <v>2387</v>
      </c>
      <c r="N93" s="256">
        <f t="shared" si="66"/>
        <v>28</v>
      </c>
      <c r="O93" s="256">
        <f t="shared" si="66"/>
        <v>877</v>
      </c>
      <c r="P93" s="256">
        <f t="shared" si="66"/>
        <v>1056</v>
      </c>
      <c r="Q93" s="256">
        <f t="shared" si="66"/>
        <v>1933</v>
      </c>
      <c r="R93" s="257">
        <f>IFERROR(Q93/M93,"N/A")</f>
        <v>0.8098031001256808</v>
      </c>
      <c r="S93" s="258">
        <f>SUM(S87:S92)</f>
        <v>1961</v>
      </c>
    </row>
    <row r="94" spans="1:19" ht="13.5" thickBot="1" x14ac:dyDescent="0.25">
      <c r="F94" s="74"/>
      <c r="G94" s="74"/>
      <c r="H94" s="74"/>
      <c r="I94" s="74"/>
      <c r="J94" s="74"/>
      <c r="K94" s="74"/>
    </row>
    <row r="95" spans="1:19" s="264" customFormat="1" x14ac:dyDescent="0.2">
      <c r="A95" s="259"/>
      <c r="B95" s="259"/>
      <c r="C95" s="259"/>
      <c r="D95" s="259"/>
      <c r="E95" s="268"/>
      <c r="F95" s="38" t="s">
        <v>115</v>
      </c>
      <c r="G95" s="37"/>
      <c r="H95" s="37"/>
      <c r="I95" s="37"/>
      <c r="J95" s="37"/>
      <c r="K95" s="36"/>
      <c r="L95" s="35"/>
      <c r="M95" s="35"/>
      <c r="N95" s="35"/>
      <c r="O95" s="35"/>
      <c r="P95" s="35"/>
      <c r="Q95" s="35"/>
      <c r="R95" s="34"/>
      <c r="S95" s="33"/>
    </row>
    <row r="96" spans="1:19" x14ac:dyDescent="0.2">
      <c r="F96" s="269" t="s">
        <v>499</v>
      </c>
      <c r="G96" s="270"/>
      <c r="H96" s="270"/>
      <c r="I96" s="270"/>
      <c r="J96" s="270"/>
      <c r="K96" s="262"/>
      <c r="L96" s="47"/>
      <c r="M96" s="47"/>
      <c r="N96" s="47"/>
      <c r="O96" s="47"/>
      <c r="P96" s="47"/>
      <c r="Q96" s="47"/>
      <c r="R96" s="46"/>
      <c r="S96" s="45"/>
    </row>
    <row r="97" spans="1:19" ht="33.75" x14ac:dyDescent="0.2">
      <c r="F97" s="249" t="s">
        <v>482</v>
      </c>
      <c r="G97" s="250"/>
      <c r="H97" s="251"/>
      <c r="I97" s="251"/>
      <c r="J97" s="251"/>
      <c r="K97" s="251"/>
      <c r="L97" s="103" t="s">
        <v>23</v>
      </c>
      <c r="M97" s="103" t="s">
        <v>24</v>
      </c>
      <c r="N97" s="103" t="s">
        <v>25</v>
      </c>
      <c r="O97" s="103" t="s">
        <v>26</v>
      </c>
      <c r="P97" s="103" t="s">
        <v>27</v>
      </c>
      <c r="Q97" s="103" t="s">
        <v>28</v>
      </c>
      <c r="R97" s="246" t="s">
        <v>29</v>
      </c>
      <c r="S97" s="247" t="s">
        <v>30</v>
      </c>
    </row>
    <row r="98" spans="1:19" x14ac:dyDescent="0.2">
      <c r="A98" s="131" t="str">
        <f t="shared" ref="A98:A99" si="67">$G$7</f>
        <v>JVS SoCal</v>
      </c>
      <c r="B98" s="131" t="str">
        <f t="shared" ref="B98:B99" si="68">$G$8</f>
        <v>Youth Employment Program</v>
      </c>
      <c r="D98" s="131" t="s">
        <v>56</v>
      </c>
      <c r="E98" s="58" t="s">
        <v>115</v>
      </c>
      <c r="F98" s="416"/>
      <c r="G98" s="417"/>
      <c r="H98" s="79"/>
      <c r="I98" s="80"/>
      <c r="J98" s="80"/>
      <c r="K98" s="80"/>
      <c r="L98" s="414">
        <v>0</v>
      </c>
      <c r="M98" s="414">
        <v>0</v>
      </c>
      <c r="N98" s="414">
        <f t="shared" ref="N98:N99" si="69">L98-M98</f>
        <v>0</v>
      </c>
      <c r="O98" s="463">
        <v>0</v>
      </c>
      <c r="P98" s="463">
        <v>0</v>
      </c>
      <c r="Q98" s="90">
        <f>SUM(O98:P98)</f>
        <v>0</v>
      </c>
      <c r="R98" s="89" t="str">
        <f>IFERROR(Q98/M98,"N/A")</f>
        <v>N/A</v>
      </c>
      <c r="S98" s="465">
        <v>0</v>
      </c>
    </row>
    <row r="99" spans="1:19" x14ac:dyDescent="0.2">
      <c r="A99" s="131" t="str">
        <f t="shared" si="67"/>
        <v>JVS SoCal</v>
      </c>
      <c r="B99" s="131" t="str">
        <f t="shared" si="68"/>
        <v>Youth Employment Program</v>
      </c>
      <c r="D99" s="131" t="s">
        <v>56</v>
      </c>
      <c r="E99" s="58" t="s">
        <v>115</v>
      </c>
      <c r="F99" s="418"/>
      <c r="G99" s="417"/>
      <c r="H99" s="79"/>
      <c r="I99" s="80"/>
      <c r="J99" s="80"/>
      <c r="K99" s="80"/>
      <c r="L99" s="414">
        <v>0</v>
      </c>
      <c r="M99" s="414">
        <v>0</v>
      </c>
      <c r="N99" s="414">
        <f t="shared" si="69"/>
        <v>0</v>
      </c>
      <c r="O99" s="463">
        <v>0</v>
      </c>
      <c r="P99" s="463">
        <v>0</v>
      </c>
      <c r="Q99" s="90">
        <f t="shared" ref="Q99" si="70">SUM(O99:P99)</f>
        <v>0</v>
      </c>
      <c r="R99" s="89" t="str">
        <f t="shared" ref="R99" si="71">IFERROR(Q99/M99,"N/A")</f>
        <v>N/A</v>
      </c>
      <c r="S99" s="465">
        <v>0</v>
      </c>
    </row>
    <row r="100" spans="1:19" ht="13.5" thickBot="1" x14ac:dyDescent="0.25">
      <c r="F100" s="252"/>
      <c r="G100" s="248"/>
      <c r="H100" s="253" t="s">
        <v>120</v>
      </c>
      <c r="I100" s="254"/>
      <c r="J100" s="254"/>
      <c r="K100" s="255"/>
      <c r="L100" s="256">
        <f t="shared" ref="L100:Q100" si="72">SUM(L98:L99)</f>
        <v>0</v>
      </c>
      <c r="M100" s="256">
        <f t="shared" si="72"/>
        <v>0</v>
      </c>
      <c r="N100" s="256">
        <f t="shared" si="72"/>
        <v>0</v>
      </c>
      <c r="O100" s="256">
        <f t="shared" si="72"/>
        <v>0</v>
      </c>
      <c r="P100" s="256">
        <f t="shared" si="72"/>
        <v>0</v>
      </c>
      <c r="Q100" s="256">
        <f t="shared" si="72"/>
        <v>0</v>
      </c>
      <c r="R100" s="257" t="str">
        <f>IFERROR(Q100/M100,"N/A")</f>
        <v>N/A</v>
      </c>
      <c r="S100" s="258">
        <f>SUM(S98:S99)</f>
        <v>0</v>
      </c>
    </row>
    <row r="101" spans="1:19" ht="13.5" thickBot="1" x14ac:dyDescent="0.25">
      <c r="F101" s="74"/>
      <c r="G101" s="74"/>
      <c r="H101" s="74"/>
      <c r="I101" s="74"/>
      <c r="J101" s="74"/>
      <c r="K101" s="74"/>
    </row>
    <row r="102" spans="1:19" s="264" customFormat="1" x14ac:dyDescent="0.2">
      <c r="F102" s="38" t="s">
        <v>121</v>
      </c>
      <c r="G102" s="37"/>
      <c r="H102" s="37"/>
      <c r="I102" s="37"/>
      <c r="J102" s="37"/>
      <c r="K102" s="36"/>
      <c r="L102" s="35"/>
      <c r="M102" s="35"/>
      <c r="N102" s="35"/>
      <c r="O102" s="35"/>
      <c r="P102" s="35"/>
      <c r="Q102" s="35"/>
      <c r="R102" s="34"/>
      <c r="S102" s="33"/>
    </row>
    <row r="103" spans="1:19" x14ac:dyDescent="0.2">
      <c r="F103" s="269" t="s">
        <v>122</v>
      </c>
      <c r="G103" s="270"/>
      <c r="H103" s="270"/>
      <c r="I103" s="270"/>
      <c r="J103" s="270"/>
      <c r="K103" s="262"/>
      <c r="L103" s="47"/>
      <c r="M103" s="47"/>
      <c r="N103" s="47"/>
      <c r="O103" s="47"/>
      <c r="P103" s="47"/>
      <c r="Q103" s="47"/>
      <c r="R103" s="46"/>
      <c r="S103" s="45"/>
    </row>
    <row r="104" spans="1:19" ht="33.75" x14ac:dyDescent="0.2">
      <c r="F104" s="249" t="s">
        <v>482</v>
      </c>
      <c r="G104" s="250"/>
      <c r="H104" s="251"/>
      <c r="I104" s="251"/>
      <c r="J104" s="251"/>
      <c r="K104" s="251"/>
      <c r="L104" s="103" t="s">
        <v>23</v>
      </c>
      <c r="M104" s="103" t="s">
        <v>24</v>
      </c>
      <c r="N104" s="103" t="s">
        <v>25</v>
      </c>
      <c r="O104" s="103" t="s">
        <v>26</v>
      </c>
      <c r="P104" s="103" t="s">
        <v>27</v>
      </c>
      <c r="Q104" s="103" t="s">
        <v>28</v>
      </c>
      <c r="R104" s="246" t="s">
        <v>29</v>
      </c>
      <c r="S104" s="247" t="s">
        <v>30</v>
      </c>
    </row>
    <row r="105" spans="1:19" x14ac:dyDescent="0.2">
      <c r="A105" s="131" t="str">
        <f t="shared" ref="A105:A107" si="73">$G$7</f>
        <v>JVS SoCal</v>
      </c>
      <c r="B105" s="131" t="str">
        <f t="shared" ref="B105:B107" si="74">$G$8</f>
        <v>Youth Employment Program</v>
      </c>
      <c r="D105" s="131" t="s">
        <v>56</v>
      </c>
      <c r="E105" s="58" t="s">
        <v>121</v>
      </c>
      <c r="F105" s="416" t="s">
        <v>500</v>
      </c>
      <c r="G105" s="417"/>
      <c r="H105" s="79"/>
      <c r="I105" s="80"/>
      <c r="J105" s="80"/>
      <c r="K105" s="80"/>
      <c r="L105" s="414">
        <v>24900.000000000004</v>
      </c>
      <c r="M105" s="414">
        <v>12450.000000000002</v>
      </c>
      <c r="N105" s="414">
        <f t="shared" ref="N105:N107" si="75">L105-M105</f>
        <v>12450.000000000002</v>
      </c>
      <c r="O105" s="463">
        <v>501</v>
      </c>
      <c r="P105" s="463">
        <v>12370</v>
      </c>
      <c r="Q105" s="90">
        <f>SUM(O105:P105)</f>
        <v>12871</v>
      </c>
      <c r="R105" s="89">
        <f>IFERROR(Q105/M105,"N/A")</f>
        <v>1.0338152610441766</v>
      </c>
      <c r="S105" s="465">
        <v>25321</v>
      </c>
    </row>
    <row r="106" spans="1:19" x14ac:dyDescent="0.2">
      <c r="A106" s="131" t="str">
        <f t="shared" si="73"/>
        <v>JVS SoCal</v>
      </c>
      <c r="B106" s="131" t="str">
        <f t="shared" si="74"/>
        <v>Youth Employment Program</v>
      </c>
      <c r="D106" s="131" t="s">
        <v>56</v>
      </c>
      <c r="E106" s="58" t="s">
        <v>121</v>
      </c>
      <c r="F106" s="418" t="s">
        <v>501</v>
      </c>
      <c r="G106" s="417"/>
      <c r="H106" s="79"/>
      <c r="I106" s="80"/>
      <c r="J106" s="80"/>
      <c r="K106" s="80"/>
      <c r="L106" s="414">
        <v>450</v>
      </c>
      <c r="M106" s="414">
        <v>450</v>
      </c>
      <c r="N106" s="414">
        <f t="shared" si="75"/>
        <v>0</v>
      </c>
      <c r="O106" s="463">
        <v>39</v>
      </c>
      <c r="P106" s="463">
        <v>455</v>
      </c>
      <c r="Q106" s="90">
        <f t="shared" ref="Q106:Q107" si="76">SUM(O106:P106)</f>
        <v>494</v>
      </c>
      <c r="R106" s="89">
        <f t="shared" ref="R106:R107" si="77">IFERROR(Q106/M106,"N/A")</f>
        <v>1.0977777777777777</v>
      </c>
      <c r="S106" s="465">
        <v>494</v>
      </c>
    </row>
    <row r="107" spans="1:19" x14ac:dyDescent="0.2">
      <c r="A107" s="131" t="str">
        <f t="shared" si="73"/>
        <v>JVS SoCal</v>
      </c>
      <c r="B107" s="131" t="str">
        <f t="shared" si="74"/>
        <v>Youth Employment Program</v>
      </c>
      <c r="D107" s="131" t="s">
        <v>56</v>
      </c>
      <c r="E107" s="58" t="s">
        <v>121</v>
      </c>
      <c r="F107" s="418"/>
      <c r="G107" s="417"/>
      <c r="H107" s="79"/>
      <c r="I107" s="80"/>
      <c r="J107" s="80"/>
      <c r="K107" s="80"/>
      <c r="L107" s="414">
        <v>0</v>
      </c>
      <c r="M107" s="414">
        <v>0</v>
      </c>
      <c r="N107" s="414">
        <f t="shared" si="75"/>
        <v>0</v>
      </c>
      <c r="O107" s="463">
        <v>0</v>
      </c>
      <c r="P107" s="463">
        <v>0</v>
      </c>
      <c r="Q107" s="90">
        <f t="shared" si="76"/>
        <v>0</v>
      </c>
      <c r="R107" s="89" t="str">
        <f t="shared" si="77"/>
        <v>N/A</v>
      </c>
      <c r="S107" s="465">
        <v>0</v>
      </c>
    </row>
    <row r="108" spans="1:19" ht="13.5" thickBot="1" x14ac:dyDescent="0.25">
      <c r="F108" s="252"/>
      <c r="G108" s="248"/>
      <c r="H108" s="253" t="s">
        <v>126</v>
      </c>
      <c r="I108" s="254"/>
      <c r="J108" s="254"/>
      <c r="K108" s="255"/>
      <c r="L108" s="256">
        <f t="shared" ref="L108:Q108" si="78">SUM(L105:L107)</f>
        <v>25350.000000000004</v>
      </c>
      <c r="M108" s="256">
        <f t="shared" si="78"/>
        <v>12900.000000000002</v>
      </c>
      <c r="N108" s="256">
        <f t="shared" si="78"/>
        <v>12450.000000000002</v>
      </c>
      <c r="O108" s="256">
        <f t="shared" si="78"/>
        <v>540</v>
      </c>
      <c r="P108" s="256">
        <f t="shared" si="78"/>
        <v>12825</v>
      </c>
      <c r="Q108" s="256">
        <f t="shared" si="78"/>
        <v>13365</v>
      </c>
      <c r="R108" s="257">
        <f>IFERROR(Q108/M108,"N/A")</f>
        <v>1.0360465116279067</v>
      </c>
      <c r="S108" s="258">
        <f>SUM(S105:S107)</f>
        <v>25815</v>
      </c>
    </row>
    <row r="109" spans="1:19" ht="13.5" thickBot="1" x14ac:dyDescent="0.25">
      <c r="F109" s="74"/>
      <c r="G109" s="74"/>
      <c r="H109" s="74"/>
      <c r="I109" s="74"/>
      <c r="J109" s="74"/>
      <c r="K109" s="74"/>
    </row>
    <row r="110" spans="1:19" s="264" customFormat="1" x14ac:dyDescent="0.2">
      <c r="A110" s="259"/>
      <c r="B110" s="259"/>
      <c r="C110" s="259"/>
      <c r="D110" s="259"/>
      <c r="E110" s="268"/>
      <c r="F110" s="38" t="s">
        <v>127</v>
      </c>
      <c r="G110" s="37"/>
      <c r="H110" s="37"/>
      <c r="I110" s="37"/>
      <c r="J110" s="37"/>
      <c r="K110" s="36"/>
      <c r="L110" s="35"/>
      <c r="M110" s="35"/>
      <c r="N110" s="35"/>
      <c r="O110" s="35"/>
      <c r="P110" s="35"/>
      <c r="Q110" s="35"/>
      <c r="R110" s="34"/>
      <c r="S110" s="33"/>
    </row>
    <row r="111" spans="1:19" s="264" customFormat="1" ht="11.25" x14ac:dyDescent="0.2">
      <c r="A111" s="259"/>
      <c r="B111" s="259"/>
      <c r="C111" s="259"/>
      <c r="D111" s="259"/>
      <c r="E111" s="268"/>
      <c r="F111" s="269" t="s">
        <v>502</v>
      </c>
      <c r="G111" s="261"/>
      <c r="H111" s="261"/>
      <c r="I111" s="261"/>
      <c r="J111" s="261"/>
      <c r="K111" s="262"/>
      <c r="L111" s="262"/>
      <c r="M111" s="262"/>
      <c r="N111" s="262"/>
      <c r="O111" s="262"/>
      <c r="P111" s="262"/>
      <c r="Q111" s="262"/>
      <c r="R111" s="392"/>
      <c r="S111" s="263"/>
    </row>
    <row r="112" spans="1:19" s="264" customFormat="1" ht="11.25" x14ac:dyDescent="0.2">
      <c r="A112" s="259"/>
      <c r="B112" s="259"/>
      <c r="C112" s="259"/>
      <c r="D112" s="259"/>
      <c r="E112" s="268"/>
      <c r="F112" s="279" t="s">
        <v>503</v>
      </c>
      <c r="G112" s="261"/>
      <c r="H112" s="261"/>
      <c r="I112" s="261"/>
      <c r="J112" s="261"/>
      <c r="K112" s="262"/>
      <c r="L112" s="262"/>
      <c r="M112" s="262"/>
      <c r="N112" s="262"/>
      <c r="O112" s="262"/>
      <c r="P112" s="262"/>
      <c r="Q112" s="262"/>
      <c r="R112" s="392"/>
      <c r="S112" s="263"/>
    </row>
    <row r="113" spans="1:19" s="264" customFormat="1" ht="11.25" x14ac:dyDescent="0.2">
      <c r="A113" s="259"/>
      <c r="B113" s="259"/>
      <c r="C113" s="259"/>
      <c r="D113" s="259"/>
      <c r="E113" s="268"/>
      <c r="F113" s="279" t="s">
        <v>504</v>
      </c>
      <c r="G113" s="261"/>
      <c r="H113" s="261"/>
      <c r="I113" s="261"/>
      <c r="J113" s="261"/>
      <c r="K113" s="261"/>
      <c r="L113" s="265"/>
      <c r="M113" s="265"/>
      <c r="N113" s="265"/>
      <c r="O113" s="265"/>
      <c r="P113" s="265"/>
      <c r="Q113" s="265"/>
      <c r="R113" s="266"/>
      <c r="S113" s="267"/>
    </row>
    <row r="114" spans="1:19" ht="33.75" x14ac:dyDescent="0.2">
      <c r="F114" s="249" t="s">
        <v>482</v>
      </c>
      <c r="G114" s="250"/>
      <c r="H114" s="251"/>
      <c r="I114" s="251"/>
      <c r="J114" s="251"/>
      <c r="K114" s="251"/>
      <c r="L114" s="103" t="s">
        <v>23</v>
      </c>
      <c r="M114" s="103" t="s">
        <v>24</v>
      </c>
      <c r="N114" s="103" t="s">
        <v>25</v>
      </c>
      <c r="O114" s="103" t="s">
        <v>26</v>
      </c>
      <c r="P114" s="103" t="s">
        <v>27</v>
      </c>
      <c r="Q114" s="103" t="s">
        <v>28</v>
      </c>
      <c r="R114" s="246" t="s">
        <v>29</v>
      </c>
      <c r="S114" s="247" t="s">
        <v>30</v>
      </c>
    </row>
    <row r="115" spans="1:19" x14ac:dyDescent="0.2">
      <c r="A115" s="131" t="str">
        <f>$G$7</f>
        <v>JVS SoCal</v>
      </c>
      <c r="B115" s="131" t="str">
        <f>$G$8</f>
        <v>Youth Employment Program</v>
      </c>
      <c r="D115" s="131" t="s">
        <v>56</v>
      </c>
      <c r="E115" s="58" t="s">
        <v>127</v>
      </c>
      <c r="F115" s="417" t="s">
        <v>505</v>
      </c>
      <c r="G115" s="417"/>
      <c r="H115" s="79"/>
      <c r="I115" s="80"/>
      <c r="J115" s="334"/>
      <c r="K115" s="335"/>
      <c r="L115" s="419">
        <v>3737</v>
      </c>
      <c r="M115" s="419">
        <v>3200</v>
      </c>
      <c r="N115" s="420">
        <f>L115-M115</f>
        <v>537</v>
      </c>
      <c r="O115" s="468">
        <v>1600</v>
      </c>
      <c r="P115" s="468">
        <v>1900</v>
      </c>
      <c r="Q115" s="90">
        <f>SUM(O115:P115)</f>
        <v>3500</v>
      </c>
      <c r="R115" s="89">
        <f>IFERROR(Q115/M115,"N/A")</f>
        <v>1.09375</v>
      </c>
      <c r="S115" s="465">
        <v>3737</v>
      </c>
    </row>
    <row r="116" spans="1:19" ht="13.5" thickBot="1" x14ac:dyDescent="0.25">
      <c r="A116" s="131" t="str">
        <f t="shared" ref="A116" si="79">$G$7</f>
        <v>JVS SoCal</v>
      </c>
      <c r="B116" s="131" t="str">
        <f t="shared" ref="B116" si="80">$G$8</f>
        <v>Youth Employment Program</v>
      </c>
      <c r="D116" s="131" t="s">
        <v>56</v>
      </c>
      <c r="E116" s="58" t="s">
        <v>121</v>
      </c>
      <c r="F116" s="421"/>
      <c r="G116" s="422"/>
      <c r="H116" s="79"/>
      <c r="I116" s="80"/>
      <c r="J116" s="334" t="s">
        <v>506</v>
      </c>
      <c r="K116" s="335">
        <f>IFERROR(M117/M119,"N/A")</f>
        <v>6.5221879522635709E-2</v>
      </c>
      <c r="L116" s="420">
        <v>0</v>
      </c>
      <c r="M116" s="420">
        <v>0</v>
      </c>
      <c r="N116" s="420">
        <f t="shared" ref="N116" si="81">L116-M116</f>
        <v>0</v>
      </c>
      <c r="O116" s="468">
        <v>0</v>
      </c>
      <c r="P116" s="468">
        <v>0</v>
      </c>
      <c r="Q116" s="151">
        <f>SUM(O116:P116)</f>
        <v>0</v>
      </c>
      <c r="R116" s="153" t="str">
        <f>IFERROR(Q116/M116,"N/A")</f>
        <v>N/A</v>
      </c>
      <c r="S116" s="469">
        <v>0</v>
      </c>
    </row>
    <row r="117" spans="1:19" ht="13.5" thickBot="1" x14ac:dyDescent="0.25">
      <c r="F117" s="385"/>
      <c r="G117" s="386"/>
      <c r="H117" s="387" t="s">
        <v>135</v>
      </c>
      <c r="I117" s="14"/>
      <c r="J117" s="14"/>
      <c r="K117" s="13"/>
      <c r="L117" s="12">
        <f>SUM(L115:L116)</f>
        <v>3737</v>
      </c>
      <c r="M117" s="12">
        <f>SUM(M115:M116)</f>
        <v>3200</v>
      </c>
      <c r="N117" s="12">
        <f>SUM(N115:N116)</f>
        <v>537</v>
      </c>
      <c r="O117" s="12">
        <f t="shared" ref="O117:Q117" si="82">SUM(O115:O116)</f>
        <v>1600</v>
      </c>
      <c r="P117" s="12">
        <f t="shared" si="82"/>
        <v>1900</v>
      </c>
      <c r="Q117" s="12">
        <f t="shared" si="82"/>
        <v>3500</v>
      </c>
      <c r="R117" s="11">
        <f>IFERROR(Q117/M117,"N/A")</f>
        <v>1.09375</v>
      </c>
      <c r="S117" s="10">
        <f>SUM(S115:S116)</f>
        <v>3737</v>
      </c>
    </row>
    <row r="118" spans="1:19" ht="13.5" thickBot="1" x14ac:dyDescent="0.25">
      <c r="F118" s="74"/>
      <c r="G118" s="74"/>
      <c r="H118" s="74"/>
      <c r="I118" s="74"/>
      <c r="J118" s="74"/>
      <c r="K118" s="74"/>
    </row>
    <row r="119" spans="1:19" ht="15.75" thickBot="1" x14ac:dyDescent="0.3">
      <c r="F119" s="9"/>
      <c r="G119" s="7"/>
      <c r="H119" s="8" t="s">
        <v>50</v>
      </c>
      <c r="I119" s="7"/>
      <c r="J119" s="7"/>
      <c r="K119" s="6"/>
      <c r="L119" s="5">
        <f t="shared" ref="L119:Q119" si="83">SUM(L117,L108,L100,L93,L82,L75,L68,L61,L54,L46,L35)</f>
        <v>70118.128906112004</v>
      </c>
      <c r="M119" s="5">
        <f t="shared" si="83"/>
        <v>49063.290163072001</v>
      </c>
      <c r="N119" s="5">
        <f t="shared" si="83"/>
        <v>21054.838743040003</v>
      </c>
      <c r="O119" s="5">
        <f t="shared" si="83"/>
        <v>19773.489999999998</v>
      </c>
      <c r="P119" s="5">
        <f t="shared" si="83"/>
        <v>29289.510000000002</v>
      </c>
      <c r="Q119" s="5">
        <f t="shared" si="83"/>
        <v>49063</v>
      </c>
      <c r="R119" s="4">
        <f>IFERROR(Q119/M119,"N/A")</f>
        <v>0.99999408594346129</v>
      </c>
      <c r="S119" s="3">
        <f>SUM(S117,S108,S100,S93,S82,S75,S68,S61,S54,S46,S35)</f>
        <v>70091</v>
      </c>
    </row>
    <row r="120" spans="1:19" ht="15" customHeight="1" thickBot="1" x14ac:dyDescent="0.25">
      <c r="F120" s="74"/>
      <c r="G120" s="74"/>
      <c r="H120" s="74"/>
      <c r="I120" s="74"/>
      <c r="J120" s="74"/>
      <c r="K120" s="74"/>
    </row>
    <row r="121" spans="1:19" ht="39" customHeight="1" thickBot="1" x14ac:dyDescent="0.3">
      <c r="F121" s="283" t="s">
        <v>453</v>
      </c>
      <c r="G121" s="276"/>
      <c r="H121" s="276"/>
      <c r="I121" s="276"/>
      <c r="J121" s="276"/>
      <c r="K121" s="276"/>
      <c r="L121" s="276"/>
      <c r="M121" s="276"/>
      <c r="N121" s="276"/>
      <c r="O121" s="276"/>
      <c r="P121" s="276"/>
      <c r="Q121" s="276"/>
      <c r="R121" s="276"/>
      <c r="S121" s="282"/>
    </row>
    <row r="122" spans="1:19" ht="33.75" x14ac:dyDescent="0.2">
      <c r="F122" s="289" t="s">
        <v>507</v>
      </c>
      <c r="G122" s="281" t="s">
        <v>482</v>
      </c>
      <c r="H122" s="280"/>
      <c r="I122" s="280"/>
      <c r="J122" s="280"/>
      <c r="K122" s="308"/>
      <c r="L122" s="280"/>
      <c r="M122" s="280"/>
      <c r="N122" s="290" t="s">
        <v>508</v>
      </c>
      <c r="O122" s="290" t="s">
        <v>509</v>
      </c>
      <c r="P122" s="290" t="s">
        <v>510</v>
      </c>
      <c r="Q122" s="290" t="s">
        <v>511</v>
      </c>
      <c r="R122" s="305" t="s">
        <v>512</v>
      </c>
      <c r="S122" s="291" t="s">
        <v>513</v>
      </c>
    </row>
    <row r="123" spans="1:19" x14ac:dyDescent="0.2">
      <c r="A123" s="131" t="str">
        <f t="shared" ref="A123:A128" si="84">$G$7</f>
        <v>JVS SoCal</v>
      </c>
      <c r="B123" s="131" t="str">
        <f t="shared" ref="B123:B128" si="85">$G$8</f>
        <v>Youth Employment Program</v>
      </c>
      <c r="D123" s="131" t="s">
        <v>453</v>
      </c>
      <c r="E123" s="58" t="str">
        <f t="shared" ref="E123:E128" si="86">F123</f>
        <v>1.  Government Grants</v>
      </c>
      <c r="F123" s="307" t="s">
        <v>514</v>
      </c>
      <c r="G123" s="470" t="s">
        <v>515</v>
      </c>
      <c r="H123" s="74"/>
      <c r="I123" s="74"/>
      <c r="J123" s="74"/>
      <c r="K123" s="309"/>
      <c r="L123" s="74"/>
      <c r="M123" s="74"/>
      <c r="N123" s="414">
        <v>21055</v>
      </c>
      <c r="O123" s="466">
        <v>12431</v>
      </c>
      <c r="P123" s="466">
        <v>8597</v>
      </c>
      <c r="Q123" s="292">
        <f t="shared" ref="Q123:Q128" si="87">SUM(O123:P123)</f>
        <v>21028</v>
      </c>
      <c r="R123" s="66"/>
      <c r="S123" s="388"/>
    </row>
    <row r="124" spans="1:19" x14ac:dyDescent="0.2">
      <c r="A124" s="131" t="str">
        <f t="shared" si="84"/>
        <v>JVS SoCal</v>
      </c>
      <c r="B124" s="131" t="str">
        <f t="shared" si="85"/>
        <v>Youth Employment Program</v>
      </c>
      <c r="D124" s="131" t="s">
        <v>453</v>
      </c>
      <c r="E124" s="58" t="str">
        <f t="shared" si="86"/>
        <v>2.  Private/Corporate Grants</v>
      </c>
      <c r="F124" s="307" t="s">
        <v>516</v>
      </c>
      <c r="G124" s="470"/>
      <c r="H124" s="74"/>
      <c r="I124" s="74"/>
      <c r="J124" s="74"/>
      <c r="K124" s="309"/>
      <c r="L124" s="74"/>
      <c r="M124" s="74"/>
      <c r="N124" s="414">
        <v>0</v>
      </c>
      <c r="O124" s="466">
        <v>0</v>
      </c>
      <c r="P124" s="466">
        <v>0</v>
      </c>
      <c r="Q124" s="292">
        <f t="shared" si="87"/>
        <v>0</v>
      </c>
      <c r="R124" s="66"/>
      <c r="S124" s="388"/>
    </row>
    <row r="125" spans="1:19" x14ac:dyDescent="0.2">
      <c r="A125" s="131" t="str">
        <f t="shared" si="84"/>
        <v>JVS SoCal</v>
      </c>
      <c r="B125" s="131" t="str">
        <f t="shared" si="85"/>
        <v>Youth Employment Program</v>
      </c>
      <c r="D125" s="131" t="s">
        <v>453</v>
      </c>
      <c r="E125" s="58" t="str">
        <f t="shared" si="86"/>
        <v>3.  Individual Donations</v>
      </c>
      <c r="F125" s="307" t="s">
        <v>517</v>
      </c>
      <c r="G125" s="470"/>
      <c r="H125" s="74"/>
      <c r="I125" s="74"/>
      <c r="J125" s="74"/>
      <c r="K125" s="309"/>
      <c r="L125" s="74"/>
      <c r="M125" s="74"/>
      <c r="N125" s="414">
        <v>0</v>
      </c>
      <c r="O125" s="466">
        <v>0</v>
      </c>
      <c r="P125" s="466">
        <v>0</v>
      </c>
      <c r="Q125" s="292">
        <f t="shared" si="87"/>
        <v>0</v>
      </c>
      <c r="S125" s="388"/>
    </row>
    <row r="126" spans="1:19" x14ac:dyDescent="0.2">
      <c r="A126" s="131" t="str">
        <f t="shared" si="84"/>
        <v>JVS SoCal</v>
      </c>
      <c r="B126" s="131" t="str">
        <f t="shared" si="85"/>
        <v>Youth Employment Program</v>
      </c>
      <c r="D126" s="131" t="s">
        <v>453</v>
      </c>
      <c r="E126" s="58" t="str">
        <f t="shared" si="86"/>
        <v>4.  Fundraising Events</v>
      </c>
      <c r="F126" s="307" t="s">
        <v>518</v>
      </c>
      <c r="G126" s="470"/>
      <c r="H126" s="74"/>
      <c r="I126" s="74"/>
      <c r="J126" s="74"/>
      <c r="K126" s="309"/>
      <c r="L126" s="74"/>
      <c r="M126" s="74"/>
      <c r="N126" s="414">
        <v>0</v>
      </c>
      <c r="O126" s="466">
        <v>0</v>
      </c>
      <c r="P126" s="466">
        <v>0</v>
      </c>
      <c r="Q126" s="292">
        <f t="shared" si="87"/>
        <v>0</v>
      </c>
      <c r="R126" s="287"/>
      <c r="S126" s="389"/>
    </row>
    <row r="127" spans="1:19" x14ac:dyDescent="0.2">
      <c r="A127" s="131" t="str">
        <f t="shared" si="84"/>
        <v>JVS SoCal</v>
      </c>
      <c r="B127" s="131" t="str">
        <f t="shared" si="85"/>
        <v>Youth Employment Program</v>
      </c>
      <c r="D127" s="131" t="s">
        <v>453</v>
      </c>
      <c r="E127" s="58" t="str">
        <f t="shared" si="86"/>
        <v>5.  Fees for Service</v>
      </c>
      <c r="F127" s="307" t="s">
        <v>519</v>
      </c>
      <c r="G127" s="470"/>
      <c r="H127" s="74"/>
      <c r="I127" s="74"/>
      <c r="J127" s="74"/>
      <c r="K127" s="309"/>
      <c r="L127" s="74"/>
      <c r="M127" s="74"/>
      <c r="N127" s="414">
        <v>0</v>
      </c>
      <c r="O127" s="466">
        <v>0</v>
      </c>
      <c r="P127" s="466">
        <v>0</v>
      </c>
      <c r="Q127" s="292">
        <f t="shared" si="87"/>
        <v>0</v>
      </c>
      <c r="R127" s="287"/>
      <c r="S127" s="389"/>
    </row>
    <row r="128" spans="1:19" x14ac:dyDescent="0.2">
      <c r="A128" s="131" t="str">
        <f t="shared" si="84"/>
        <v>JVS SoCal</v>
      </c>
      <c r="B128" s="131" t="str">
        <f t="shared" si="85"/>
        <v>Youth Employment Program</v>
      </c>
      <c r="D128" s="131" t="s">
        <v>453</v>
      </c>
      <c r="E128" s="58" t="str">
        <f t="shared" si="86"/>
        <v>6.  Other</v>
      </c>
      <c r="F128" s="307" t="s">
        <v>520</v>
      </c>
      <c r="G128" s="470"/>
      <c r="H128" s="74"/>
      <c r="I128" s="74"/>
      <c r="J128" s="74"/>
      <c r="K128" s="309"/>
      <c r="L128" s="74"/>
      <c r="M128" s="74"/>
      <c r="N128" s="420">
        <v>0</v>
      </c>
      <c r="O128" s="471">
        <v>0</v>
      </c>
      <c r="P128" s="471">
        <v>0</v>
      </c>
      <c r="Q128" s="293">
        <f t="shared" si="87"/>
        <v>0</v>
      </c>
      <c r="R128" s="287"/>
      <c r="S128" s="390"/>
    </row>
    <row r="129" spans="1:19" ht="15.75" thickBot="1" x14ac:dyDescent="0.3">
      <c r="F129" s="294" t="s">
        <v>521</v>
      </c>
      <c r="G129" s="248"/>
      <c r="H129" s="284" t="s">
        <v>522</v>
      </c>
      <c r="I129" s="285"/>
      <c r="J129" s="285"/>
      <c r="K129" s="285"/>
      <c r="L129" s="285"/>
      <c r="M129" s="285"/>
      <c r="N129" s="295">
        <f>SUM(N123:N128)</f>
        <v>21055</v>
      </c>
      <c r="O129" s="295">
        <f>SUM(O123:O128)</f>
        <v>12431</v>
      </c>
      <c r="P129" s="295">
        <f>SUM(P123:P128)</f>
        <v>8597</v>
      </c>
      <c r="Q129" s="295">
        <f>SUM(Q123:Q128)</f>
        <v>21028</v>
      </c>
      <c r="R129" s="288">
        <f>'CASH MATCH'!E18</f>
        <v>21028</v>
      </c>
      <c r="S129" s="296">
        <f>IFERROR(Q129-R129,"N/A")</f>
        <v>0</v>
      </c>
    </row>
    <row r="130" spans="1:19" s="275" customFormat="1" ht="13.5" thickBot="1" x14ac:dyDescent="0.25">
      <c r="A130" s="131"/>
      <c r="B130" s="131"/>
      <c r="C130" s="131"/>
      <c r="D130" s="131"/>
      <c r="E130" s="274"/>
      <c r="F130" s="297"/>
      <c r="G130" s="309"/>
      <c r="H130" s="309"/>
      <c r="I130" s="309"/>
      <c r="J130" s="309"/>
      <c r="K130" s="310"/>
      <c r="L130" s="58"/>
      <c r="M130" s="58"/>
      <c r="N130" s="58"/>
      <c r="O130" s="58"/>
      <c r="P130" s="58"/>
      <c r="Q130" s="58"/>
      <c r="R130" s="57"/>
      <c r="S130" s="56"/>
    </row>
    <row r="131" spans="1:19" s="275" customFormat="1" x14ac:dyDescent="0.2">
      <c r="A131" s="131"/>
      <c r="B131" s="131"/>
      <c r="C131" s="131"/>
      <c r="D131" s="131"/>
      <c r="E131" s="274"/>
      <c r="F131" s="73" t="s">
        <v>523</v>
      </c>
      <c r="G131" s="72"/>
      <c r="H131" s="72"/>
      <c r="I131" s="72"/>
      <c r="J131" s="72"/>
      <c r="K131" s="71"/>
      <c r="L131" s="71"/>
      <c r="M131" s="71"/>
      <c r="N131" s="71"/>
      <c r="O131" s="71"/>
      <c r="P131" s="71"/>
      <c r="Q131" s="71"/>
      <c r="R131" s="70"/>
      <c r="S131" s="69"/>
    </row>
    <row r="132" spans="1:19" ht="13.5" thickBot="1" x14ac:dyDescent="0.25">
      <c r="F132" s="64" t="s">
        <v>524</v>
      </c>
      <c r="G132" s="63"/>
      <c r="H132" s="63"/>
      <c r="I132" s="63"/>
      <c r="J132" s="63"/>
      <c r="K132" s="62"/>
      <c r="L132" s="62"/>
      <c r="M132" s="62"/>
      <c r="N132" s="62"/>
      <c r="O132" s="62"/>
      <c r="P132" s="62"/>
      <c r="Q132" s="62"/>
      <c r="R132" s="61"/>
      <c r="S132" s="60"/>
    </row>
  </sheetData>
  <sheetProtection algorithmName="SHA-512" hashValue="wwBw+/9udwCssH0ZzVEXnF2qQuRDnNEbzjcrN2+M74PSdhj/Y0O1+9HGrm3hIYm/f7MQxJsP8+KkorMHOqvIng==" saltValue="YLFxhP7oEssXDJyD8T5dxw==" spinCount="100000" sheet="1" objects="1" scenarios="1"/>
  <conditionalFormatting sqref="G123:G128">
    <cfRule type="containsText" dxfId="0" priority="52" operator="containsText" text="VARIANCE">
      <formula>NOT(ISERROR(SEARCH("VARIANCE",G123)))</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15:K116"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8:R34"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7" right="0.7" top="0.75" bottom="0.75" header="0.3" footer="0.3"/>
  <pageSetup scale="50" orientation="landscape" r:id="rId1"/>
  <ignoredErrors>
    <ignoredError sqref="R7 R11:R12"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M50"/>
  <sheetViews>
    <sheetView topLeftCell="F2" zoomScaleNormal="100" workbookViewId="0">
      <selection activeCell="J2" sqref="J2"/>
    </sheetView>
  </sheetViews>
  <sheetFormatPr defaultColWidth="8.85546875" defaultRowHeight="12.75" outlineLevelRow="1" outlineLevelCol="1" x14ac:dyDescent="0.2"/>
  <cols>
    <col min="1" max="1" width="25.85546875" style="322" hidden="1" customWidth="1" outlineLevel="1"/>
    <col min="2" max="2" width="33.7109375" style="322" hidden="1" customWidth="1" outlineLevel="1"/>
    <col min="3" max="3" width="23.28515625" style="322" hidden="1" customWidth="1" outlineLevel="1"/>
    <col min="4" max="4" width="35" style="322" hidden="1" customWidth="1" outlineLevel="1"/>
    <col min="5" max="5" width="44" style="323" hidden="1" customWidth="1" outlineLevel="1"/>
    <col min="6" max="6" width="59.85546875" style="317" customWidth="1" collapsed="1"/>
    <col min="7" max="10" width="17.28515625" style="316" customWidth="1"/>
    <col min="11" max="13" width="17.28515625" style="148" customWidth="1"/>
    <col min="14" max="16384" width="8.85546875" style="318"/>
  </cols>
  <sheetData>
    <row r="1" spans="1:13" hidden="1" outlineLevel="1" x14ac:dyDescent="0.2">
      <c r="A1" s="313" t="s">
        <v>0</v>
      </c>
      <c r="B1" s="313" t="s">
        <v>1</v>
      </c>
      <c r="C1" s="313" t="s">
        <v>2</v>
      </c>
      <c r="D1" s="313" t="s">
        <v>3</v>
      </c>
      <c r="E1" s="314" t="s">
        <v>4</v>
      </c>
      <c r="F1" s="315" t="s">
        <v>5</v>
      </c>
      <c r="G1" s="316" t="s">
        <v>525</v>
      </c>
      <c r="H1" s="316" t="s">
        <v>526</v>
      </c>
      <c r="I1" s="316" t="s">
        <v>527</v>
      </c>
    </row>
    <row r="2" spans="1:13" ht="18" collapsed="1" x14ac:dyDescent="0.2">
      <c r="A2" s="313"/>
      <c r="B2" s="313"/>
      <c r="C2" s="313"/>
      <c r="D2" s="313"/>
      <c r="E2" s="314"/>
      <c r="F2" s="319" t="s">
        <v>21</v>
      </c>
      <c r="G2" s="398"/>
      <c r="H2" s="321"/>
      <c r="I2" s="321"/>
      <c r="J2" s="321"/>
      <c r="K2" s="399"/>
    </row>
    <row r="3" spans="1:13" ht="18" x14ac:dyDescent="0.2">
      <c r="A3" s="313"/>
      <c r="B3" s="313"/>
      <c r="C3" s="313"/>
      <c r="D3" s="313"/>
      <c r="E3" s="314"/>
      <c r="F3" s="319" t="s">
        <v>528</v>
      </c>
      <c r="G3" s="400"/>
      <c r="H3" s="400"/>
      <c r="I3" s="401"/>
      <c r="J3" s="401"/>
      <c r="K3" s="400"/>
      <c r="L3" s="400"/>
      <c r="M3" s="400"/>
    </row>
    <row r="4" spans="1:13" x14ac:dyDescent="0.2">
      <c r="A4" s="313"/>
      <c r="B4" s="313"/>
      <c r="C4" s="313"/>
      <c r="D4" s="313"/>
      <c r="E4" s="314"/>
      <c r="F4" s="320"/>
      <c r="G4" s="398"/>
      <c r="H4" s="321"/>
      <c r="I4" s="321"/>
      <c r="J4" s="321"/>
      <c r="K4" s="399"/>
    </row>
    <row r="5" spans="1:13" s="331" customFormat="1" ht="30" x14ac:dyDescent="0.2">
      <c r="A5" s="328"/>
      <c r="B5" s="328"/>
      <c r="C5" s="328"/>
      <c r="D5" s="329"/>
      <c r="E5" s="330"/>
      <c r="F5" s="424" t="s">
        <v>529</v>
      </c>
      <c r="G5" s="402" t="s">
        <v>530</v>
      </c>
      <c r="H5" s="402" t="s">
        <v>531</v>
      </c>
      <c r="I5" s="402" t="s">
        <v>532</v>
      </c>
      <c r="J5" s="333"/>
      <c r="L5" s="333"/>
      <c r="M5" s="333"/>
    </row>
    <row r="6" spans="1:13" s="331" customFormat="1" ht="14.25" x14ac:dyDescent="0.2">
      <c r="A6" s="328" t="str">
        <f>'PROGRAM BUDGET &amp; FISCAL REPORT'!$G$7</f>
        <v>JVS SoCal</v>
      </c>
      <c r="B6" s="328" t="str">
        <f>'PROGRAM BUDGET &amp; FISCAL REPORT'!$G$8</f>
        <v>Youth Employment Program</v>
      </c>
      <c r="C6" s="328"/>
      <c r="D6" s="328" t="s">
        <v>533</v>
      </c>
      <c r="E6" s="331" t="s">
        <v>534</v>
      </c>
      <c r="F6" s="403" t="s">
        <v>535</v>
      </c>
      <c r="G6" s="425">
        <v>25</v>
      </c>
      <c r="H6" s="444">
        <v>11</v>
      </c>
      <c r="I6" s="444">
        <v>25</v>
      </c>
      <c r="J6" s="426"/>
      <c r="K6" s="427"/>
      <c r="L6" s="426"/>
      <c r="M6" s="333"/>
    </row>
    <row r="7" spans="1:13" s="331" customFormat="1" ht="14.25" x14ac:dyDescent="0.2">
      <c r="A7" s="328" t="str">
        <f>'PROGRAM BUDGET &amp; FISCAL REPORT'!$G$7</f>
        <v>JVS SoCal</v>
      </c>
      <c r="B7" s="328" t="str">
        <f>'PROGRAM BUDGET &amp; FISCAL REPORT'!$G$8</f>
        <v>Youth Employment Program</v>
      </c>
      <c r="C7" s="328"/>
      <c r="D7" s="328" t="s">
        <v>533</v>
      </c>
      <c r="E7" s="331" t="s">
        <v>534</v>
      </c>
      <c r="F7" s="403" t="s">
        <v>536</v>
      </c>
      <c r="G7" s="425">
        <v>25</v>
      </c>
      <c r="H7" s="444">
        <v>11</v>
      </c>
      <c r="I7" s="444">
        <v>25</v>
      </c>
      <c r="J7" s="426"/>
      <c r="K7" s="427"/>
      <c r="L7" s="426"/>
      <c r="M7" s="333"/>
    </row>
    <row r="8" spans="1:13" s="331" customFormat="1" ht="14.25" x14ac:dyDescent="0.2">
      <c r="A8" s="328" t="str">
        <f>'PROGRAM BUDGET &amp; FISCAL REPORT'!$G$7</f>
        <v>JVS SoCal</v>
      </c>
      <c r="B8" s="328" t="str">
        <f>'PROGRAM BUDGET &amp; FISCAL REPORT'!$G$8</f>
        <v>Youth Employment Program</v>
      </c>
      <c r="C8" s="328"/>
      <c r="D8" s="328" t="s">
        <v>533</v>
      </c>
      <c r="E8" s="331" t="s">
        <v>534</v>
      </c>
      <c r="F8" s="403" t="s">
        <v>537</v>
      </c>
      <c r="G8" s="425">
        <v>25</v>
      </c>
      <c r="H8" s="444">
        <v>10</v>
      </c>
      <c r="I8" s="444">
        <v>15</v>
      </c>
      <c r="J8" s="445"/>
      <c r="K8" s="427"/>
      <c r="L8" s="426"/>
      <c r="M8" s="333"/>
    </row>
    <row r="9" spans="1:13" s="331" customFormat="1" ht="14.25" x14ac:dyDescent="0.2">
      <c r="A9" s="328" t="str">
        <f>'PROGRAM BUDGET &amp; FISCAL REPORT'!$G$7</f>
        <v>JVS SoCal</v>
      </c>
      <c r="B9" s="328" t="str">
        <f>'PROGRAM BUDGET &amp; FISCAL REPORT'!$G$8</f>
        <v>Youth Employment Program</v>
      </c>
      <c r="C9" s="328"/>
      <c r="D9" s="328" t="s">
        <v>533</v>
      </c>
      <c r="E9" s="331" t="s">
        <v>534</v>
      </c>
      <c r="F9" s="403" t="s">
        <v>538</v>
      </c>
      <c r="G9" s="425">
        <v>2</v>
      </c>
      <c r="H9" s="444">
        <v>0</v>
      </c>
      <c r="I9" s="444">
        <v>0</v>
      </c>
      <c r="J9" s="445"/>
      <c r="K9" s="427"/>
      <c r="L9" s="426"/>
      <c r="M9" s="333"/>
    </row>
    <row r="10" spans="1:13" s="331" customFormat="1" ht="14.25" x14ac:dyDescent="0.2">
      <c r="A10" s="328" t="str">
        <f>'PROGRAM BUDGET &amp; FISCAL REPORT'!$G$7</f>
        <v>JVS SoCal</v>
      </c>
      <c r="B10" s="328" t="str">
        <f>'PROGRAM BUDGET &amp; FISCAL REPORT'!$G$8</f>
        <v>Youth Employment Program</v>
      </c>
      <c r="C10" s="328"/>
      <c r="D10" s="328" t="s">
        <v>533</v>
      </c>
      <c r="E10" s="331" t="s">
        <v>534</v>
      </c>
      <c r="F10" s="403" t="s">
        <v>539</v>
      </c>
      <c r="G10" s="425">
        <v>1</v>
      </c>
      <c r="H10" s="444">
        <v>0</v>
      </c>
      <c r="I10" s="444">
        <v>1</v>
      </c>
      <c r="J10" s="445"/>
      <c r="K10" s="427"/>
      <c r="L10" s="426"/>
      <c r="M10" s="333"/>
    </row>
    <row r="11" spans="1:13" s="331" customFormat="1" ht="14.25" x14ac:dyDescent="0.2">
      <c r="A11" s="328" t="str">
        <f>'PROGRAM BUDGET &amp; FISCAL REPORT'!$G$7</f>
        <v>JVS SoCal</v>
      </c>
      <c r="B11" s="328" t="str">
        <f>'PROGRAM BUDGET &amp; FISCAL REPORT'!$G$8</f>
        <v>Youth Employment Program</v>
      </c>
      <c r="C11" s="328"/>
      <c r="D11" s="328" t="s">
        <v>533</v>
      </c>
      <c r="E11" s="331" t="s">
        <v>534</v>
      </c>
      <c r="F11" s="403" t="s">
        <v>540</v>
      </c>
      <c r="G11" s="425" t="s">
        <v>541</v>
      </c>
      <c r="H11" s="444" t="s">
        <v>541</v>
      </c>
      <c r="I11" s="444" t="s">
        <v>541</v>
      </c>
      <c r="J11" s="445"/>
      <c r="K11" s="427"/>
      <c r="L11" s="426"/>
      <c r="M11" s="333"/>
    </row>
    <row r="12" spans="1:13" s="331" customFormat="1" ht="14.25" x14ac:dyDescent="0.2">
      <c r="A12" s="328" t="str">
        <f>'PROGRAM BUDGET &amp; FISCAL REPORT'!$G$7</f>
        <v>JVS SoCal</v>
      </c>
      <c r="B12" s="328" t="str">
        <f>'PROGRAM BUDGET &amp; FISCAL REPORT'!$G$8</f>
        <v>Youth Employment Program</v>
      </c>
      <c r="C12" s="328"/>
      <c r="D12" s="328" t="s">
        <v>533</v>
      </c>
      <c r="E12" s="331" t="s">
        <v>534</v>
      </c>
      <c r="F12" s="403" t="s">
        <v>542</v>
      </c>
      <c r="G12" s="425">
        <v>20</v>
      </c>
      <c r="H12" s="444">
        <v>11</v>
      </c>
      <c r="I12" s="444">
        <v>14</v>
      </c>
      <c r="J12" s="445"/>
      <c r="K12" s="427"/>
      <c r="L12" s="426"/>
      <c r="M12" s="333"/>
    </row>
    <row r="13" spans="1:13" s="331" customFormat="1" ht="14.25" x14ac:dyDescent="0.2">
      <c r="A13" s="328" t="str">
        <f>'PROGRAM BUDGET &amp; FISCAL REPORT'!$G$7</f>
        <v>JVS SoCal</v>
      </c>
      <c r="B13" s="328" t="str">
        <f>'PROGRAM BUDGET &amp; FISCAL REPORT'!$G$8</f>
        <v>Youth Employment Program</v>
      </c>
      <c r="C13" s="328"/>
      <c r="D13" s="328" t="s">
        <v>533</v>
      </c>
      <c r="E13" s="331" t="s">
        <v>534</v>
      </c>
      <c r="F13" s="403" t="s">
        <v>543</v>
      </c>
      <c r="G13" s="425">
        <v>0</v>
      </c>
      <c r="H13" s="444">
        <v>0</v>
      </c>
      <c r="I13" s="444">
        <v>25</v>
      </c>
      <c r="J13" s="445"/>
      <c r="K13" s="427"/>
      <c r="L13" s="426"/>
      <c r="M13" s="333"/>
    </row>
    <row r="14" spans="1:13" s="331" customFormat="1" ht="14.25" x14ac:dyDescent="0.2">
      <c r="A14" s="328"/>
      <c r="B14" s="328"/>
      <c r="C14" s="328"/>
      <c r="D14" s="328"/>
      <c r="F14" s="332"/>
      <c r="G14" s="428"/>
      <c r="H14" s="428"/>
      <c r="I14" s="428"/>
      <c r="J14" s="426"/>
      <c r="K14" s="427"/>
      <c r="L14" s="426"/>
      <c r="M14" s="333"/>
    </row>
    <row r="15" spans="1:13" s="331" customFormat="1" ht="30" x14ac:dyDescent="0.2">
      <c r="A15" s="328"/>
      <c r="B15" s="328"/>
      <c r="C15" s="328"/>
      <c r="D15" s="328"/>
      <c r="F15" s="424" t="s">
        <v>544</v>
      </c>
      <c r="G15" s="429" t="s">
        <v>530</v>
      </c>
      <c r="H15" s="429" t="s">
        <v>531</v>
      </c>
      <c r="I15" s="429" t="s">
        <v>532</v>
      </c>
      <c r="J15" s="426"/>
      <c r="K15" s="427"/>
      <c r="L15" s="426"/>
      <c r="M15" s="333"/>
    </row>
    <row r="16" spans="1:13" s="331" customFormat="1" ht="14.25" x14ac:dyDescent="0.2">
      <c r="A16" s="328" t="str">
        <f>'PROGRAM BUDGET &amp; FISCAL REPORT'!$G$7</f>
        <v>JVS SoCal</v>
      </c>
      <c r="B16" s="328" t="str">
        <f>'PROGRAM BUDGET &amp; FISCAL REPORT'!$G$8</f>
        <v>Youth Employment Program</v>
      </c>
      <c r="C16" s="328"/>
      <c r="D16" s="328" t="s">
        <v>533</v>
      </c>
      <c r="E16" s="331" t="s">
        <v>545</v>
      </c>
      <c r="F16" s="403" t="s">
        <v>546</v>
      </c>
      <c r="G16" s="425">
        <v>6</v>
      </c>
      <c r="H16" s="444">
        <v>2</v>
      </c>
      <c r="I16" s="444">
        <v>3</v>
      </c>
      <c r="J16" s="445"/>
      <c r="K16" s="427"/>
      <c r="L16" s="426"/>
      <c r="M16" s="333"/>
    </row>
    <row r="17" spans="1:13" s="331" customFormat="1" ht="14.25" x14ac:dyDescent="0.2">
      <c r="A17" s="328" t="str">
        <f>'PROGRAM BUDGET &amp; FISCAL REPORT'!$G$7</f>
        <v>JVS SoCal</v>
      </c>
      <c r="B17" s="328" t="str">
        <f>'PROGRAM BUDGET &amp; FISCAL REPORT'!$G$8</f>
        <v>Youth Employment Program</v>
      </c>
      <c r="C17" s="328"/>
      <c r="D17" s="328" t="s">
        <v>533</v>
      </c>
      <c r="E17" s="331" t="s">
        <v>545</v>
      </c>
      <c r="F17" s="403" t="s">
        <v>547</v>
      </c>
      <c r="G17" s="425">
        <v>1</v>
      </c>
      <c r="H17" s="444">
        <v>0</v>
      </c>
      <c r="I17" s="444">
        <v>2</v>
      </c>
      <c r="J17" s="445"/>
      <c r="K17" s="427"/>
      <c r="L17" s="426"/>
      <c r="M17" s="333"/>
    </row>
    <row r="18" spans="1:13" s="331" customFormat="1" ht="14.25" x14ac:dyDescent="0.2">
      <c r="A18" s="328" t="str">
        <f>'PROGRAM BUDGET &amp; FISCAL REPORT'!$G$7</f>
        <v>JVS SoCal</v>
      </c>
      <c r="B18" s="328" t="str">
        <f>'PROGRAM BUDGET &amp; FISCAL REPORT'!$G$8</f>
        <v>Youth Employment Program</v>
      </c>
      <c r="C18" s="328"/>
      <c r="D18" s="328" t="s">
        <v>533</v>
      </c>
      <c r="E18" s="331" t="s">
        <v>545</v>
      </c>
      <c r="F18" s="403" t="s">
        <v>548</v>
      </c>
      <c r="G18" s="425">
        <v>14</v>
      </c>
      <c r="H18" s="444">
        <v>6</v>
      </c>
      <c r="I18" s="444">
        <v>13</v>
      </c>
      <c r="J18" s="445"/>
      <c r="K18" s="427"/>
      <c r="L18" s="426"/>
      <c r="M18" s="333"/>
    </row>
    <row r="19" spans="1:13" s="331" customFormat="1" ht="14.25" x14ac:dyDescent="0.2">
      <c r="A19" s="328" t="str">
        <f>'PROGRAM BUDGET &amp; FISCAL REPORT'!$G$7</f>
        <v>JVS SoCal</v>
      </c>
      <c r="B19" s="328" t="str">
        <f>'PROGRAM BUDGET &amp; FISCAL REPORT'!$G$8</f>
        <v>Youth Employment Program</v>
      </c>
      <c r="C19" s="328"/>
      <c r="D19" s="328" t="s">
        <v>533</v>
      </c>
      <c r="E19" s="331" t="s">
        <v>545</v>
      </c>
      <c r="F19" s="403" t="s">
        <v>549</v>
      </c>
      <c r="G19" s="425">
        <v>1</v>
      </c>
      <c r="H19" s="444">
        <v>1</v>
      </c>
      <c r="I19" s="444">
        <v>2</v>
      </c>
      <c r="J19" s="445"/>
      <c r="K19" s="427"/>
      <c r="L19" s="426"/>
      <c r="M19" s="333"/>
    </row>
    <row r="20" spans="1:13" s="331" customFormat="1" ht="14.25" x14ac:dyDescent="0.2">
      <c r="A20" s="328" t="str">
        <f>'PROGRAM BUDGET &amp; FISCAL REPORT'!$G$7</f>
        <v>JVS SoCal</v>
      </c>
      <c r="B20" s="328" t="str">
        <f>'PROGRAM BUDGET &amp; FISCAL REPORT'!$G$8</f>
        <v>Youth Employment Program</v>
      </c>
      <c r="C20" s="328"/>
      <c r="D20" s="328" t="s">
        <v>533</v>
      </c>
      <c r="E20" s="331" t="s">
        <v>545</v>
      </c>
      <c r="F20" s="403" t="s">
        <v>550</v>
      </c>
      <c r="G20" s="425">
        <v>1</v>
      </c>
      <c r="H20" s="444">
        <v>1</v>
      </c>
      <c r="I20" s="444">
        <v>3</v>
      </c>
      <c r="J20" s="445"/>
      <c r="K20" s="427"/>
      <c r="L20" s="426"/>
      <c r="M20" s="333"/>
    </row>
    <row r="21" spans="1:13" s="331" customFormat="1" ht="14.25" x14ac:dyDescent="0.2">
      <c r="A21" s="328" t="str">
        <f>'PROGRAM BUDGET &amp; FISCAL REPORT'!$G$7</f>
        <v>JVS SoCal</v>
      </c>
      <c r="B21" s="328" t="str">
        <f>'PROGRAM BUDGET &amp; FISCAL REPORT'!$G$8</f>
        <v>Youth Employment Program</v>
      </c>
      <c r="C21" s="328"/>
      <c r="D21" s="328" t="s">
        <v>533</v>
      </c>
      <c r="E21" s="331" t="s">
        <v>545</v>
      </c>
      <c r="F21" s="403" t="s">
        <v>551</v>
      </c>
      <c r="G21" s="425">
        <v>1</v>
      </c>
      <c r="H21" s="444">
        <v>1</v>
      </c>
      <c r="I21" s="444">
        <v>2</v>
      </c>
      <c r="J21" s="445"/>
      <c r="K21" s="427"/>
      <c r="L21" s="426"/>
      <c r="M21" s="333"/>
    </row>
    <row r="22" spans="1:13" s="331" customFormat="1" ht="14.25" x14ac:dyDescent="0.2">
      <c r="A22" s="328" t="str">
        <f>'PROGRAM BUDGET &amp; FISCAL REPORT'!$G$7</f>
        <v>JVS SoCal</v>
      </c>
      <c r="B22" s="328" t="str">
        <f>'PROGRAM BUDGET &amp; FISCAL REPORT'!$G$8</f>
        <v>Youth Employment Program</v>
      </c>
      <c r="C22" s="328"/>
      <c r="D22" s="328" t="s">
        <v>533</v>
      </c>
      <c r="E22" s="331" t="s">
        <v>545</v>
      </c>
      <c r="F22" s="403" t="s">
        <v>552</v>
      </c>
      <c r="G22" s="425">
        <v>1</v>
      </c>
      <c r="H22" s="444">
        <v>0</v>
      </c>
      <c r="I22" s="444">
        <v>0</v>
      </c>
      <c r="J22" s="445"/>
      <c r="K22" s="427"/>
      <c r="L22" s="426"/>
      <c r="M22" s="333"/>
    </row>
    <row r="23" spans="1:13" s="331" customFormat="1" ht="15" x14ac:dyDescent="0.2">
      <c r="A23" s="328"/>
      <c r="B23" s="328"/>
      <c r="C23" s="328"/>
      <c r="D23" s="328"/>
      <c r="F23" s="404" t="s">
        <v>553</v>
      </c>
      <c r="G23" s="394">
        <f>SUM(G16:G22)</f>
        <v>25</v>
      </c>
      <c r="H23" s="394">
        <f>SUM(H16:H22)</f>
        <v>11</v>
      </c>
      <c r="I23" s="394">
        <f>SUM(I16:I22)</f>
        <v>25</v>
      </c>
      <c r="J23" s="426"/>
      <c r="K23" s="427"/>
      <c r="L23" s="426"/>
      <c r="M23" s="333"/>
    </row>
    <row r="24" spans="1:13" s="331" customFormat="1" ht="14.25" x14ac:dyDescent="0.2">
      <c r="A24" s="328"/>
      <c r="B24" s="328"/>
      <c r="C24" s="328"/>
      <c r="D24" s="328"/>
      <c r="G24" s="428"/>
      <c r="H24" s="428"/>
      <c r="I24" s="428"/>
      <c r="J24" s="426"/>
      <c r="K24" s="427"/>
      <c r="L24" s="426"/>
      <c r="M24" s="333"/>
    </row>
    <row r="25" spans="1:13" s="331" customFormat="1" ht="30" x14ac:dyDescent="0.2">
      <c r="A25" s="328"/>
      <c r="B25" s="328"/>
      <c r="C25" s="328"/>
      <c r="D25" s="328"/>
      <c r="F25" s="424" t="s">
        <v>554</v>
      </c>
      <c r="G25" s="429" t="s">
        <v>530</v>
      </c>
      <c r="H25" s="429" t="s">
        <v>531</v>
      </c>
      <c r="I25" s="429" t="s">
        <v>532</v>
      </c>
      <c r="J25" s="426"/>
      <c r="K25" s="427"/>
      <c r="L25" s="426"/>
      <c r="M25" s="333"/>
    </row>
    <row r="26" spans="1:13" s="331" customFormat="1" ht="14.25" x14ac:dyDescent="0.2">
      <c r="A26" s="328" t="str">
        <f>'PROGRAM BUDGET &amp; FISCAL REPORT'!$G$7</f>
        <v>JVS SoCal</v>
      </c>
      <c r="B26" s="328" t="str">
        <f>'PROGRAM BUDGET &amp; FISCAL REPORT'!$G$8</f>
        <v>Youth Employment Program</v>
      </c>
      <c r="C26" s="328"/>
      <c r="D26" s="328" t="s">
        <v>533</v>
      </c>
      <c r="E26" s="331" t="s">
        <v>555</v>
      </c>
      <c r="F26" s="403">
        <v>90401</v>
      </c>
      <c r="G26" s="425" t="s">
        <v>541</v>
      </c>
      <c r="H26" s="425" t="s">
        <v>541</v>
      </c>
      <c r="I26" s="444">
        <v>0</v>
      </c>
      <c r="J26" s="426"/>
      <c r="K26" s="427"/>
      <c r="L26" s="426"/>
      <c r="M26" s="333"/>
    </row>
    <row r="27" spans="1:13" s="331" customFormat="1" ht="14.25" x14ac:dyDescent="0.2">
      <c r="A27" s="328" t="str">
        <f>'PROGRAM BUDGET &amp; FISCAL REPORT'!$G$7</f>
        <v>JVS SoCal</v>
      </c>
      <c r="B27" s="328" t="str">
        <f>'PROGRAM BUDGET &amp; FISCAL REPORT'!$G$8</f>
        <v>Youth Employment Program</v>
      </c>
      <c r="C27" s="328"/>
      <c r="D27" s="328" t="s">
        <v>533</v>
      </c>
      <c r="E27" s="331" t="s">
        <v>555</v>
      </c>
      <c r="F27" s="403">
        <v>90402</v>
      </c>
      <c r="G27" s="425" t="s">
        <v>541</v>
      </c>
      <c r="H27" s="425" t="s">
        <v>541</v>
      </c>
      <c r="I27" s="444">
        <v>0</v>
      </c>
      <c r="J27" s="426"/>
      <c r="K27" s="427"/>
      <c r="L27" s="426"/>
      <c r="M27" s="333"/>
    </row>
    <row r="28" spans="1:13" s="331" customFormat="1" ht="14.25" x14ac:dyDescent="0.2">
      <c r="A28" s="328" t="str">
        <f>'PROGRAM BUDGET &amp; FISCAL REPORT'!$G$7</f>
        <v>JVS SoCal</v>
      </c>
      <c r="B28" s="328" t="str">
        <f>'PROGRAM BUDGET &amp; FISCAL REPORT'!$G$8</f>
        <v>Youth Employment Program</v>
      </c>
      <c r="C28" s="328"/>
      <c r="D28" s="328" t="s">
        <v>533</v>
      </c>
      <c r="E28" s="331" t="s">
        <v>555</v>
      </c>
      <c r="F28" s="403">
        <v>90403</v>
      </c>
      <c r="G28" s="425" t="s">
        <v>541</v>
      </c>
      <c r="H28" s="425" t="s">
        <v>541</v>
      </c>
      <c r="I28" s="444">
        <v>1</v>
      </c>
      <c r="J28" s="426"/>
      <c r="K28" s="427"/>
      <c r="L28" s="426"/>
      <c r="M28" s="333"/>
    </row>
    <row r="29" spans="1:13" s="331" customFormat="1" ht="14.25" x14ac:dyDescent="0.2">
      <c r="A29" s="328" t="str">
        <f>'PROGRAM BUDGET &amp; FISCAL REPORT'!$G$7</f>
        <v>JVS SoCal</v>
      </c>
      <c r="B29" s="328" t="str">
        <f>'PROGRAM BUDGET &amp; FISCAL REPORT'!$G$8</f>
        <v>Youth Employment Program</v>
      </c>
      <c r="C29" s="328"/>
      <c r="D29" s="328" t="s">
        <v>533</v>
      </c>
      <c r="E29" s="331" t="s">
        <v>555</v>
      </c>
      <c r="F29" s="403">
        <v>90404</v>
      </c>
      <c r="G29" s="425" t="s">
        <v>541</v>
      </c>
      <c r="H29" s="425" t="s">
        <v>541</v>
      </c>
      <c r="I29" s="444">
        <v>9</v>
      </c>
      <c r="J29" s="426"/>
      <c r="K29" s="427"/>
      <c r="L29" s="426"/>
      <c r="M29" s="333"/>
    </row>
    <row r="30" spans="1:13" s="331" customFormat="1" ht="14.25" x14ac:dyDescent="0.2">
      <c r="A30" s="328" t="str">
        <f>'PROGRAM BUDGET &amp; FISCAL REPORT'!$G$7</f>
        <v>JVS SoCal</v>
      </c>
      <c r="B30" s="328" t="str">
        <f>'PROGRAM BUDGET &amp; FISCAL REPORT'!$G$8</f>
        <v>Youth Employment Program</v>
      </c>
      <c r="C30" s="328"/>
      <c r="D30" s="328" t="s">
        <v>533</v>
      </c>
      <c r="E30" s="331" t="s">
        <v>555</v>
      </c>
      <c r="F30" s="403">
        <v>90405</v>
      </c>
      <c r="G30" s="425" t="s">
        <v>541</v>
      </c>
      <c r="H30" s="425" t="s">
        <v>541</v>
      </c>
      <c r="I30" s="444">
        <v>6</v>
      </c>
      <c r="J30" s="426"/>
      <c r="K30" s="427"/>
      <c r="L30" s="426"/>
      <c r="M30" s="333"/>
    </row>
    <row r="31" spans="1:13" s="331" customFormat="1" ht="14.25" x14ac:dyDescent="0.2">
      <c r="A31" s="328" t="str">
        <f>'PROGRAM BUDGET &amp; FISCAL REPORT'!$G$7</f>
        <v>JVS SoCal</v>
      </c>
      <c r="B31" s="328" t="str">
        <f>'PROGRAM BUDGET &amp; FISCAL REPORT'!$G$8</f>
        <v>Youth Employment Program</v>
      </c>
      <c r="C31" s="328"/>
      <c r="D31" s="328" t="s">
        <v>533</v>
      </c>
      <c r="E31" s="331" t="s">
        <v>555</v>
      </c>
      <c r="F31" s="403" t="s">
        <v>556</v>
      </c>
      <c r="G31" s="425" t="s">
        <v>541</v>
      </c>
      <c r="H31" s="425" t="s">
        <v>541</v>
      </c>
      <c r="I31" s="444">
        <v>9</v>
      </c>
      <c r="J31" s="426"/>
      <c r="K31" s="427"/>
      <c r="L31" s="426"/>
      <c r="M31" s="333"/>
    </row>
    <row r="32" spans="1:13" s="331" customFormat="1" ht="15" x14ac:dyDescent="0.2">
      <c r="A32" s="328"/>
      <c r="B32" s="328"/>
      <c r="C32" s="328"/>
      <c r="D32" s="328"/>
      <c r="F32" s="404" t="s">
        <v>553</v>
      </c>
      <c r="G32" s="394">
        <f>SUM(G26:G31)</f>
        <v>0</v>
      </c>
      <c r="H32" s="394">
        <f>SUM(H26:H31)</f>
        <v>0</v>
      </c>
      <c r="I32" s="394">
        <f>SUM(I26:I31)</f>
        <v>25</v>
      </c>
      <c r="J32" s="426"/>
      <c r="K32" s="427"/>
      <c r="L32" s="426"/>
      <c r="M32" s="333"/>
    </row>
    <row r="33" spans="1:13" s="331" customFormat="1" ht="15" x14ac:dyDescent="0.2">
      <c r="A33" s="329"/>
      <c r="B33" s="329"/>
      <c r="C33" s="328"/>
      <c r="D33" s="328"/>
      <c r="G33" s="426"/>
      <c r="H33" s="428"/>
      <c r="I33" s="428"/>
      <c r="J33" s="426"/>
      <c r="K33" s="427"/>
      <c r="L33" s="426"/>
      <c r="M33" s="333"/>
    </row>
    <row r="34" spans="1:13" s="331" customFormat="1" ht="30" x14ac:dyDescent="0.2">
      <c r="A34" s="328"/>
      <c r="B34" s="328"/>
      <c r="C34" s="328"/>
      <c r="D34" s="328"/>
      <c r="G34" s="429" t="s">
        <v>531</v>
      </c>
      <c r="H34" s="429" t="s">
        <v>531</v>
      </c>
      <c r="I34" s="429" t="s">
        <v>531</v>
      </c>
      <c r="J34" s="429" t="s">
        <v>532</v>
      </c>
      <c r="K34" s="429" t="s">
        <v>532</v>
      </c>
      <c r="L34" s="429" t="s">
        <v>532</v>
      </c>
    </row>
    <row r="35" spans="1:13" s="331" customFormat="1" ht="30" x14ac:dyDescent="0.2">
      <c r="A35" s="328"/>
      <c r="B35" s="328"/>
      <c r="C35" s="328"/>
      <c r="D35" s="328"/>
      <c r="F35" s="424" t="s">
        <v>557</v>
      </c>
      <c r="G35" s="429" t="s">
        <v>558</v>
      </c>
      <c r="H35" s="429" t="s">
        <v>559</v>
      </c>
      <c r="I35" s="429" t="s">
        <v>560</v>
      </c>
      <c r="J35" s="429" t="s">
        <v>558</v>
      </c>
      <c r="K35" s="429" t="s">
        <v>559</v>
      </c>
      <c r="L35" s="429" t="s">
        <v>560</v>
      </c>
    </row>
    <row r="36" spans="1:13" s="331" customFormat="1" ht="14.25" x14ac:dyDescent="0.2">
      <c r="A36" s="328" t="str">
        <f>'PROGRAM BUDGET &amp; FISCAL REPORT'!$G$7</f>
        <v>JVS SoCal</v>
      </c>
      <c r="B36" s="328" t="str">
        <f>'PROGRAM BUDGET &amp; FISCAL REPORT'!$G$8</f>
        <v>Youth Employment Program</v>
      </c>
      <c r="C36" s="328" t="s">
        <v>526</v>
      </c>
      <c r="D36" s="328" t="s">
        <v>533</v>
      </c>
      <c r="E36" s="331" t="s">
        <v>561</v>
      </c>
      <c r="F36" s="395" t="s">
        <v>562</v>
      </c>
      <c r="G36" s="446">
        <v>0</v>
      </c>
      <c r="H36" s="447">
        <v>0</v>
      </c>
      <c r="I36" s="447">
        <v>0</v>
      </c>
      <c r="J36" s="446">
        <v>0</v>
      </c>
      <c r="K36" s="447">
        <v>0</v>
      </c>
      <c r="L36" s="447">
        <v>0</v>
      </c>
    </row>
    <row r="37" spans="1:13" s="331" customFormat="1" ht="14.25" x14ac:dyDescent="0.2">
      <c r="A37" s="328" t="str">
        <f>'PROGRAM BUDGET &amp; FISCAL REPORT'!$G$7</f>
        <v>JVS SoCal</v>
      </c>
      <c r="B37" s="328" t="str">
        <f>'PROGRAM BUDGET &amp; FISCAL REPORT'!$G$8</f>
        <v>Youth Employment Program</v>
      </c>
      <c r="C37" s="328" t="s">
        <v>526</v>
      </c>
      <c r="D37" s="328" t="s">
        <v>533</v>
      </c>
      <c r="E37" s="331" t="s">
        <v>561</v>
      </c>
      <c r="F37" s="396" t="s">
        <v>563</v>
      </c>
      <c r="G37" s="446">
        <v>0</v>
      </c>
      <c r="H37" s="447">
        <v>0</v>
      </c>
      <c r="I37" s="447">
        <v>0</v>
      </c>
      <c r="J37" s="446">
        <v>0</v>
      </c>
      <c r="K37" s="447">
        <v>0</v>
      </c>
      <c r="L37" s="447">
        <v>0</v>
      </c>
    </row>
    <row r="38" spans="1:13" s="331" customFormat="1" ht="14.25" x14ac:dyDescent="0.2">
      <c r="A38" s="328" t="str">
        <f>'PROGRAM BUDGET &amp; FISCAL REPORT'!$G$7</f>
        <v>JVS SoCal</v>
      </c>
      <c r="B38" s="328" t="str">
        <f>'PROGRAM BUDGET &amp; FISCAL REPORT'!$G$8</f>
        <v>Youth Employment Program</v>
      </c>
      <c r="C38" s="328" t="s">
        <v>526</v>
      </c>
      <c r="D38" s="328" t="s">
        <v>533</v>
      </c>
      <c r="E38" s="331" t="s">
        <v>561</v>
      </c>
      <c r="F38" s="396" t="s">
        <v>564</v>
      </c>
      <c r="G38" s="446">
        <v>3</v>
      </c>
      <c r="H38" s="447">
        <v>2</v>
      </c>
      <c r="I38" s="447">
        <v>0</v>
      </c>
      <c r="J38" s="446">
        <v>6</v>
      </c>
      <c r="K38" s="447">
        <v>4</v>
      </c>
      <c r="L38" s="447">
        <v>0</v>
      </c>
    </row>
    <row r="39" spans="1:13" s="331" customFormat="1" ht="14.25" x14ac:dyDescent="0.2">
      <c r="A39" s="328" t="str">
        <f>'PROGRAM BUDGET &amp; FISCAL REPORT'!$G$7</f>
        <v>JVS SoCal</v>
      </c>
      <c r="B39" s="328" t="str">
        <f>'PROGRAM BUDGET &amp; FISCAL REPORT'!$G$8</f>
        <v>Youth Employment Program</v>
      </c>
      <c r="C39" s="328" t="s">
        <v>526</v>
      </c>
      <c r="D39" s="328" t="s">
        <v>533</v>
      </c>
      <c r="E39" s="331" t="s">
        <v>561</v>
      </c>
      <c r="F39" s="395" t="s">
        <v>565</v>
      </c>
      <c r="G39" s="446">
        <v>3</v>
      </c>
      <c r="H39" s="447">
        <v>3</v>
      </c>
      <c r="I39" s="447">
        <v>0</v>
      </c>
      <c r="J39" s="446">
        <v>5</v>
      </c>
      <c r="K39" s="447">
        <v>10</v>
      </c>
      <c r="L39" s="447">
        <v>0</v>
      </c>
    </row>
    <row r="40" spans="1:13" s="331" customFormat="1" ht="14.25" x14ac:dyDescent="0.2">
      <c r="A40" s="328" t="str">
        <f>'PROGRAM BUDGET &amp; FISCAL REPORT'!$G$7</f>
        <v>JVS SoCal</v>
      </c>
      <c r="B40" s="328" t="str">
        <f>'PROGRAM BUDGET &amp; FISCAL REPORT'!$G$8</f>
        <v>Youth Employment Program</v>
      </c>
      <c r="C40" s="328" t="s">
        <v>526</v>
      </c>
      <c r="D40" s="328" t="s">
        <v>533</v>
      </c>
      <c r="E40" s="331" t="s">
        <v>561</v>
      </c>
      <c r="F40" s="395" t="s">
        <v>566</v>
      </c>
      <c r="G40" s="446">
        <v>0</v>
      </c>
      <c r="H40" s="447">
        <v>0</v>
      </c>
      <c r="I40" s="447">
        <v>0</v>
      </c>
      <c r="J40" s="446">
        <v>0</v>
      </c>
      <c r="K40" s="447">
        <v>0</v>
      </c>
      <c r="L40" s="447">
        <v>0</v>
      </c>
    </row>
    <row r="41" spans="1:13" s="331" customFormat="1" ht="14.25" x14ac:dyDescent="0.2">
      <c r="A41" s="328" t="str">
        <f>'PROGRAM BUDGET &amp; FISCAL REPORT'!$G$7</f>
        <v>JVS SoCal</v>
      </c>
      <c r="B41" s="328" t="str">
        <f>'PROGRAM BUDGET &amp; FISCAL REPORT'!$G$8</f>
        <v>Youth Employment Program</v>
      </c>
      <c r="C41" s="328" t="s">
        <v>526</v>
      </c>
      <c r="D41" s="328" t="s">
        <v>533</v>
      </c>
      <c r="E41" s="331" t="s">
        <v>561</v>
      </c>
      <c r="F41" s="395" t="s">
        <v>567</v>
      </c>
      <c r="G41" s="446">
        <v>0</v>
      </c>
      <c r="H41" s="447">
        <v>0</v>
      </c>
      <c r="I41" s="447">
        <v>0</v>
      </c>
      <c r="J41" s="446">
        <v>0</v>
      </c>
      <c r="K41" s="447">
        <v>0</v>
      </c>
      <c r="L41" s="447">
        <v>0</v>
      </c>
    </row>
    <row r="42" spans="1:13" s="331" customFormat="1" ht="14.25" x14ac:dyDescent="0.2">
      <c r="A42" s="328" t="str">
        <f>'PROGRAM BUDGET &amp; FISCAL REPORT'!$G$7</f>
        <v>JVS SoCal</v>
      </c>
      <c r="B42" s="328" t="str">
        <f>'PROGRAM BUDGET &amp; FISCAL REPORT'!$G$8</f>
        <v>Youth Employment Program</v>
      </c>
      <c r="C42" s="328" t="s">
        <v>526</v>
      </c>
      <c r="D42" s="328" t="s">
        <v>533</v>
      </c>
      <c r="E42" s="331" t="s">
        <v>561</v>
      </c>
      <c r="F42" s="395" t="s">
        <v>568</v>
      </c>
      <c r="G42" s="446">
        <v>0</v>
      </c>
      <c r="H42" s="447">
        <v>0</v>
      </c>
      <c r="I42" s="447">
        <v>0</v>
      </c>
      <c r="J42" s="446">
        <v>0</v>
      </c>
      <c r="K42" s="447">
        <v>0</v>
      </c>
      <c r="L42" s="447">
        <v>0</v>
      </c>
    </row>
    <row r="43" spans="1:13" s="331" customFormat="1" ht="14.25" x14ac:dyDescent="0.2">
      <c r="A43" s="328" t="str">
        <f>'PROGRAM BUDGET &amp; FISCAL REPORT'!$G$7</f>
        <v>JVS SoCal</v>
      </c>
      <c r="B43" s="328" t="str">
        <f>'PROGRAM BUDGET &amp; FISCAL REPORT'!$G$8</f>
        <v>Youth Employment Program</v>
      </c>
      <c r="C43" s="328" t="s">
        <v>526</v>
      </c>
      <c r="D43" s="328" t="s">
        <v>533</v>
      </c>
      <c r="E43" s="331" t="s">
        <v>561</v>
      </c>
      <c r="F43" s="395" t="s">
        <v>569</v>
      </c>
      <c r="G43" s="446">
        <v>0</v>
      </c>
      <c r="H43" s="447">
        <v>0</v>
      </c>
      <c r="I43" s="447">
        <v>0</v>
      </c>
      <c r="J43" s="446">
        <v>0</v>
      </c>
      <c r="K43" s="447">
        <v>0</v>
      </c>
      <c r="L43" s="447">
        <v>0</v>
      </c>
    </row>
    <row r="44" spans="1:13" s="331" customFormat="1" ht="14.25" x14ac:dyDescent="0.2">
      <c r="A44" s="328" t="str">
        <f>'PROGRAM BUDGET &amp; FISCAL REPORT'!$G$7</f>
        <v>JVS SoCal</v>
      </c>
      <c r="B44" s="328" t="str">
        <f>'PROGRAM BUDGET &amp; FISCAL REPORT'!$G$8</f>
        <v>Youth Employment Program</v>
      </c>
      <c r="C44" s="328" t="s">
        <v>526</v>
      </c>
      <c r="D44" s="328" t="s">
        <v>533</v>
      </c>
      <c r="E44" s="331" t="s">
        <v>561</v>
      </c>
      <c r="F44" s="395" t="s">
        <v>570</v>
      </c>
      <c r="G44" s="446">
        <v>0</v>
      </c>
      <c r="H44" s="447">
        <v>0</v>
      </c>
      <c r="I44" s="447">
        <v>0</v>
      </c>
      <c r="J44" s="446">
        <v>0</v>
      </c>
      <c r="K44" s="447">
        <v>0</v>
      </c>
      <c r="L44" s="447">
        <v>0</v>
      </c>
    </row>
    <row r="45" spans="1:13" s="331" customFormat="1" ht="14.25" x14ac:dyDescent="0.2">
      <c r="A45" s="328" t="str">
        <f>'PROGRAM BUDGET &amp; FISCAL REPORT'!$G$7</f>
        <v>JVS SoCal</v>
      </c>
      <c r="B45" s="328" t="str">
        <f>'PROGRAM BUDGET &amp; FISCAL REPORT'!$G$8</f>
        <v>Youth Employment Program</v>
      </c>
      <c r="C45" s="328" t="s">
        <v>526</v>
      </c>
      <c r="D45" s="328" t="s">
        <v>533</v>
      </c>
      <c r="E45" s="331" t="s">
        <v>561</v>
      </c>
      <c r="F45" s="395" t="s">
        <v>571</v>
      </c>
      <c r="G45" s="446">
        <v>0</v>
      </c>
      <c r="H45" s="447">
        <v>0</v>
      </c>
      <c r="I45" s="447">
        <v>0</v>
      </c>
      <c r="J45" s="446">
        <v>0</v>
      </c>
      <c r="K45" s="447">
        <v>0</v>
      </c>
      <c r="L45" s="447">
        <v>0</v>
      </c>
    </row>
    <row r="46" spans="1:13" s="331" customFormat="1" ht="14.25" x14ac:dyDescent="0.2">
      <c r="A46" s="328" t="str">
        <f>'PROGRAM BUDGET &amp; FISCAL REPORT'!$G$7</f>
        <v>JVS SoCal</v>
      </c>
      <c r="B46" s="328" t="str">
        <f>'PROGRAM BUDGET &amp; FISCAL REPORT'!$G$8</f>
        <v>Youth Employment Program</v>
      </c>
      <c r="C46" s="328" t="s">
        <v>526</v>
      </c>
      <c r="D46" s="328" t="s">
        <v>533</v>
      </c>
      <c r="E46" s="331" t="s">
        <v>561</v>
      </c>
      <c r="F46" s="395" t="s">
        <v>572</v>
      </c>
      <c r="G46" s="446">
        <v>0</v>
      </c>
      <c r="H46" s="447">
        <v>0</v>
      </c>
      <c r="I46" s="447">
        <v>0</v>
      </c>
      <c r="J46" s="446">
        <v>0</v>
      </c>
      <c r="K46" s="447">
        <v>0</v>
      </c>
      <c r="L46" s="447">
        <v>0</v>
      </c>
    </row>
    <row r="47" spans="1:13" ht="15" x14ac:dyDescent="0.2">
      <c r="E47" s="318"/>
      <c r="F47" s="397" t="s">
        <v>553</v>
      </c>
      <c r="G47" s="430">
        <f t="shared" ref="G47:L47" si="0">SUM(G36:G46)</f>
        <v>6</v>
      </c>
      <c r="H47" s="430">
        <f t="shared" si="0"/>
        <v>5</v>
      </c>
      <c r="I47" s="430">
        <f t="shared" si="0"/>
        <v>0</v>
      </c>
      <c r="J47" s="430">
        <f t="shared" si="0"/>
        <v>11</v>
      </c>
      <c r="K47" s="430">
        <f t="shared" si="0"/>
        <v>14</v>
      </c>
      <c r="L47" s="430">
        <f t="shared" si="0"/>
        <v>0</v>
      </c>
      <c r="M47" s="318"/>
    </row>
    <row r="48" spans="1:13" x14ac:dyDescent="0.2">
      <c r="E48" s="318"/>
      <c r="F48" s="322"/>
      <c r="G48" s="324"/>
      <c r="H48" s="148"/>
      <c r="I48" s="324"/>
      <c r="J48" s="324"/>
    </row>
    <row r="49" spans="1:8" s="453" customFormat="1" ht="45" x14ac:dyDescent="0.2">
      <c r="A49" s="448"/>
      <c r="B49" s="448"/>
      <c r="C49" s="448"/>
      <c r="D49" s="449"/>
      <c r="E49" s="450"/>
      <c r="F49" s="424" t="s">
        <v>573</v>
      </c>
      <c r="G49" s="451" t="s">
        <v>530</v>
      </c>
      <c r="H49" s="452" t="s">
        <v>574</v>
      </c>
    </row>
    <row r="50" spans="1:8" s="453" customFormat="1" ht="14.25" x14ac:dyDescent="0.2">
      <c r="A50" s="448"/>
      <c r="B50" s="448"/>
      <c r="C50" s="448"/>
      <c r="D50" s="448"/>
      <c r="F50" s="448"/>
      <c r="G50" s="423">
        <f>IFERROR('PROGRAM BUDGET &amp; FISCAL REPORT'!L18/'PARTICIPANTS &amp; DEMOGRAPHICS'!G6,"N/A")</f>
        <v>2804.7251562444803</v>
      </c>
      <c r="H50" s="443">
        <f>IFERROR('PROGRAM BUDGET &amp; FISCAL REPORT'!S18/'PARTICIPANTS &amp; DEMOGRAPHICS'!I6, "N/A")</f>
        <v>2803.64</v>
      </c>
    </row>
  </sheetData>
  <sheetProtection algorithmName="SHA-512" hashValue="bIBCbMX41e9tS07ndSQUscjLS7sl8sWW/bbOWeUlNMgJaZOwb4cEXa4lNYq/MzAtup1Pt/pSEtm9e1Urd3Wyew==" saltValue="2P7FmF6C0gYFW8h0Sk9CGg==" spinCount="100000" sheet="1" objects="1" scenarios="1"/>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325" hidden="1" customWidth="1"/>
    <col min="2" max="2" width="48.85546875" style="325" customWidth="1"/>
    <col min="3" max="3" width="15.42578125" style="327" customWidth="1"/>
    <col min="4" max="4" width="19.140625" style="327" customWidth="1"/>
    <col min="5" max="5" width="19.7109375" style="327" customWidth="1"/>
    <col min="6" max="6" width="19.42578125" style="327" customWidth="1"/>
    <col min="7" max="7" width="31.42578125" style="327" customWidth="1"/>
    <col min="8" max="16384" width="11.42578125" style="325"/>
  </cols>
  <sheetData>
    <row r="1" spans="1:8" ht="18" x14ac:dyDescent="0.25">
      <c r="A1" s="125"/>
      <c r="B1" s="272" t="s">
        <v>21</v>
      </c>
      <c r="C1" s="336"/>
      <c r="D1" s="336"/>
      <c r="E1" s="336"/>
      <c r="F1" s="336"/>
      <c r="G1" s="325"/>
    </row>
    <row r="2" spans="1:8" ht="18" x14ac:dyDescent="0.25">
      <c r="A2" s="125"/>
      <c r="B2" s="272" t="s">
        <v>575</v>
      </c>
      <c r="C2" s="337"/>
      <c r="D2" s="337"/>
      <c r="E2" s="337"/>
      <c r="F2" s="337"/>
      <c r="G2" s="325"/>
    </row>
    <row r="3" spans="1:8" ht="22.5" customHeight="1" x14ac:dyDescent="0.25">
      <c r="A3" s="125"/>
      <c r="B3" s="286" t="str">
        <f>'PROGRAM BUDGET &amp; FISCAL REPORT'!F7</f>
        <v>AGENCY NAME:</v>
      </c>
      <c r="C3" s="311" t="str">
        <f>'PROGRAM BUDGET &amp; FISCAL REPORT'!G7</f>
        <v>JVS SoCal</v>
      </c>
      <c r="D3" s="338"/>
      <c r="E3" s="338"/>
      <c r="F3" s="337"/>
      <c r="G3" s="325"/>
    </row>
    <row r="4" spans="1:8" ht="22.5" customHeight="1" x14ac:dyDescent="0.25">
      <c r="A4" s="125"/>
      <c r="B4" s="286" t="str">
        <f>'PROGRAM BUDGET &amp; FISCAL REPORT'!F8</f>
        <v>PROGRAM NAME:</v>
      </c>
      <c r="C4" s="311" t="str">
        <f>'PROGRAM BUDGET &amp; FISCAL REPORT'!G8</f>
        <v>Youth Employment Program</v>
      </c>
      <c r="D4" s="338"/>
      <c r="E4" s="338"/>
      <c r="F4" s="337"/>
      <c r="G4" s="325"/>
    </row>
    <row r="5" spans="1:8" ht="8.25" customHeight="1" thickBot="1" x14ac:dyDescent="0.25">
      <c r="A5" s="125"/>
      <c r="B5" s="273"/>
      <c r="C5" s="337"/>
      <c r="D5" s="337"/>
      <c r="E5" s="337"/>
      <c r="F5" s="337"/>
      <c r="G5" s="325"/>
    </row>
    <row r="6" spans="1:8" ht="52.5" customHeight="1" x14ac:dyDescent="0.55000000000000004">
      <c r="B6" s="339" t="s">
        <v>576</v>
      </c>
      <c r="C6" s="340" t="s">
        <v>577</v>
      </c>
      <c r="D6" s="340"/>
      <c r="E6" s="340" t="s">
        <v>578</v>
      </c>
      <c r="F6" s="341"/>
      <c r="G6" s="325"/>
    </row>
    <row r="7" spans="1:8" ht="14.25" x14ac:dyDescent="0.2">
      <c r="B7" s="342" t="s">
        <v>579</v>
      </c>
      <c r="C7" s="343">
        <f>'PARTICIPANTS &amp; DEMOGRAPHICS'!G6</f>
        <v>25</v>
      </c>
      <c r="D7" s="344"/>
      <c r="E7" s="344">
        <f>'PARTICIPANTS &amp; DEMOGRAPHICS'!I6</f>
        <v>25</v>
      </c>
      <c r="F7" s="345"/>
      <c r="G7" s="325"/>
    </row>
    <row r="8" spans="1:8" ht="14.25" x14ac:dyDescent="0.2">
      <c r="B8" s="346" t="s">
        <v>580</v>
      </c>
      <c r="C8" s="343">
        <f>'PARTICIPANTS &amp; DEMOGRAPHICS'!G7</f>
        <v>25</v>
      </c>
      <c r="D8" s="344"/>
      <c r="E8" s="344">
        <f>'PARTICIPANTS &amp; DEMOGRAPHICS'!I7</f>
        <v>25</v>
      </c>
      <c r="F8" s="345"/>
      <c r="G8" s="325"/>
    </row>
    <row r="9" spans="1:8" ht="14.25" x14ac:dyDescent="0.2">
      <c r="B9" s="342" t="s">
        <v>581</v>
      </c>
      <c r="C9" s="393">
        <f>IFERROR(C8/C7, "N/A")</f>
        <v>1</v>
      </c>
      <c r="D9" s="348"/>
      <c r="E9" s="348">
        <f>IFERROR(E8/E7, "N/A")</f>
        <v>1</v>
      </c>
      <c r="F9" s="345"/>
      <c r="G9" s="325"/>
    </row>
    <row r="10" spans="1:8" ht="14.25" x14ac:dyDescent="0.2">
      <c r="B10" s="342"/>
      <c r="C10" s="347"/>
      <c r="D10" s="348"/>
      <c r="E10" s="343"/>
      <c r="F10" s="345"/>
      <c r="G10" s="325"/>
    </row>
    <row r="11" spans="1:8" ht="63.75" customHeight="1" x14ac:dyDescent="0.55000000000000004">
      <c r="B11" s="349" t="s">
        <v>582</v>
      </c>
      <c r="C11" s="454" t="s">
        <v>583</v>
      </c>
      <c r="D11" s="454" t="s">
        <v>584</v>
      </c>
      <c r="E11" s="454" t="s">
        <v>585</v>
      </c>
      <c r="F11" s="455" t="s">
        <v>586</v>
      </c>
      <c r="G11" s="325"/>
    </row>
    <row r="12" spans="1:8" ht="16.5" customHeight="1" x14ac:dyDescent="0.2">
      <c r="B12" s="342" t="s">
        <v>587</v>
      </c>
      <c r="C12" s="350">
        <f>'PROGRAM BUDGET &amp; FISCAL REPORT'!L18</f>
        <v>70118.128906112004</v>
      </c>
      <c r="D12" s="350">
        <f>'PROGRAM BUDGET &amp; FISCAL REPORT'!M18</f>
        <v>49063.290163072001</v>
      </c>
      <c r="E12" s="350">
        <f>'PROGRAM BUDGET &amp; FISCAL REPORT'!S18</f>
        <v>70091</v>
      </c>
      <c r="F12" s="351">
        <f>'PROGRAM BUDGET &amp; FISCAL REPORT'!Q18</f>
        <v>49063</v>
      </c>
      <c r="G12" s="325"/>
    </row>
    <row r="13" spans="1:8" ht="16.5" customHeight="1" x14ac:dyDescent="0.2">
      <c r="B13" s="342"/>
      <c r="C13" s="350"/>
      <c r="D13" s="350"/>
      <c r="E13" s="350"/>
      <c r="F13" s="351"/>
      <c r="G13" s="325"/>
    </row>
    <row r="14" spans="1:8" ht="19.5" x14ac:dyDescent="0.55000000000000004">
      <c r="B14" s="349" t="s">
        <v>588</v>
      </c>
      <c r="C14" s="480" t="s">
        <v>589</v>
      </c>
      <c r="D14" s="480"/>
      <c r="E14" s="480" t="s">
        <v>590</v>
      </c>
      <c r="F14" s="481"/>
      <c r="G14" s="325"/>
    </row>
    <row r="15" spans="1:8" ht="14.25" x14ac:dyDescent="0.2">
      <c r="B15" s="342" t="s">
        <v>591</v>
      </c>
      <c r="C15" s="277">
        <f>IFERROR(C12*C9,"N/A")</f>
        <v>70118.128906112004</v>
      </c>
      <c r="D15" s="352">
        <f>IFERROR(C15/C12,"N/A")</f>
        <v>1</v>
      </c>
      <c r="E15" s="353">
        <f>IFERROR(E12*E9,"N/A")</f>
        <v>70091</v>
      </c>
      <c r="F15" s="354">
        <f>IFERROR(E15/E12,"N/A")</f>
        <v>1</v>
      </c>
      <c r="G15" s="325"/>
    </row>
    <row r="16" spans="1:8" ht="14.25" x14ac:dyDescent="0.2">
      <c r="B16" s="342" t="s">
        <v>592</v>
      </c>
      <c r="C16" s="277">
        <f>D12</f>
        <v>49063.290163072001</v>
      </c>
      <c r="D16" s="352">
        <f>IFERROR(C16/C15, "N/A")</f>
        <v>0.69972332303344287</v>
      </c>
      <c r="E16" s="353">
        <f>F12</f>
        <v>49063</v>
      </c>
      <c r="F16" s="354">
        <f>IFERROR(E16/E15, "N/A")</f>
        <v>0.69999001298312191</v>
      </c>
      <c r="G16" s="325"/>
      <c r="H16" s="326"/>
    </row>
    <row r="17" spans="2:7" ht="15" thickBot="1" x14ac:dyDescent="0.25">
      <c r="B17" s="342"/>
      <c r="C17" s="277"/>
      <c r="D17" s="352"/>
      <c r="E17" s="353"/>
      <c r="F17" s="354"/>
      <c r="G17" s="325"/>
    </row>
    <row r="18" spans="2:7" ht="15.75" thickBot="1" x14ac:dyDescent="0.3">
      <c r="B18" s="355" t="s">
        <v>593</v>
      </c>
      <c r="C18" s="312">
        <f>IFERROR(C15-C16,"N/A")</f>
        <v>21054.838743040003</v>
      </c>
      <c r="D18" s="356">
        <f>IFERROR(C18/C15, "N/A")</f>
        <v>0.30027667696655708</v>
      </c>
      <c r="E18" s="312">
        <f>IFERROR(E15-E16, "N/A")</f>
        <v>21028</v>
      </c>
      <c r="F18" s="357">
        <f>IFERROR(E18/E15, "N/A")</f>
        <v>0.30000998701687803</v>
      </c>
      <c r="G18" s="325"/>
    </row>
    <row r="19" spans="2:7" ht="30.75" thickBot="1" x14ac:dyDescent="0.3">
      <c r="B19" s="342"/>
      <c r="C19" s="358"/>
      <c r="D19" s="359" t="s">
        <v>594</v>
      </c>
      <c r="E19" s="344"/>
      <c r="F19" s="359" t="s">
        <v>594</v>
      </c>
    </row>
    <row r="20" spans="2:7" s="298" customFormat="1" ht="12.75" x14ac:dyDescent="0.2">
      <c r="B20" s="360"/>
      <c r="C20" s="310"/>
      <c r="D20" s="310"/>
      <c r="E20" s="310"/>
      <c r="F20" s="310"/>
      <c r="G20" s="327"/>
    </row>
  </sheetData>
  <sheetProtection algorithmName="SHA-512" hashValue="rpRHghjWy/gJl+caw6gyRhIM+5xqjmg9DsO8eWbHtW7958x7a5O3l7lEj8SnO24CVmV05YELNOQvPNL4n2A4Ig==" saltValue="5Pnsc91C2D/BeH0DE/k0VQ==" spinCount="100000" sheet="1" objects="1" scenarios="1"/>
  <mergeCells count="2">
    <mergeCell ref="C14:D14"/>
    <mergeCell ref="E14:F14"/>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4667D143-0A10-4423-ABC4-2671FCDDB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FY1920_BGC CP</vt:lpstr>
      <vt:lpstr>FY1920_OPCC_Access_FSR MA</vt:lpstr>
      <vt:lpstr>FY1920_OPCC_CSC_FSR MA</vt:lpstr>
      <vt:lpstr>FY1920_OPCC_IHWP_FSR MA</vt:lpstr>
      <vt:lpstr>FY1920_WISE_CM CH</vt: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2023-02-20T07:43:18Z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