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0-21 YE Source Docs/2021 FISCAL DONE/"/>
    </mc:Choice>
  </mc:AlternateContent>
  <xr:revisionPtr revIDLastSave="152" documentId="11_954DBBA2E3FE5530D8DB20AA0C59D69D9F039D4E" xr6:coauthVersionLast="46" xr6:coauthVersionMax="47" xr10:uidLastSave="{CB4464F2-64D4-437F-84AD-0A0CFA807828}"/>
  <workbookProtection workbookAlgorithmName="SHA-512" workbookHashValue="WBpc5V80KBfHS2te92agsHMyIOGr0bvzYd0o540cunl2H2ETDGoiW9+OnDFcMR5+86gpjJIiaQ3WCrNptTQP/A==" workbookSaltValue="+6nyoQd3cK6k4NT0ouQI6g=="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8" i="19" l="1"/>
  <c r="Q108" i="19"/>
  <c r="P108" i="19"/>
  <c r="O108" i="19"/>
  <c r="N108" i="19"/>
  <c r="M108" i="19"/>
  <c r="L108" i="19"/>
  <c r="S106" i="19"/>
  <c r="P106" i="19"/>
  <c r="O106" i="19"/>
  <c r="M106" i="19"/>
  <c r="L106" i="19"/>
  <c r="S55" i="19"/>
  <c r="P55" i="19"/>
  <c r="O55" i="19"/>
  <c r="M55" i="19"/>
  <c r="L55" i="19"/>
  <c r="S30" i="19"/>
  <c r="P30" i="19"/>
  <c r="O30" i="19"/>
  <c r="M30" i="19"/>
  <c r="L30"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K106" i="19" s="1"/>
  <c r="K108" i="19" s="1"/>
  <c r="J54" i="19"/>
  <c r="J53" i="19"/>
  <c r="J52" i="19"/>
  <c r="J51" i="19"/>
  <c r="J50" i="19"/>
  <c r="J49" i="19"/>
  <c r="J48" i="19"/>
  <c r="J47" i="19"/>
  <c r="J46" i="19"/>
  <c r="J45" i="19"/>
  <c r="J44" i="19"/>
  <c r="J43" i="19"/>
  <c r="J42" i="19"/>
  <c r="J41" i="19"/>
  <c r="J40" i="19"/>
  <c r="J39" i="19"/>
  <c r="J38" i="19"/>
  <c r="J37" i="19"/>
  <c r="J36" i="19"/>
  <c r="J35" i="19"/>
  <c r="J34" i="19"/>
  <c r="J33" i="19"/>
  <c r="K55" i="19" s="1"/>
  <c r="J32" i="19"/>
  <c r="J31" i="19"/>
  <c r="J29" i="19"/>
  <c r="K30" i="19" s="1"/>
  <c r="S146" i="19" l="1"/>
  <c r="P239" i="19" l="1"/>
  <c r="B106" i="19" l="1"/>
  <c r="A106" i="19"/>
  <c r="N83" i="19"/>
  <c r="Q83" i="19"/>
  <c r="R83" i="19" s="1"/>
  <c r="N84" i="19"/>
  <c r="Q84" i="19"/>
  <c r="R84" i="19" s="1"/>
  <c r="N85" i="19"/>
  <c r="Q85" i="19"/>
  <c r="R85" i="19" s="1"/>
  <c r="N86" i="19"/>
  <c r="Q86" i="19"/>
  <c r="R86" i="19" s="1"/>
  <c r="N87" i="19"/>
  <c r="Q87" i="19"/>
  <c r="R87" i="19" s="1"/>
  <c r="N88" i="19"/>
  <c r="Q88" i="19"/>
  <c r="R88" i="19" s="1"/>
  <c r="N89" i="19"/>
  <c r="Q89" i="19"/>
  <c r="R89" i="19" s="1"/>
  <c r="N90" i="19"/>
  <c r="Q90" i="19"/>
  <c r="R90" i="19" s="1"/>
  <c r="N91" i="19"/>
  <c r="Q91" i="19"/>
  <c r="R91" i="19" s="1"/>
  <c r="N92" i="19"/>
  <c r="Q92" i="19"/>
  <c r="R92" i="19" s="1"/>
  <c r="N93" i="19"/>
  <c r="Q93" i="19"/>
  <c r="R93" i="19" s="1"/>
  <c r="N94" i="19"/>
  <c r="Q94" i="19"/>
  <c r="R94" i="19" s="1"/>
  <c r="N95" i="19"/>
  <c r="Q95" i="19"/>
  <c r="R95" i="19" s="1"/>
  <c r="N96" i="19"/>
  <c r="Q96" i="19"/>
  <c r="R96" i="19" s="1"/>
  <c r="N97" i="19"/>
  <c r="Q97" i="19"/>
  <c r="R97" i="19" s="1"/>
  <c r="N98" i="19"/>
  <c r="Q98" i="19"/>
  <c r="R98" i="19" s="1"/>
  <c r="N99" i="19"/>
  <c r="Q99" i="19"/>
  <c r="R99" i="19" s="1"/>
  <c r="N100" i="19"/>
  <c r="Q100" i="19"/>
  <c r="R100" i="19" s="1"/>
  <c r="N101" i="19"/>
  <c r="Q101" i="19"/>
  <c r="R101" i="19" s="1"/>
  <c r="N102" i="19"/>
  <c r="Q102" i="19"/>
  <c r="R102" i="19" s="1"/>
  <c r="N103" i="19"/>
  <c r="Q103" i="19"/>
  <c r="R103" i="19" s="1"/>
  <c r="N104" i="19"/>
  <c r="Q104" i="19"/>
  <c r="R104" i="19" s="1"/>
  <c r="N105" i="19"/>
  <c r="Q105" i="19"/>
  <c r="R105" i="19" s="1"/>
  <c r="Q46" i="19"/>
  <c r="R46" i="19" s="1"/>
  <c r="Q47" i="19"/>
  <c r="R47" i="19" s="1"/>
  <c r="Q48" i="19"/>
  <c r="R48" i="19" s="1"/>
  <c r="Q49" i="19"/>
  <c r="R49" i="19" s="1"/>
  <c r="Q50" i="19"/>
  <c r="R50" i="19" s="1"/>
  <c r="Q51" i="19"/>
  <c r="R51" i="19" s="1"/>
  <c r="Q52" i="19"/>
  <c r="R52" i="19" s="1"/>
  <c r="Q53" i="19"/>
  <c r="R53" i="19" s="1"/>
  <c r="Q54" i="19"/>
  <c r="R54" i="19" s="1"/>
  <c r="N46" i="19"/>
  <c r="N47" i="19"/>
  <c r="N48" i="19"/>
  <c r="N49" i="19"/>
  <c r="N50" i="19"/>
  <c r="N51" i="19"/>
  <c r="N52" i="19"/>
  <c r="N53" i="19"/>
  <c r="N54" i="19"/>
  <c r="N231" i="19" l="1"/>
  <c r="Q231" i="19" l="1"/>
  <c r="R231" i="19" s="1"/>
  <c r="Q229" i="19"/>
  <c r="R229" i="19" s="1"/>
  <c r="Q232" i="19"/>
  <c r="R232" i="19" s="1"/>
  <c r="Q188" i="19" l="1"/>
  <c r="R188" i="19" s="1"/>
  <c r="Q185" i="19"/>
  <c r="R185" i="19" s="1"/>
  <c r="Q193" i="19"/>
  <c r="R193" i="19" s="1"/>
  <c r="N193" i="19"/>
  <c r="B193" i="19"/>
  <c r="A193" i="19"/>
  <c r="Q191" i="19"/>
  <c r="R191" i="19" s="1"/>
  <c r="N191" i="19"/>
  <c r="B191" i="19"/>
  <c r="A191" i="19"/>
  <c r="Q190" i="19"/>
  <c r="R190" i="19" s="1"/>
  <c r="N190" i="19"/>
  <c r="B190" i="19"/>
  <c r="A190" i="19"/>
  <c r="Q189" i="19"/>
  <c r="R189" i="19" s="1"/>
  <c r="N189" i="19"/>
  <c r="B189" i="19"/>
  <c r="A189" i="19"/>
  <c r="N188" i="19"/>
  <c r="B188" i="19"/>
  <c r="A188" i="19"/>
  <c r="Q187" i="19"/>
  <c r="R187" i="19" s="1"/>
  <c r="N187" i="19"/>
  <c r="B187" i="19"/>
  <c r="A187" i="19"/>
  <c r="Q186" i="19"/>
  <c r="R186" i="19" s="1"/>
  <c r="N186" i="19"/>
  <c r="B186" i="19"/>
  <c r="A186" i="19"/>
  <c r="N185" i="19"/>
  <c r="B185" i="19"/>
  <c r="A185" i="19"/>
  <c r="Q184" i="19"/>
  <c r="R184" i="19" s="1"/>
  <c r="N184" i="19"/>
  <c r="B184" i="19"/>
  <c r="A184" i="19"/>
  <c r="Q183" i="19"/>
  <c r="R183" i="19" s="1"/>
  <c r="N183" i="19"/>
  <c r="B183" i="19"/>
  <c r="A183" i="19"/>
  <c r="Q182" i="19"/>
  <c r="R182" i="19" s="1"/>
  <c r="N182" i="19"/>
  <c r="B182" i="19"/>
  <c r="A182" i="19"/>
  <c r="Q181" i="19"/>
  <c r="R181" i="19" s="1"/>
  <c r="N181" i="19"/>
  <c r="B181" i="19"/>
  <c r="A181" i="19"/>
  <c r="Q180" i="19"/>
  <c r="R180" i="19" s="1"/>
  <c r="N180" i="19"/>
  <c r="B180" i="19"/>
  <c r="A180" i="19"/>
  <c r="Q161" i="19"/>
  <c r="R161" i="19" s="1"/>
  <c r="N161" i="19"/>
  <c r="B161" i="19"/>
  <c r="A161" i="19"/>
  <c r="Q159" i="19"/>
  <c r="R159" i="19" s="1"/>
  <c r="N159" i="19"/>
  <c r="B159" i="19"/>
  <c r="A159" i="19"/>
  <c r="Q66" i="19" l="1"/>
  <c r="R66" i="19" s="1"/>
  <c r="N66" i="19"/>
  <c r="B66" i="19"/>
  <c r="A66" i="19"/>
  <c r="Q65" i="19"/>
  <c r="R65" i="19" s="1"/>
  <c r="N65" i="19"/>
  <c r="B65" i="19"/>
  <c r="A65" i="19"/>
  <c r="Q64" i="19"/>
  <c r="R64" i="19" s="1"/>
  <c r="N64" i="19"/>
  <c r="B64" i="19"/>
  <c r="A64" i="19"/>
  <c r="Q63" i="19"/>
  <c r="R63" i="19" s="1"/>
  <c r="N63" i="19"/>
  <c r="B63" i="19"/>
  <c r="A63" i="19"/>
  <c r="Q62" i="19"/>
  <c r="R62" i="19" s="1"/>
  <c r="N62" i="19"/>
  <c r="B62" i="19"/>
  <c r="A62" i="19"/>
  <c r="Q61" i="19"/>
  <c r="R61" i="19" s="1"/>
  <c r="N61" i="19"/>
  <c r="B61" i="19"/>
  <c r="A61" i="19"/>
  <c r="Q77" i="19"/>
  <c r="R77" i="19" s="1"/>
  <c r="N77" i="19"/>
  <c r="B77" i="19"/>
  <c r="A77" i="19"/>
  <c r="Q76" i="19"/>
  <c r="R76" i="19" s="1"/>
  <c r="N76" i="19"/>
  <c r="B76" i="19"/>
  <c r="A76" i="19"/>
  <c r="Q75" i="19"/>
  <c r="R75" i="19" s="1"/>
  <c r="N75" i="19"/>
  <c r="B75" i="19"/>
  <c r="A75" i="19"/>
  <c r="Q74" i="19"/>
  <c r="R74" i="19" s="1"/>
  <c r="N74" i="19"/>
  <c r="B74" i="19"/>
  <c r="A74" i="19"/>
  <c r="Q73" i="19"/>
  <c r="R73" i="19" s="1"/>
  <c r="N73" i="19"/>
  <c r="B73" i="19"/>
  <c r="A73" i="19"/>
  <c r="Q72" i="19"/>
  <c r="R72" i="19" s="1"/>
  <c r="N72" i="19"/>
  <c r="B72" i="19"/>
  <c r="A72" i="19"/>
  <c r="Q71" i="19"/>
  <c r="R71" i="19" s="1"/>
  <c r="N71" i="19"/>
  <c r="B71" i="19"/>
  <c r="A71" i="19"/>
  <c r="Q70" i="19"/>
  <c r="R70" i="19" s="1"/>
  <c r="N70" i="19"/>
  <c r="B70" i="19"/>
  <c r="A70" i="19"/>
  <c r="Q69" i="19"/>
  <c r="R69" i="19" s="1"/>
  <c r="N69" i="19"/>
  <c r="B69" i="19"/>
  <c r="A69" i="19"/>
  <c r="Q68" i="19"/>
  <c r="R68" i="19" s="1"/>
  <c r="N68" i="19"/>
  <c r="B68" i="19"/>
  <c r="A68" i="19"/>
  <c r="Q67" i="19"/>
  <c r="R67" i="19" s="1"/>
  <c r="N67" i="19"/>
  <c r="B67" i="19"/>
  <c r="A67" i="19"/>
  <c r="Q60" i="19"/>
  <c r="R60" i="19" s="1"/>
  <c r="N60" i="19"/>
  <c r="B60" i="19"/>
  <c r="A60" i="19"/>
  <c r="Q59" i="19"/>
  <c r="R59" i="19" s="1"/>
  <c r="N59" i="19"/>
  <c r="B59" i="19"/>
  <c r="A59" i="19"/>
  <c r="Q58" i="19"/>
  <c r="R58" i="19" s="1"/>
  <c r="N58" i="19"/>
  <c r="B58" i="19"/>
  <c r="A58" i="19"/>
  <c r="Q57" i="19"/>
  <c r="N57" i="19"/>
  <c r="B57" i="19"/>
  <c r="A57" i="19"/>
  <c r="Q45" i="19"/>
  <c r="R45" i="19" s="1"/>
  <c r="N45" i="19"/>
  <c r="B45" i="19"/>
  <c r="A45" i="19"/>
  <c r="Q44" i="19"/>
  <c r="R44" i="19" s="1"/>
  <c r="N44" i="19"/>
  <c r="B44" i="19"/>
  <c r="A44" i="19"/>
  <c r="Q43" i="19"/>
  <c r="R43" i="19" s="1"/>
  <c r="N43" i="19"/>
  <c r="B43" i="19"/>
  <c r="A43" i="19"/>
  <c r="Q29" i="19"/>
  <c r="Q30" i="19" s="1"/>
  <c r="R30" i="19" s="1"/>
  <c r="N29" i="19"/>
  <c r="N30" i="19" s="1"/>
  <c r="B29" i="19"/>
  <c r="A29" i="19"/>
  <c r="Q42" i="19"/>
  <c r="R42" i="19" s="1"/>
  <c r="N42" i="19"/>
  <c r="B42" i="19"/>
  <c r="A42" i="19"/>
  <c r="Q41" i="19"/>
  <c r="R41" i="19" s="1"/>
  <c r="N41" i="19"/>
  <c r="B41" i="19"/>
  <c r="A41" i="19"/>
  <c r="Q40" i="19"/>
  <c r="R40" i="19" s="1"/>
  <c r="N40" i="19"/>
  <c r="B40" i="19"/>
  <c r="A40" i="19"/>
  <c r="Q39" i="19"/>
  <c r="R39" i="19" s="1"/>
  <c r="N39" i="19"/>
  <c r="B39" i="19"/>
  <c r="A39" i="19"/>
  <c r="Q38" i="19"/>
  <c r="R38" i="19" s="1"/>
  <c r="N38" i="19"/>
  <c r="B38" i="19"/>
  <c r="A38" i="19"/>
  <c r="Q37" i="19"/>
  <c r="R37" i="19" s="1"/>
  <c r="N37" i="19"/>
  <c r="B37" i="19"/>
  <c r="A37" i="19"/>
  <c r="Q36" i="19"/>
  <c r="R36" i="19" s="1"/>
  <c r="N36" i="19"/>
  <c r="B36" i="19"/>
  <c r="A36" i="19"/>
  <c r="R57" i="19" l="1"/>
  <c r="R29" i="19"/>
  <c r="C8" i="14"/>
  <c r="C7" i="14"/>
  <c r="S233" i="19"/>
  <c r="S17" i="19" s="1"/>
  <c r="P233" i="19"/>
  <c r="P17" i="19" s="1"/>
  <c r="O233" i="19"/>
  <c r="O17" i="19" s="1"/>
  <c r="M233" i="19"/>
  <c r="L233" i="19"/>
  <c r="N232" i="19"/>
  <c r="B232" i="19"/>
  <c r="A232" i="19"/>
  <c r="M124" i="19"/>
  <c r="M8" i="19" s="1"/>
  <c r="L124" i="19"/>
  <c r="L8" i="19" s="1"/>
  <c r="M7" i="19"/>
  <c r="L7" i="19"/>
  <c r="B219" i="19"/>
  <c r="A219" i="19"/>
  <c r="B213" i="19"/>
  <c r="A213" i="19"/>
  <c r="B212" i="19"/>
  <c r="A212" i="19"/>
  <c r="B206" i="19"/>
  <c r="A206" i="19"/>
  <c r="B205" i="19"/>
  <c r="A205" i="19"/>
  <c r="B204" i="19"/>
  <c r="A204" i="19"/>
  <c r="B203" i="19"/>
  <c r="A203" i="19"/>
  <c r="B202" i="19"/>
  <c r="A202" i="19"/>
  <c r="B201" i="19"/>
  <c r="A201" i="19"/>
  <c r="B200" i="19"/>
  <c r="A200" i="19"/>
  <c r="B199" i="19"/>
  <c r="A199" i="19"/>
  <c r="B198" i="19"/>
  <c r="A198" i="19"/>
  <c r="B197" i="19"/>
  <c r="A197" i="19"/>
  <c r="B196" i="19"/>
  <c r="A196" i="19"/>
  <c r="B195" i="19"/>
  <c r="A195" i="19"/>
  <c r="B194" i="19"/>
  <c r="A194" i="19"/>
  <c r="B179" i="19"/>
  <c r="A179" i="19"/>
  <c r="B172" i="19"/>
  <c r="A172" i="19"/>
  <c r="B171" i="19"/>
  <c r="A171" i="19"/>
  <c r="B169" i="19"/>
  <c r="A169" i="19"/>
  <c r="B162" i="19"/>
  <c r="A162" i="19"/>
  <c r="B152" i="19"/>
  <c r="A152" i="19"/>
  <c r="B151" i="19"/>
  <c r="A151" i="19"/>
  <c r="B145" i="19"/>
  <c r="A145" i="19"/>
  <c r="B144" i="19"/>
  <c r="A144" i="19"/>
  <c r="B143" i="19"/>
  <c r="A143" i="19"/>
  <c r="B142" i="19"/>
  <c r="A142" i="19"/>
  <c r="B140" i="19"/>
  <c r="A140" i="19"/>
  <c r="B139" i="19"/>
  <c r="A139" i="19"/>
  <c r="B138" i="19"/>
  <c r="A138" i="19"/>
  <c r="B131" i="19"/>
  <c r="A131" i="19"/>
  <c r="B120" i="19"/>
  <c r="A120" i="19"/>
  <c r="B119" i="19"/>
  <c r="A119" i="19"/>
  <c r="B117" i="19"/>
  <c r="A117" i="19"/>
  <c r="B116" i="19"/>
  <c r="A116" i="19"/>
  <c r="B115" i="19"/>
  <c r="A115" i="19"/>
  <c r="B114" i="19"/>
  <c r="A114" i="19"/>
  <c r="P146" i="19"/>
  <c r="P10" i="19" s="1"/>
  <c r="M163" i="19"/>
  <c r="M12" i="19" s="1"/>
  <c r="O163" i="19"/>
  <c r="O12" i="19" s="1"/>
  <c r="P163" i="19"/>
  <c r="P12" i="19" s="1"/>
  <c r="S163" i="19"/>
  <c r="S12" i="19" s="1"/>
  <c r="L163" i="19"/>
  <c r="L12" i="19" s="1"/>
  <c r="E7" i="14"/>
  <c r="N220" i="19"/>
  <c r="N219" i="19"/>
  <c r="N213" i="19"/>
  <c r="N212" i="19"/>
  <c r="N206" i="19"/>
  <c r="N205" i="19"/>
  <c r="N204" i="19"/>
  <c r="N203" i="19"/>
  <c r="N202" i="19"/>
  <c r="N201" i="19"/>
  <c r="N200" i="19"/>
  <c r="N199" i="19"/>
  <c r="N198" i="19"/>
  <c r="N197" i="19"/>
  <c r="N196" i="19"/>
  <c r="N195" i="19"/>
  <c r="N194" i="19"/>
  <c r="N179" i="19"/>
  <c r="N172" i="19"/>
  <c r="N171" i="19"/>
  <c r="N169" i="19"/>
  <c r="N162" i="19"/>
  <c r="N152" i="19"/>
  <c r="N151" i="19"/>
  <c r="N145" i="19"/>
  <c r="N144" i="19"/>
  <c r="N143" i="19"/>
  <c r="N142" i="19"/>
  <c r="N139" i="19"/>
  <c r="N138" i="19"/>
  <c r="Q220" i="19"/>
  <c r="R220" i="19" s="1"/>
  <c r="Q213" i="19"/>
  <c r="R213" i="19" s="1"/>
  <c r="Q204" i="19"/>
  <c r="R204" i="19" s="1"/>
  <c r="Q203" i="19"/>
  <c r="R203" i="19" s="1"/>
  <c r="Q202" i="19"/>
  <c r="R202" i="19" s="1"/>
  <c r="Q201" i="19"/>
  <c r="R201" i="19" s="1"/>
  <c r="Q200" i="19"/>
  <c r="R200" i="19" s="1"/>
  <c r="Q199" i="19"/>
  <c r="Q198" i="19"/>
  <c r="R198" i="19" s="1"/>
  <c r="Q197" i="19"/>
  <c r="R197" i="19" s="1"/>
  <c r="Q196" i="19"/>
  <c r="R196" i="19" s="1"/>
  <c r="Q195" i="19"/>
  <c r="R195" i="19" s="1"/>
  <c r="Q194" i="19"/>
  <c r="R194" i="19" s="1"/>
  <c r="Q172" i="19"/>
  <c r="R172" i="19" s="1"/>
  <c r="Q171" i="19"/>
  <c r="R171" i="19" s="1"/>
  <c r="Q169" i="19"/>
  <c r="R169" i="19" s="1"/>
  <c r="Q162" i="19"/>
  <c r="R162" i="19" s="1"/>
  <c r="Q151" i="19"/>
  <c r="R151" i="19" s="1"/>
  <c r="Q145" i="19"/>
  <c r="R145" i="19" s="1"/>
  <c r="Q144" i="19"/>
  <c r="R144" i="19" s="1"/>
  <c r="Q143" i="19"/>
  <c r="R143" i="19" s="1"/>
  <c r="Q142" i="19"/>
  <c r="R142" i="19" s="1"/>
  <c r="Q140" i="19"/>
  <c r="R140" i="19" s="1"/>
  <c r="N140" i="19"/>
  <c r="Q139" i="19"/>
  <c r="R139" i="19" s="1"/>
  <c r="N131" i="19"/>
  <c r="Q131" i="19"/>
  <c r="R131" i="19" s="1"/>
  <c r="N114" i="19"/>
  <c r="Q114" i="19"/>
  <c r="R114" i="19" s="1"/>
  <c r="N115" i="19"/>
  <c r="Q115" i="19"/>
  <c r="R115" i="19" s="1"/>
  <c r="N116" i="19"/>
  <c r="Q116" i="19"/>
  <c r="R116" i="19" s="1"/>
  <c r="N117" i="19"/>
  <c r="Q117" i="19"/>
  <c r="R117" i="19" s="1"/>
  <c r="N119" i="19"/>
  <c r="Q119" i="19"/>
  <c r="R119" i="19" s="1"/>
  <c r="N120" i="19"/>
  <c r="Q120" i="19"/>
  <c r="R120" i="19" s="1"/>
  <c r="N121" i="19"/>
  <c r="Q121" i="19"/>
  <c r="R121" i="19" s="1"/>
  <c r="E8" i="14"/>
  <c r="E240" i="19"/>
  <c r="E241" i="19"/>
  <c r="E242" i="19"/>
  <c r="E243" i="19"/>
  <c r="E244" i="19"/>
  <c r="E239" i="19"/>
  <c r="A121" i="19"/>
  <c r="B121" i="19"/>
  <c r="A122" i="19"/>
  <c r="B122" i="19"/>
  <c r="A123" i="19"/>
  <c r="B123" i="19"/>
  <c r="N107" i="19"/>
  <c r="N82" i="19"/>
  <c r="N81" i="19"/>
  <c r="N80" i="19"/>
  <c r="N79" i="19"/>
  <c r="N78" i="19"/>
  <c r="N106" i="19" s="1"/>
  <c r="N35" i="19"/>
  <c r="N34" i="19"/>
  <c r="N33" i="19"/>
  <c r="N32" i="19"/>
  <c r="N31" i="19"/>
  <c r="N123" i="19"/>
  <c r="N122" i="19"/>
  <c r="L207" i="19"/>
  <c r="L14" i="19" s="1"/>
  <c r="Q206" i="19"/>
  <c r="R206" i="19" s="1"/>
  <c r="Q205" i="19"/>
  <c r="R205" i="19" s="1"/>
  <c r="Q152" i="19"/>
  <c r="R152" i="19" s="1"/>
  <c r="P153" i="19"/>
  <c r="P11" i="19" s="1"/>
  <c r="Q138" i="19"/>
  <c r="O146" i="19"/>
  <c r="O10" i="19" s="1"/>
  <c r="Q123" i="19"/>
  <c r="Q122" i="19"/>
  <c r="R122" i="19" s="1"/>
  <c r="Q107" i="19"/>
  <c r="R107" i="19" s="1"/>
  <c r="Q82" i="19"/>
  <c r="R82" i="19" s="1"/>
  <c r="Q81" i="19"/>
  <c r="R81" i="19" s="1"/>
  <c r="Q80" i="19"/>
  <c r="R80" i="19" s="1"/>
  <c r="Q79" i="19"/>
  <c r="R79" i="19" s="1"/>
  <c r="Q78" i="19"/>
  <c r="R78" i="19" s="1"/>
  <c r="Q35" i="19"/>
  <c r="R35" i="19" s="1"/>
  <c r="L146" i="19"/>
  <c r="L10" i="19" s="1"/>
  <c r="M146" i="19"/>
  <c r="M10" i="19" s="1"/>
  <c r="A35" i="19"/>
  <c r="B35" i="19"/>
  <c r="A78" i="19"/>
  <c r="B78" i="19"/>
  <c r="A79" i="19"/>
  <c r="B79" i="19"/>
  <c r="A80" i="19"/>
  <c r="B80" i="19"/>
  <c r="A81" i="19"/>
  <c r="B81" i="19"/>
  <c r="A82" i="19"/>
  <c r="B82" i="19"/>
  <c r="A107" i="19"/>
  <c r="B107" i="19"/>
  <c r="S7" i="19"/>
  <c r="S124" i="19"/>
  <c r="S8" i="19" s="1"/>
  <c r="S132" i="19"/>
  <c r="S9" i="19" s="1"/>
  <c r="S10" i="19"/>
  <c r="S153" i="19"/>
  <c r="S11" i="19" s="1"/>
  <c r="S173" i="19"/>
  <c r="S13" i="19" s="1"/>
  <c r="S207" i="19"/>
  <c r="S14" i="19" s="1"/>
  <c r="O214" i="19"/>
  <c r="O15" i="19" s="1"/>
  <c r="P214" i="19"/>
  <c r="P15" i="19" s="1"/>
  <c r="S221" i="19"/>
  <c r="S16" i="19" s="1"/>
  <c r="Q31" i="19"/>
  <c r="Q55" i="19" s="1"/>
  <c r="R55" i="19" s="1"/>
  <c r="Q32" i="19"/>
  <c r="R32" i="19" s="1"/>
  <c r="Q33" i="19"/>
  <c r="Q34" i="19"/>
  <c r="R34" i="19" s="1"/>
  <c r="O7" i="19"/>
  <c r="B7" i="26"/>
  <c r="A7" i="26"/>
  <c r="B6" i="26"/>
  <c r="A6" i="26"/>
  <c r="Q244" i="19"/>
  <c r="Q243" i="19"/>
  <c r="Q242" i="19"/>
  <c r="Q241" i="19"/>
  <c r="Q240" i="19"/>
  <c r="Q239" i="19"/>
  <c r="M153" i="19"/>
  <c r="M11" i="19" s="1"/>
  <c r="C3" i="14"/>
  <c r="C4" i="14"/>
  <c r="B4" i="14"/>
  <c r="B3" i="14"/>
  <c r="B244" i="19"/>
  <c r="A244" i="19"/>
  <c r="B243" i="19"/>
  <c r="A243" i="19"/>
  <c r="B242" i="19"/>
  <c r="A242" i="19"/>
  <c r="B241" i="19"/>
  <c r="A241" i="19"/>
  <c r="B240" i="19"/>
  <c r="A240" i="19"/>
  <c r="B239" i="19"/>
  <c r="A239" i="19"/>
  <c r="P245" i="19"/>
  <c r="O245" i="19"/>
  <c r="N245" i="19"/>
  <c r="B34" i="19"/>
  <c r="A34" i="19"/>
  <c r="B33" i="19"/>
  <c r="A33" i="19"/>
  <c r="B32" i="19"/>
  <c r="A32" i="19"/>
  <c r="B31" i="19"/>
  <c r="A31" i="19"/>
  <c r="B130" i="19"/>
  <c r="A130" i="19"/>
  <c r="B112" i="19"/>
  <c r="A112" i="19"/>
  <c r="L132" i="19"/>
  <c r="L9" i="19" s="1"/>
  <c r="L173" i="19"/>
  <c r="L13" i="19" s="1"/>
  <c r="L214" i="19"/>
  <c r="L15" i="19" s="1"/>
  <c r="L221" i="19"/>
  <c r="L16" i="19" s="1"/>
  <c r="M132" i="19"/>
  <c r="M9" i="19" s="1"/>
  <c r="M173" i="19"/>
  <c r="M13" i="19" s="1"/>
  <c r="M207" i="19"/>
  <c r="M14" i="19" s="1"/>
  <c r="M214" i="19"/>
  <c r="M15" i="19" s="1"/>
  <c r="M221" i="19"/>
  <c r="M16" i="19" s="1"/>
  <c r="Q130" i="19"/>
  <c r="R130" i="19" s="1"/>
  <c r="N229" i="19"/>
  <c r="N130" i="19"/>
  <c r="Q179" i="19"/>
  <c r="R179" i="19" s="1"/>
  <c r="B229" i="19"/>
  <c r="A229" i="19"/>
  <c r="P221" i="19"/>
  <c r="P16" i="19" s="1"/>
  <c r="O221" i="19"/>
  <c r="O16" i="19" s="1"/>
  <c r="Q219" i="19"/>
  <c r="R219" i="19" s="1"/>
  <c r="B220" i="19"/>
  <c r="A220" i="19"/>
  <c r="Q212" i="19"/>
  <c r="R212" i="19" s="1"/>
  <c r="P207" i="19"/>
  <c r="P14" i="19" s="1"/>
  <c r="O207" i="19"/>
  <c r="O14" i="19" s="1"/>
  <c r="P173" i="19"/>
  <c r="P13" i="19" s="1"/>
  <c r="O173" i="19"/>
  <c r="O13" i="19" s="1"/>
  <c r="O153" i="19"/>
  <c r="O11" i="19" s="1"/>
  <c r="P132" i="19"/>
  <c r="P9" i="19" s="1"/>
  <c r="O132" i="19"/>
  <c r="O9" i="19" s="1"/>
  <c r="P124" i="19"/>
  <c r="P8" i="19" s="1"/>
  <c r="O124" i="19"/>
  <c r="O8" i="19" s="1"/>
  <c r="B17" i="19"/>
  <c r="A17" i="19"/>
  <c r="B16" i="19"/>
  <c r="A16" i="19"/>
  <c r="B15" i="19"/>
  <c r="A15" i="19"/>
  <c r="B14" i="19"/>
  <c r="A14" i="19"/>
  <c r="B13" i="19"/>
  <c r="A13" i="19"/>
  <c r="B12" i="19"/>
  <c r="A12" i="19"/>
  <c r="B11" i="19"/>
  <c r="A11" i="19"/>
  <c r="B10" i="19"/>
  <c r="A10" i="19"/>
  <c r="B9" i="19"/>
  <c r="A9" i="19"/>
  <c r="B8" i="19"/>
  <c r="A8" i="19"/>
  <c r="B7" i="19"/>
  <c r="A7" i="19"/>
  <c r="B6" i="19"/>
  <c r="A6" i="19"/>
  <c r="L153" i="19"/>
  <c r="L11" i="19" s="1"/>
  <c r="N11" i="19" s="1"/>
  <c r="Q106" i="19" l="1"/>
  <c r="R106" i="19" s="1"/>
  <c r="N55" i="19"/>
  <c r="R31" i="19"/>
  <c r="E9" i="14"/>
  <c r="M17" i="19"/>
  <c r="N9" i="19"/>
  <c r="Q245" i="19"/>
  <c r="N207" i="19"/>
  <c r="N12" i="19"/>
  <c r="Q233" i="19"/>
  <c r="N153" i="19"/>
  <c r="N146" i="19"/>
  <c r="N15" i="19"/>
  <c r="N173" i="19"/>
  <c r="N214" i="19"/>
  <c r="N221" i="19"/>
  <c r="N13" i="19"/>
  <c r="N163" i="19"/>
  <c r="N10" i="19"/>
  <c r="S214" i="19"/>
  <c r="S15" i="19" s="1"/>
  <c r="S18" i="19" s="1"/>
  <c r="Q173" i="19"/>
  <c r="Q13" i="19" s="1"/>
  <c r="R13" i="19" s="1"/>
  <c r="Q153" i="19"/>
  <c r="P235" i="19"/>
  <c r="N14" i="19"/>
  <c r="O18" i="19"/>
  <c r="N233" i="19"/>
  <c r="N7" i="19"/>
  <c r="M235" i="19"/>
  <c r="P7" i="19"/>
  <c r="P18" i="19" s="1"/>
  <c r="O235" i="19"/>
  <c r="R123" i="19"/>
  <c r="Q124" i="19"/>
  <c r="Q132" i="19"/>
  <c r="N132" i="19"/>
  <c r="Q163" i="19"/>
  <c r="R199" i="19"/>
  <c r="Q207" i="19"/>
  <c r="Q214" i="19"/>
  <c r="L17" i="19"/>
  <c r="N17" i="19" s="1"/>
  <c r="L235" i="19"/>
  <c r="N16" i="19"/>
  <c r="R33" i="19"/>
  <c r="Q146" i="19"/>
  <c r="R138" i="19"/>
  <c r="N124" i="19"/>
  <c r="N8" i="19"/>
  <c r="M18" i="19"/>
  <c r="D12" i="14" s="1"/>
  <c r="C16" i="14" s="1"/>
  <c r="C9" i="14"/>
  <c r="Q221" i="19"/>
  <c r="K232" i="19" l="1"/>
  <c r="E12" i="14"/>
  <c r="E15" i="14" s="1"/>
  <c r="F15" i="14" s="1"/>
  <c r="H10" i="26"/>
  <c r="S235" i="19"/>
  <c r="L18" i="19"/>
  <c r="R173" i="19"/>
  <c r="Q17" i="19"/>
  <c r="R17" i="19" s="1"/>
  <c r="R233" i="19"/>
  <c r="R153" i="19"/>
  <c r="Q11" i="19"/>
  <c r="R11" i="19" s="1"/>
  <c r="N235" i="19"/>
  <c r="N18" i="19"/>
  <c r="Q8" i="19"/>
  <c r="R8" i="19" s="1"/>
  <c r="R124" i="19"/>
  <c r="R146" i="19"/>
  <c r="Q10" i="19"/>
  <c r="R10" i="19" s="1"/>
  <c r="Q14" i="19"/>
  <c r="R14" i="19" s="1"/>
  <c r="R207" i="19"/>
  <c r="R132" i="19"/>
  <c r="Q9" i="19"/>
  <c r="R9" i="19" s="1"/>
  <c r="Q7" i="19"/>
  <c r="R7" i="19" s="1"/>
  <c r="R108" i="19"/>
  <c r="Q15" i="19"/>
  <c r="R15" i="19" s="1"/>
  <c r="R214" i="19"/>
  <c r="R163" i="19"/>
  <c r="Q12" i="19"/>
  <c r="R12" i="19" s="1"/>
  <c r="Q235" i="19"/>
  <c r="R235" i="19" s="1"/>
  <c r="R221" i="19"/>
  <c r="Q16" i="19"/>
  <c r="C12" i="14" l="1"/>
  <c r="C15" i="14" s="1"/>
  <c r="D15" i="14" s="1"/>
  <c r="G10" i="26"/>
  <c r="Q18" i="19"/>
  <c r="R16" i="19"/>
  <c r="D16" i="14" l="1"/>
  <c r="C18" i="14"/>
  <c r="D18" i="14" s="1"/>
  <c r="G15" i="19"/>
  <c r="G16" i="19" s="1"/>
  <c r="R18" i="19"/>
  <c r="F12" i="14"/>
  <c r="E16" i="14" s="1"/>
  <c r="E18" i="14" l="1"/>
  <c r="F16" i="14"/>
  <c r="F18" i="14" l="1"/>
  <c r="R245" i="19"/>
  <c r="S245" i="19" s="1"/>
</calcChain>
</file>

<file path=xl/sharedStrings.xml><?xml version="1.0" encoding="utf-8"?>
<sst xmlns="http://schemas.openxmlformats.org/spreadsheetml/2006/main" count="890" uniqueCount="324">
  <si>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</si>
  <si>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</si>
  <si>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</si>
  <si>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</si>
  <si>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</si>
  <si>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</si>
  <si>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</si>
  <si>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</si>
  <si>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</si>
  <si>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</si>
  <si>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</si>
  <si>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</si>
  <si>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</si>
  <si>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</si>
  <si>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</si>
  <si>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</si>
  <si>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</si>
  <si>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</si>
  <si>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</si>
  <si>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</si>
  <si>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</si>
  <si>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</si>
  <si>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</si>
  <si>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</si>
  <si>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</si>
  <si>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</si>
  <si>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</si>
  <si>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</si>
  <si>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</si>
  <si>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</si>
  <si>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</si>
  <si>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</si>
  <si>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</si>
  <si>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</si>
  <si>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</si>
  <si>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</si>
  <si>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</si>
  <si>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</si>
  <si>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</si>
  <si>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</si>
  <si>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</si>
  <si>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</si>
  <si>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</si>
  <si>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</si>
  <si>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</si>
  <si>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</si>
  <si>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</si>
  <si>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</si>
  <si>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</si>
  <si>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</si>
  <si>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CITY OF SANTA MONICA</t>
  </si>
  <si>
    <t>FY 2020-21 PROGRAM BUDGET &amp; FISCAL REPORTING</t>
  </si>
  <si>
    <t>SECTION I:  BUDGET SUMMARY</t>
  </si>
  <si>
    <t>TOTAL
PROGRAM
BUDGET</t>
  </si>
  <si>
    <t>SM GRANT
BUDGET</t>
  </si>
  <si>
    <t>NON-CITY PROGRAM BUDGET</t>
  </si>
  <si>
    <t>SM 
1st PERIOD EXPEND.</t>
  </si>
  <si>
    <t>SM  
2nd PERIOD EXPEND.</t>
  </si>
  <si>
    <t>SM TOTAL EXPEND.</t>
  </si>
  <si>
    <t>SM PERCENT EXPENDED</t>
  </si>
  <si>
    <t xml:space="preserve"> TOTAL PROGRAM EXPEND.</t>
  </si>
  <si>
    <t>1A. Staff Salaries</t>
  </si>
  <si>
    <t>AGENCY NAME:</t>
  </si>
  <si>
    <t>The People Concern</t>
  </si>
  <si>
    <t>1B. Staff Fringe Benefits</t>
  </si>
  <si>
    <t>PROGRAM NAME:</t>
  </si>
  <si>
    <t>Cloverfield Services Center</t>
  </si>
  <si>
    <t>1C. Consultant Services</t>
  </si>
  <si>
    <t>2.   Space/Facilities</t>
  </si>
  <si>
    <t>3.   Equipment Purchase</t>
  </si>
  <si>
    <t>REPORTING PERIOD:</t>
  </si>
  <si>
    <t>Year-End Report (2nd Period): 1/1/21 - 6/30/21</t>
  </si>
  <si>
    <t>4.   Travel/Training</t>
  </si>
  <si>
    <t>5.   Insurance</t>
  </si>
  <si>
    <t>6.   Operating Expenses</t>
  </si>
  <si>
    <t>A. Total City Funds Received to Date:</t>
  </si>
  <si>
    <t>7.   Scholarships/Stipends</t>
  </si>
  <si>
    <t>B. Total City Funds Expended to Date:</t>
  </si>
  <si>
    <t>8.   Other</t>
  </si>
  <si>
    <t>C. Cash Balance (Line A - Line B):</t>
  </si>
  <si>
    <t>9.   Indirect Administrative Costs</t>
  </si>
  <si>
    <t>10.   TOTAL BUDGET</t>
  </si>
  <si>
    <t>FY 2020-21 Program Budget: 7/1/20-6/30/21</t>
  </si>
  <si>
    <t>Mid-Year Report (1st Period): 7/1/20 - 12/31/20</t>
  </si>
  <si>
    <t>SECTION II:  LINE ITEM DETAIL</t>
  </si>
  <si>
    <t>1A.  Staff Salaries</t>
  </si>
  <si>
    <t>List all paid program and administrative positions (both City and non-City funded) and complete all fields below. Total Program Budget for each staff position should equal FTE * Monthly Salary x Months x % FTE to Program.</t>
  </si>
  <si>
    <t>Staff Name</t>
  </si>
  <si>
    <t>Title</t>
  </si>
  <si>
    <t>POSITION CLASSIFICATION</t>
  </si>
  <si>
    <t>DAYBREAK</t>
  </si>
  <si>
    <t>Bolian, Sandra A.</t>
  </si>
  <si>
    <t>Client Attendant</t>
  </si>
  <si>
    <t xml:space="preserve">Direct Service Provision/Program Staff </t>
  </si>
  <si>
    <t>Caldwell, Rodnesha Bre`Ja</t>
  </si>
  <si>
    <t>Client Attendant P/T</t>
  </si>
  <si>
    <t>Carbajal, Alejandro</t>
  </si>
  <si>
    <t>Castillo Martinez, Teresa</t>
  </si>
  <si>
    <t>Custodian and Housekeeper</t>
  </si>
  <si>
    <t>Clark, Teneij Tamera</t>
  </si>
  <si>
    <t>Harrison, Marlene</t>
  </si>
  <si>
    <t>Client Attendant - Receptionist</t>
  </si>
  <si>
    <t>Henderson, Michael King James</t>
  </si>
  <si>
    <t>Huguet-Lee, Isabelle</t>
  </si>
  <si>
    <t>Director of Interim Housing</t>
  </si>
  <si>
    <t>Mohamed, Fadumo Omar</t>
  </si>
  <si>
    <t>Client Attendant-Swing</t>
  </si>
  <si>
    <t>Munguia, Rocio</t>
  </si>
  <si>
    <t>Housekeeper</t>
  </si>
  <si>
    <t xml:space="preserve">Pagan, Christian </t>
  </si>
  <si>
    <t xml:space="preserve">Smith, China Shamear </t>
  </si>
  <si>
    <t>Case Manager</t>
  </si>
  <si>
    <t>Smylie, Tulynn M</t>
  </si>
  <si>
    <t>Chief Program Officer</t>
  </si>
  <si>
    <t>Senior/Executive Management</t>
  </si>
  <si>
    <t>Tenchavez , Matthew Albert</t>
  </si>
  <si>
    <t>Project Director</t>
  </si>
  <si>
    <t>Vacant</t>
  </si>
  <si>
    <t>Food Service Assistant</t>
  </si>
  <si>
    <t>Wilson, Eleny G</t>
  </si>
  <si>
    <t>Gachucha, Catherine N</t>
  </si>
  <si>
    <t>King, Antoine Terrell</t>
  </si>
  <si>
    <t>English, Shenell Renette</t>
  </si>
  <si>
    <t>Foreman, Caroline</t>
  </si>
  <si>
    <t>Hibbert, Israel Ben-Ja-Min</t>
  </si>
  <si>
    <t>Jackson, Olivia</t>
  </si>
  <si>
    <t>Widby, Arzigianna Letrice</t>
  </si>
  <si>
    <t>Banks, Dezella Marie</t>
  </si>
  <si>
    <t>Cortez, Felicitas</t>
  </si>
  <si>
    <t>Maintenance Engineer</t>
  </si>
  <si>
    <t>SAFE HAVEN</t>
  </si>
  <si>
    <t>Alford, Patrick Ramont</t>
  </si>
  <si>
    <t>Line Cook</t>
  </si>
  <si>
    <t>Banks, Dezella</t>
  </si>
  <si>
    <t>Baughn, Tiffany</t>
  </si>
  <si>
    <t>Inreach Case Manager</t>
  </si>
  <si>
    <t>Burrell, Lisa Delores</t>
  </si>
  <si>
    <t>Food Service Manager</t>
  </si>
  <si>
    <t>Butler Ernest, Donay M</t>
  </si>
  <si>
    <t>Program Manager</t>
  </si>
  <si>
    <t>Caldwell, Rodnesha Bre`Ja / Gachucha, Catherine</t>
  </si>
  <si>
    <t>Carbajal, Alejandro / King, Antoine</t>
  </si>
  <si>
    <t>Condiff, Teana</t>
  </si>
  <si>
    <t>Diaz, Josephine Gisel</t>
  </si>
  <si>
    <t>Garcia , Alexis  Desiree</t>
  </si>
  <si>
    <t>Jackson, Deborah P</t>
  </si>
  <si>
    <t>Johnson , Raven  Lanyea</t>
  </si>
  <si>
    <t>Martin, Lance</t>
  </si>
  <si>
    <t>Client Attendant - Crisis</t>
  </si>
  <si>
    <t>Moreno, Heidi</t>
  </si>
  <si>
    <t>Assistant Director</t>
  </si>
  <si>
    <t>Sanchez, Janet Teresa</t>
  </si>
  <si>
    <t xml:space="preserve">Inreach Case Manager </t>
  </si>
  <si>
    <t>Turner, Jason T</t>
  </si>
  <si>
    <t>Vasquez, Abel</t>
  </si>
  <si>
    <t>Pagan, Cristian Onell</t>
  </si>
  <si>
    <t>Archibald, Christopher</t>
  </si>
  <si>
    <t>Director of Food Services</t>
  </si>
  <si>
    <t>Bojorquez Interiano, Carlos Humberto</t>
  </si>
  <si>
    <t>Bush, Jasmine Sharon</t>
  </si>
  <si>
    <t>Contreras, Audel</t>
  </si>
  <si>
    <t>Maintenance</t>
  </si>
  <si>
    <t>Elias, Sonia  B.</t>
  </si>
  <si>
    <t>Garcia, David</t>
  </si>
  <si>
    <t>Arts Specialist</t>
  </si>
  <si>
    <t>Mcgraw Jr, Danny</t>
  </si>
  <si>
    <t>Wilson Bailey, Alexandria Vonjanae</t>
  </si>
  <si>
    <t>Bernabe, Shantalle</t>
  </si>
  <si>
    <t>Clemons, Cynthia Brittany</t>
  </si>
  <si>
    <t>De La Rosa, Meliza Maria</t>
  </si>
  <si>
    <t>Hernandez Morales, Maria M.</t>
  </si>
  <si>
    <t>Facilities Maintenance Engineer</t>
  </si>
  <si>
    <t>Smith, China Shamear</t>
  </si>
  <si>
    <t>1A.  Staff Salaries TOTAL</t>
  </si>
  <si>
    <t>1B.  Staff Fringe Benefits</t>
  </si>
  <si>
    <t>List each fringe benefit as a percentage of total staff salaries listed above (FICA, SUI, Workers’ Compensation, Medical Insurance, Retirement, etc.).</t>
  </si>
  <si>
    <t>Description</t>
  </si>
  <si>
    <t>Worker's Compensation</t>
  </si>
  <si>
    <t>3.60% of staff salaries</t>
  </si>
  <si>
    <t>S.U.I.</t>
  </si>
  <si>
    <t>1.25% of staff salaries</t>
  </si>
  <si>
    <t>Health Insurance</t>
  </si>
  <si>
    <t>14.50% of staff salaries Full Time Staff Covered (based on actual costs)</t>
  </si>
  <si>
    <t>FICA/Medicare</t>
  </si>
  <si>
    <t>7.65% of staff salaries</t>
  </si>
  <si>
    <t>1B.  Staff Fringe Benefits TOTAL</t>
  </si>
  <si>
    <t>1C.  Consultant Services</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</si>
  <si>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</si>
  <si>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</si>
  <si>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1C.  Consultant Services TOTAL</t>
  </si>
  <si>
    <t>2.  Space/Facilities</t>
  </si>
  <si>
    <t>List any rental costs, utilities, janitorial costs, and any other facility costs.</t>
  </si>
  <si>
    <t>Repair &amp; Maintenance</t>
  </si>
  <si>
    <t>Physical repairs of facility and major systems. Monthly budgeted cost:</t>
  </si>
  <si>
    <t>Rent - Space</t>
  </si>
  <si>
    <t>Calculated on FTE basis. Annual rent/12 x Program FTEs x 12 months. Monthly budgeted cost:</t>
  </si>
  <si>
    <t>Janitorial &amp; Cleaning</t>
  </si>
  <si>
    <t>Cleaning and general upkeep of facility. Monthly budgeted cost:</t>
  </si>
  <si>
    <t>2.  Space/Facilities TOTAL</t>
  </si>
  <si>
    <t>3.  Equipment Purchase</t>
  </si>
  <si>
    <t>Equipment is defined as non-expendable personal property having a useful life of more than one year and a unit cost of $1,000 or more. List each item to be leased, rented or purchased.</t>
  </si>
  <si>
    <t>3.  Equipment Purchase TOTAL</t>
  </si>
  <si>
    <t>4.  Travel/Training</t>
  </si>
  <si>
    <t>List any trainings/seminars/conferences to be attended and include any amounts for travel, per diem, lodging, etc. For mileage, include mileage reimbursement rate in calculation.</t>
  </si>
  <si>
    <t>Training and Conferences</t>
  </si>
  <si>
    <t>Training and conferences - General skills training for staff - computer proficiency, management skills, etc. Monthly budgeted cost:</t>
  </si>
  <si>
    <t>4.  Travel/Training TOTAL</t>
  </si>
  <si>
    <t>5.  Insurance</t>
  </si>
  <si>
    <t>Insurance coverage should align with City contract provisions.</t>
  </si>
  <si>
    <t>Insurance(s)</t>
  </si>
  <si>
    <t>General Liability/Property. Monthly budgeted cost:</t>
  </si>
  <si>
    <t>5.  Insurance TOTAL</t>
  </si>
  <si>
    <t>6.  Operating Expenses</t>
  </si>
  <si>
    <t xml:space="preserve">List all operating expenses [e.g., telephone, utilities, office supplies, printing, annual agency financial audit (required by the contract), etc.] included in the Total Program Budget. </t>
  </si>
  <si>
    <t xml:space="preserve">Art Supplies   </t>
  </si>
  <si>
    <t>Monthly budgeted cost per month x 12 months:</t>
  </si>
  <si>
    <t>Copy/Printing</t>
  </si>
  <si>
    <t>Laundry and Shower Supplies</t>
  </si>
  <si>
    <t xml:space="preserve">Client Related Expense   </t>
  </si>
  <si>
    <t>Bus Tokens</t>
  </si>
  <si>
    <t>Food</t>
  </si>
  <si>
    <t xml:space="preserve">Computer and IT Supplies </t>
  </si>
  <si>
    <t>Staff Mileage and Parking</t>
  </si>
  <si>
    <t>Utilities</t>
  </si>
  <si>
    <t>Telephone / Internet</t>
  </si>
  <si>
    <t>Security</t>
  </si>
  <si>
    <t>Vehicle Insurance and Maint.</t>
  </si>
  <si>
    <t>Other and Miscellaneous Costs</t>
  </si>
  <si>
    <t>6.  Operating Expenses TOTAL</t>
  </si>
  <si>
    <t>7.  Scholarships/Stipends</t>
  </si>
  <si>
    <t>List any scholarships or stipends, and include: number of recipients, maximum amount per recipient, and basis for computation.</t>
  </si>
  <si>
    <t>7.  Scholarships/Stipends TOTAL</t>
  </si>
  <si>
    <t>8.  Other</t>
  </si>
  <si>
    <t>List any program expense not appropriate for any of the above line items and provide justification.</t>
  </si>
  <si>
    <t>8.  Other TOTAL</t>
  </si>
  <si>
    <t>9.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</si>
  <si>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</si>
  <si>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</si>
  <si>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</si>
  <si>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Administrative Overhead</t>
  </si>
  <si>
    <t>Rate:</t>
  </si>
  <si>
    <t>9.  Indirect Administrative Costs TOTAL</t>
  </si>
  <si>
    <t>Source</t>
  </si>
  <si>
    <t>PROJECTED MATCH AMOUNT</t>
  </si>
  <si>
    <t>1st PERIOD ACTUAL MATCH AMOUNT</t>
  </si>
  <si>
    <t>2nd PERIOD ACTUAL MATCH AMOUNT</t>
  </si>
  <si>
    <t>YEAR-END ACTUAL MATCH 
AMOUNT</t>
  </si>
  <si>
    <t>YEAR-END
CASH MATCH
CHECK</t>
  </si>
  <si>
    <t>YEAR-END CASH MATCH VARIANCE</t>
  </si>
  <si>
    <t>1.  Government Grants</t>
  </si>
  <si>
    <t>LAC DMH BC</t>
  </si>
  <si>
    <t>2.  Private/Corporate Grants</t>
  </si>
  <si>
    <t>3.  Individual Donations</t>
  </si>
  <si>
    <t>4.  Fundraising Events</t>
  </si>
  <si>
    <t>5.  Fees for Service</t>
  </si>
  <si>
    <t>6.  Other</t>
  </si>
  <si>
    <t>General Funds</t>
  </si>
  <si>
    <t>7.  TOTAL</t>
  </si>
  <si>
    <t>TOTAL CASH MATCH</t>
  </si>
  <si>
    <t>By submitting this report to the Human Services Division, I certify that this report is true, complete and accurate to the best of my knowledge and that all disbursements have been made</t>
  </si>
  <si>
    <t xml:space="preserve"> in compliance with the conditions of the Grantee Agreement and for the purposes indicated.</t>
  </si>
  <si>
    <t>Projection</t>
  </si>
  <si>
    <t>Mid-Year</t>
  </si>
  <si>
    <t>Year-End</t>
  </si>
  <si>
    <t>FY 2020-21 Program Participants and Demographics</t>
  </si>
  <si>
    <t>INDIVIDUALS RECEIVING CONTRACTED SERVICES</t>
  </si>
  <si>
    <t>Projected Total</t>
  </si>
  <si>
    <t>Mid-Year Actuals</t>
  </si>
  <si>
    <t>Year-End Actuals</t>
  </si>
  <si>
    <t>Demographics</t>
  </si>
  <si>
    <t>Individuals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</si>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</sst>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u/>
      <sz val="10"/>
      <name val="Arial"/>
      <family val="2"/>
    </font>
    <font>
      <i/>
      <sz val="9"/>
      <name val="Arial"/>
      <family val="2"/>
    </font>
    <font>
      <i/>
      <vertAlign val="superscript"/>
      <sz val="9"/>
      <name val="Arial"/>
      <family val="2"/>
    </font>
    <font>
      <i/>
      <u/>
      <sz val="9"/>
      <name val="Arial"/>
      <family val="2"/>
    </font>
    <font>
      <b/>
      <u/>
      <sz val="10"/>
      <name val="Arial"/>
      <family val="2"/>
    </font>
    <font>
      <b/>
      <sz val="9"/>
      <name val="Arial"/>
      <family val="2"/>
    </font>
    <font>
      <u/>
      <sz val="10"/>
      <color theme="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39997558519241921"/>
        <bgColor indexed="64"/>
      </patternFill>
    </fill>
  </fills>
  <borders count="6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theme="1"/>
      </right>
      <top style="thin">
        <color theme="1"/>
      </top>
      <bottom style="thin">
        <color theme="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xf numFmtId="0" fontId="28" fillId="0" borderId="0" applyNumberFormat="0" applyFill="0" applyBorder="0" applyAlignment="0" applyProtection="0"/>
  </cellStyleXfs>
  <cellXfs count="311">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2" xfId="5" applyFont="1" applyFill="1" applyBorder="1" applyAlignment="1" applyProtection="1">
      <alignment horizontal="center"/>
    </xf>
    <xf numFmtId="164" fontId="1" fillId="0" borderId="22"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3" xfId="5" applyFont="1" applyFill="1" applyBorder="1" applyAlignment="1" applyProtection="1">
      <alignment horizontal="center"/>
    </xf>
    <xf numFmtId="164" fontId="1" fillId="0" borderId="23" xfId="2" applyNumberFormat="1" applyFont="1" applyFill="1" applyBorder="1" applyProtection="1"/>
    <xf numFmtId="44" fontId="1" fillId="0" borderId="0" xfId="2" applyFont="1" applyFill="1" applyBorder="1" applyAlignment="1" applyProtection="1">
      <alignment horizontal="left" vertical="top" wrapText="1"/>
    </xf>
    <xf numFmtId="164" fontId="1" fillId="0" borderId="23"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6" xfId="3" applyFont="1" applyFill="1" applyBorder="1" applyAlignment="1" applyProtection="1">
      <alignment horizontal="left"/>
    </xf>
    <xf numFmtId="0" fontId="2" fillId="4" borderId="27" xfId="3" applyFont="1" applyFill="1" applyBorder="1" applyAlignment="1" applyProtection="1">
      <alignment horizontal="right"/>
    </xf>
    <xf numFmtId="0" fontId="2" fillId="4" borderId="27" xfId="3" applyFont="1" applyFill="1" applyBorder="1" applyAlignment="1" applyProtection="1">
      <alignment horizontal="center"/>
    </xf>
    <xf numFmtId="164" fontId="2" fillId="4" borderId="27" xfId="2" applyNumberFormat="1" applyFont="1" applyFill="1" applyBorder="1" applyProtection="1"/>
    <xf numFmtId="9" fontId="2" fillId="4" borderId="27" xfId="5" applyFont="1" applyFill="1" applyBorder="1" applyAlignment="1" applyProtection="1">
      <alignment horizontal="center"/>
    </xf>
    <xf numFmtId="164" fontId="2" fillId="4" borderId="28"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9" xfId="3" applyFont="1" applyFill="1" applyBorder="1" applyAlignment="1" applyProtection="1">
      <alignment horizontal="left"/>
    </xf>
    <xf numFmtId="0" fontId="3" fillId="8" borderId="2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20"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3" xfId="2" applyNumberFormat="1" applyFont="1" applyBorder="1" applyProtection="1"/>
    <xf numFmtId="164" fontId="1" fillId="0" borderId="24"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1"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2" fillId="0" borderId="0" xfId="3" applyFont="1" applyFill="1" applyAlignment="1" applyProtection="1">
      <alignment horizontal="center" vertical="center" textRotation="90"/>
    </xf>
    <xf numFmtId="0" fontId="1" fillId="0" borderId="0" xfId="3" applyFont="1" applyFill="1" applyBorder="1" applyAlignment="1" applyProtection="1">
      <alignment vertical="center" textRotation="90"/>
    </xf>
    <xf numFmtId="0" fontId="12"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1"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5" xfId="2" applyNumberFormat="1" applyFont="1" applyFill="1" applyBorder="1" applyProtection="1"/>
    <xf numFmtId="0" fontId="2" fillId="0" borderId="8" xfId="3" applyFont="1" applyFill="1" applyBorder="1" applyAlignment="1" applyProtection="1">
      <alignment horizontal="left"/>
    </xf>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0" fontId="4" fillId="0" borderId="0" xfId="3" applyFont="1" applyFill="1" applyAlignment="1" applyProtection="1">
      <alignment vertical="center"/>
    </xf>
    <xf numFmtId="0" fontId="4" fillId="0" borderId="0" xfId="3" applyFont="1" applyFill="1" applyAlignment="1" applyProtection="1">
      <alignment horizontal="center" vertical="center"/>
    </xf>
    <xf numFmtId="0" fontId="4" fillId="0" borderId="0" xfId="3" applyFont="1" applyFill="1" applyAlignment="1" applyProtection="1">
      <alignment horizontal="center" vertical="center" wrapText="1"/>
    </xf>
    <xf numFmtId="0" fontId="4" fillId="0" borderId="0" xfId="3" applyFont="1" applyFill="1" applyAlignment="1" applyProtection="1">
      <alignment horizontal="left" vertical="center"/>
    </xf>
    <xf numFmtId="0" fontId="4" fillId="0" borderId="0" xfId="3" applyFont="1" applyFill="1" applyAlignment="1" applyProtection="1">
      <alignment horizontal="left" vertical="center" wrapText="1"/>
    </xf>
    <xf numFmtId="0" fontId="4" fillId="0" borderId="0" xfId="3" applyFont="1" applyFill="1" applyBorder="1" applyAlignment="1" applyProtection="1">
      <alignment horizontal="left" vertical="center"/>
    </xf>
    <xf numFmtId="0" fontId="4" fillId="0" borderId="0" xfId="3" applyFont="1" applyFill="1" applyBorder="1" applyAlignment="1" applyProtection="1">
      <alignment horizontal="left" vertical="center" wrapText="1"/>
    </xf>
    <xf numFmtId="0" fontId="4" fillId="0" borderId="0" xfId="3" applyFont="1" applyFill="1" applyAlignment="1" applyProtection="1">
      <alignment horizontal="left" vertical="center" indent="2"/>
    </xf>
    <xf numFmtId="0" fontId="3" fillId="0" borderId="0" xfId="3" applyFont="1" applyFill="1" applyAlignment="1" applyProtection="1">
      <alignment horizontal="left" vertical="center" indent="2"/>
    </xf>
    <xf numFmtId="0" fontId="21" fillId="4" borderId="54" xfId="3" applyFont="1" applyFill="1" applyBorder="1" applyAlignment="1" applyProtection="1">
      <alignment horizontal="left" vertical="center"/>
    </xf>
    <xf numFmtId="0" fontId="21" fillId="4" borderId="55" xfId="3" applyFont="1" applyFill="1" applyBorder="1" applyAlignment="1" applyProtection="1">
      <alignment horizontal="center" vertical="center"/>
    </xf>
    <xf numFmtId="0" fontId="21" fillId="4" borderId="56" xfId="3" applyFont="1" applyFill="1" applyBorder="1" applyAlignment="1" applyProtection="1">
      <alignment horizontal="center" vertical="center"/>
    </xf>
    <xf numFmtId="0" fontId="21" fillId="4" borderId="57" xfId="3" applyFont="1" applyFill="1" applyBorder="1" applyAlignment="1" applyProtection="1">
      <alignment horizontal="left" vertical="center"/>
    </xf>
    <xf numFmtId="0" fontId="21" fillId="4" borderId="12" xfId="3" applyFont="1" applyFill="1" applyBorder="1" applyAlignment="1" applyProtection="1">
      <alignment horizontal="center" vertical="center"/>
    </xf>
    <xf numFmtId="0" fontId="21" fillId="4" borderId="58" xfId="3" applyFont="1" applyFill="1" applyBorder="1" applyAlignment="1" applyProtection="1">
      <alignment horizontal="center" vertical="center"/>
    </xf>
    <xf numFmtId="0" fontId="21" fillId="4" borderId="17" xfId="3" applyFont="1" applyFill="1" applyBorder="1" applyAlignment="1" applyProtection="1">
      <alignment horizontal="left" vertical="center"/>
    </xf>
    <xf numFmtId="0" fontId="21" fillId="4" borderId="16" xfId="3" applyFont="1" applyFill="1" applyBorder="1" applyAlignment="1" applyProtection="1">
      <alignment horizontal="center" vertical="center"/>
    </xf>
    <xf numFmtId="0" fontId="21" fillId="4" borderId="52" xfId="3" applyFont="1" applyFill="1" applyBorder="1" applyAlignment="1" applyProtection="1">
      <alignment horizontal="center" vertical="center"/>
    </xf>
    <xf numFmtId="0" fontId="4" fillId="0" borderId="59" xfId="0" applyFont="1" applyBorder="1" applyAlignment="1" applyProtection="1">
      <alignment horizontal="right" vertical="center"/>
    </xf>
    <xf numFmtId="0" fontId="4" fillId="0" borderId="60" xfId="0" applyFont="1" applyBorder="1" applyAlignment="1" applyProtection="1">
      <alignment horizontal="right" vertical="center"/>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4" fontId="1" fillId="0" borderId="12" xfId="2" applyFont="1" applyFill="1" applyBorder="1" applyProtection="1"/>
    <xf numFmtId="164" fontId="1" fillId="13" borderId="62" xfId="2" applyNumberFormat="1" applyFont="1" applyFill="1" applyBorder="1" applyProtection="1"/>
    <xf numFmtId="9" fontId="1" fillId="13" borderId="62" xfId="5" applyFont="1" applyFill="1" applyBorder="1" applyAlignment="1" applyProtection="1">
      <alignment horizontal="center"/>
    </xf>
    <xf numFmtId="0" fontId="2" fillId="12" borderId="12" xfId="3" applyFont="1" applyFill="1" applyBorder="1" applyProtection="1"/>
    <xf numFmtId="0" fontId="2" fillId="12" borderId="18" xfId="3" applyFont="1" applyFill="1" applyBorder="1" applyProtection="1"/>
    <xf numFmtId="0" fontId="2" fillId="13" borderId="32" xfId="0" applyFont="1" applyFill="1" applyBorder="1" applyAlignment="1" applyProtection="1">
      <alignment horizontal="left" vertical="top" shrinkToFit="1"/>
    </xf>
    <xf numFmtId="0" fontId="1" fillId="13" borderId="62" xfId="0" applyFont="1" applyFill="1" applyBorder="1" applyAlignment="1" applyProtection="1">
      <alignment horizontal="left" vertical="top" shrinkToFit="1"/>
    </xf>
    <xf numFmtId="43" fontId="1" fillId="13" borderId="62" xfId="0" applyNumberFormat="1" applyFont="1" applyFill="1" applyBorder="1" applyAlignment="1" applyProtection="1">
      <alignment horizontal="center" vertical="top" shrinkToFit="1"/>
    </xf>
    <xf numFmtId="44" fontId="1" fillId="13" borderId="62" xfId="0" applyNumberFormat="1" applyFont="1" applyFill="1" applyBorder="1" applyAlignment="1" applyProtection="1">
      <alignment horizontal="center" vertical="top" shrinkToFit="1"/>
    </xf>
    <xf numFmtId="0" fontId="1" fillId="13" borderId="62" xfId="0" applyFont="1" applyFill="1" applyBorder="1" applyAlignment="1" applyProtection="1">
      <alignment horizontal="center" vertical="top" shrinkToFit="1"/>
    </xf>
    <xf numFmtId="9" fontId="1" fillId="13" borderId="62" xfId="0" applyNumberFormat="1" applyFont="1" applyFill="1" applyBorder="1" applyAlignment="1" applyProtection="1">
      <alignment horizontal="center" vertical="top" shrinkToFit="1"/>
    </xf>
    <xf numFmtId="0" fontId="1" fillId="12" borderId="44" xfId="0" applyFont="1" applyFill="1" applyBorder="1" applyAlignment="1" applyProtection="1">
      <alignment horizontal="left" vertical="top" shrinkToFit="1"/>
    </xf>
    <xf numFmtId="0" fontId="1" fillId="12" borderId="23" xfId="0" applyFont="1" applyFill="1" applyBorder="1" applyAlignment="1" applyProtection="1">
      <alignment horizontal="left" vertical="top" shrinkToFit="1"/>
    </xf>
    <xf numFmtId="43" fontId="1" fillId="12" borderId="23" xfId="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9" fontId="1" fillId="12" borderId="23" xfId="0" applyNumberFormat="1" applyFont="1" applyFill="1" applyBorder="1" applyAlignment="1" applyProtection="1">
      <alignment horizontal="center" vertical="top" shrinkToFit="1"/>
    </xf>
    <xf numFmtId="44" fontId="1" fillId="12" borderId="23" xfId="2" applyFont="1" applyFill="1" applyBorder="1" applyProtection="1"/>
    <xf numFmtId="164" fontId="1" fillId="12" borderId="22" xfId="2" applyNumberFormat="1" applyFont="1" applyFill="1" applyBorder="1" applyProtection="1"/>
    <xf numFmtId="44" fontId="1" fillId="12" borderId="24" xfId="0" applyNumberFormat="1" applyFont="1" applyFill="1" applyBorder="1" applyAlignment="1" applyProtection="1">
      <alignment horizontal="center" vertical="top" shrinkToFit="1"/>
    </xf>
    <xf numFmtId="0" fontId="1" fillId="12" borderId="24" xfId="0" applyFont="1" applyFill="1" applyBorder="1" applyAlignment="1" applyProtection="1">
      <alignment horizontal="center" vertical="top" shrinkToFit="1"/>
    </xf>
    <xf numFmtId="9" fontId="1" fillId="12" borderId="24" xfId="0" applyNumberFormat="1" applyFont="1" applyFill="1" applyBorder="1" applyAlignment="1" applyProtection="1">
      <alignment horizontal="center" vertical="top" shrinkToFit="1"/>
    </xf>
    <xf numFmtId="43" fontId="1" fillId="12" borderId="24" xfId="1" applyFont="1" applyFill="1" applyBorder="1" applyAlignment="1" applyProtection="1">
      <alignment horizontal="center" vertical="top" shrinkToFit="1"/>
    </xf>
    <xf numFmtId="43" fontId="1" fillId="12" borderId="24" xfId="0" applyNumberFormat="1" applyFont="1" applyFill="1" applyBorder="1" applyAlignment="1" applyProtection="1">
      <alignment horizontal="center" vertical="top" shrinkToFit="1"/>
    </xf>
    <xf numFmtId="0" fontId="1" fillId="12" borderId="31" xfId="3" applyFont="1" applyFill="1" applyBorder="1" applyAlignment="1" applyProtection="1">
      <alignment horizontal="left" vertical="top" wrapText="1"/>
    </xf>
    <xf numFmtId="0" fontId="1" fillId="12" borderId="29" xfId="0" applyFont="1" applyFill="1" applyBorder="1" applyAlignment="1" applyProtection="1">
      <alignment horizontal="left" vertical="top" shrinkToFit="1"/>
    </xf>
    <xf numFmtId="44" fontId="1" fillId="12" borderId="24" xfId="2" applyFont="1" applyFill="1" applyBorder="1" applyProtection="1"/>
    <xf numFmtId="0" fontId="1" fillId="12" borderId="29" xfId="0" applyFont="1" applyFill="1" applyBorder="1" applyAlignment="1" applyProtection="1">
      <alignment horizontal="left" vertical="top" wrapText="1" shrinkToFit="1"/>
    </xf>
    <xf numFmtId="0" fontId="1" fillId="12" borderId="32" xfId="0" applyFont="1" applyFill="1" applyBorder="1" applyAlignment="1" applyProtection="1">
      <alignment horizontal="left" vertical="top" shrinkToFit="1"/>
    </xf>
    <xf numFmtId="164" fontId="1" fillId="12" borderId="23" xfId="2" applyNumberFormat="1" applyFont="1" applyFill="1" applyBorder="1" applyProtection="1"/>
    <xf numFmtId="164" fontId="1" fillId="12" borderId="24" xfId="2" applyNumberFormat="1" applyFont="1" applyFill="1" applyBorder="1" applyProtection="1"/>
    <xf numFmtId="44" fontId="1" fillId="13" borderId="62" xfId="2" applyFont="1" applyFill="1" applyBorder="1" applyAlignment="1" applyProtection="1">
      <alignment horizontal="center" vertical="top" shrinkToFit="1"/>
    </xf>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44" fontId="4" fillId="12" borderId="17" xfId="2" applyFont="1" applyFill="1" applyBorder="1" applyAlignment="1" applyProtection="1">
      <alignment horizontal="center" vertical="center" wrapText="1"/>
    </xf>
    <xf numFmtId="0" fontId="4" fillId="12" borderId="17" xfId="3" applyFont="1" applyFill="1" applyBorder="1" applyAlignment="1" applyProtection="1">
      <alignment horizontal="center" vertical="center" wrapText="1"/>
    </xf>
    <xf numFmtId="0" fontId="1" fillId="12" borderId="44" xfId="0" applyFont="1" applyFill="1" applyBorder="1" applyAlignment="1" applyProtection="1">
      <alignment horizontal="left" vertical="top" wrapText="1"/>
    </xf>
    <xf numFmtId="44" fontId="1" fillId="0" borderId="0" xfId="3" applyNumberFormat="1" applyFont="1" applyFill="1" applyBorder="1" applyProtection="1"/>
    <xf numFmtId="44" fontId="3" fillId="8" borderId="35" xfId="2" applyNumberFormat="1" applyFont="1" applyFill="1" applyBorder="1" applyProtection="1"/>
    <xf numFmtId="44" fontId="4" fillId="12" borderId="53" xfId="2" applyFont="1" applyFill="1" applyBorder="1" applyAlignment="1" applyProtection="1">
      <alignment horizontal="center" vertical="center"/>
    </xf>
    <xf numFmtId="0" fontId="4" fillId="6" borderId="61" xfId="3" applyFont="1" applyFill="1" applyBorder="1" applyAlignment="1" applyProtection="1">
      <alignment horizontal="center" vertical="center"/>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17" xfId="3" applyFont="1" applyFill="1" applyBorder="1" applyAlignment="1" applyProtection="1">
      <alignment horizontal="left" vertical="center" wrapText="1"/>
    </xf>
    <xf numFmtId="0" fontId="4" fillId="0" borderId="0" xfId="3" applyFont="1" applyAlignment="1" applyProtection="1">
      <alignment vertical="center"/>
    </xf>
    <xf numFmtId="0" fontId="11" fillId="12" borderId="12" xfId="3" applyFont="1" applyFill="1" applyBorder="1" applyProtection="1"/>
    <xf numFmtId="44" fontId="1" fillId="6" borderId="12" xfId="2" applyFont="1" applyFill="1" applyBorder="1" applyProtection="1"/>
    <xf numFmtId="0" fontId="27" fillId="0" borderId="0" xfId="3" applyFont="1" applyAlignment="1" applyProtection="1">
      <alignment horizontal="center" wrapText="1"/>
    </xf>
    <xf numFmtId="0" fontId="1" fillId="0" borderId="0" xfId="3" applyAlignment="1" applyProtection="1">
      <alignment horizontal="center"/>
    </xf>
    <xf numFmtId="0" fontId="1" fillId="0" borderId="0" xfId="3" applyProtection="1"/>
    <xf numFmtId="164" fontId="1" fillId="13" borderId="62" xfId="3" applyNumberFormat="1" applyFill="1" applyBorder="1" applyProtection="1"/>
    <xf numFmtId="164" fontId="1" fillId="13" borderId="63" xfId="3" applyNumberFormat="1" applyFill="1" applyBorder="1" applyProtection="1"/>
    <xf numFmtId="164" fontId="1" fillId="6" borderId="23" xfId="2" applyNumberFormat="1" applyFont="1" applyFill="1" applyBorder="1" applyProtection="1"/>
    <xf numFmtId="164" fontId="1" fillId="6" borderId="40" xfId="3" applyNumberFormat="1" applyFont="1" applyFill="1" applyBorder="1" applyProtection="1"/>
    <xf numFmtId="164" fontId="1" fillId="6" borderId="22" xfId="2" applyNumberFormat="1" applyFont="1" applyFill="1" applyBorder="1" applyProtection="1"/>
    <xf numFmtId="164" fontId="1" fillId="6" borderId="30" xfId="2" applyNumberFormat="1" applyFont="1" applyFill="1" applyBorder="1" applyProtection="1"/>
    <xf numFmtId="44" fontId="1" fillId="6" borderId="30" xfId="2" applyFont="1" applyFill="1" applyBorder="1" applyProtection="1"/>
    <xf numFmtId="44" fontId="1" fillId="6" borderId="25" xfId="2" applyFont="1" applyFill="1" applyBorder="1" applyProtection="1"/>
    <xf numFmtId="164" fontId="1" fillId="6" borderId="25" xfId="2" applyNumberFormat="1" applyFont="1" applyFill="1" applyBorder="1" applyProtection="1"/>
    <xf numFmtId="164" fontId="1" fillId="6" borderId="24" xfId="2" applyNumberFormat="1" applyFont="1" applyFill="1" applyBorder="1" applyProtection="1"/>
    <xf numFmtId="0" fontId="6" fillId="4" borderId="8" xfId="3" applyFont="1" applyFill="1" applyBorder="1" applyAlignment="1" applyProtection="1">
      <alignment horizontal="left" indent="1"/>
    </xf>
    <xf numFmtId="0" fontId="1" fillId="12" borderId="29" xfId="2" applyNumberFormat="1" applyFont="1" applyFill="1" applyBorder="1" applyProtection="1"/>
    <xf numFmtId="164" fontId="1" fillId="6" borderId="33" xfId="2" applyNumberFormat="1" applyFont="1" applyFill="1" applyBorder="1" applyProtection="1"/>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7" fillId="0" borderId="39" xfId="3" applyFont="1" applyFill="1" applyBorder="1" applyAlignment="1" applyProtection="1">
      <alignment wrapText="1"/>
    </xf>
    <xf numFmtId="0" fontId="7" fillId="0" borderId="0" xfId="3" applyFont="1" applyFill="1" applyBorder="1" applyAlignment="1" applyProtection="1">
      <alignment wrapText="1"/>
    </xf>
    <xf numFmtId="43" fontId="1" fillId="12" borderId="23" xfId="0" applyNumberFormat="1" applyFont="1" applyFill="1" applyBorder="1" applyAlignment="1" applyProtection="1">
      <alignment horizontal="center" vertical="top" shrinkToFit="1"/>
    </xf>
    <xf numFmtId="43" fontId="2" fillId="4" borderId="46" xfId="3" applyNumberFormat="1" applyFont="1" applyFill="1" applyBorder="1" applyAlignment="1" applyProtection="1">
      <alignment horizontal="center"/>
    </xf>
    <xf numFmtId="0" fontId="28" fillId="0" borderId="0" xfId="6" applyFill="1" applyBorder="1" applyProtection="1"/>
    <xf numFmtId="0" fontId="17" fillId="11" borderId="0" xfId="3" applyFont="1" applyFill="1" applyAlignment="1">
      <alignment horizontal="left" vertical="center" wrapText="1"/>
    </xf>
    <xf numFmtId="0" fontId="1" fillId="0" borderId="0" xfId="3"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7"/>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18" customFormat="1" ht="18" x14ac:dyDescent="0.25">
      <c r="A1" s="306" t="s">
        <v>0</v>
      </c>
      <c r="B1" s="306"/>
      <c r="C1" s="306"/>
    </row>
    <row r="2" spans="1:3" s="118" customFormat="1" ht="18" x14ac:dyDescent="0.25">
      <c r="A2" s="306" t="s">
        <v>1</v>
      </c>
      <c r="B2" s="306"/>
      <c r="C2" s="306"/>
    </row>
    <row r="3" spans="1:3" ht="13.5" thickBot="1" x14ac:dyDescent="0.25"/>
    <row r="4" spans="1:3" s="61" customFormat="1" ht="15.75" thickBot="1" x14ac:dyDescent="0.25">
      <c r="A4" s="117" t="s">
        <v>2</v>
      </c>
      <c r="B4" s="116" t="s">
        <v>3</v>
      </c>
      <c r="C4" s="116" t="s">
        <v>4</v>
      </c>
    </row>
    <row r="5" spans="1:3" s="112" customFormat="1" ht="29.25" thickBot="1" x14ac:dyDescent="0.25">
      <c r="A5" s="115" t="s">
        <v>5</v>
      </c>
      <c r="B5" s="114" t="s">
        <v>6</v>
      </c>
      <c r="C5" s="113">
        <v>44228</v>
      </c>
    </row>
    <row r="6" spans="1:3" s="112" customFormat="1" ht="29.25" thickBot="1" x14ac:dyDescent="0.25">
      <c r="A6" s="115" t="s">
        <v>7</v>
      </c>
      <c r="B6" s="114" t="s">
        <v>8</v>
      </c>
      <c r="C6" s="113">
        <v>44410</v>
      </c>
    </row>
    <row r="7" spans="1:3" s="112" customFormat="1" x14ac:dyDescent="0.2">
      <c r="A7" s="1"/>
      <c r="B7" s="1"/>
      <c r="C7" s="1"/>
    </row>
    <row r="8" spans="1:3" s="112" customFormat="1" x14ac:dyDescent="0.2">
      <c r="A8" s="304" t="s">
        <v>9</v>
      </c>
      <c r="B8" s="304"/>
      <c r="C8" s="304"/>
    </row>
    <row r="9" spans="1:3" s="112" customFormat="1" ht="69" customHeight="1" x14ac:dyDescent="0.2">
      <c r="A9" s="305" t="s">
        <v>10</v>
      </c>
      <c r="B9" s="305"/>
      <c r="C9" s="305"/>
    </row>
    <row r="10" spans="1:3" s="112" customFormat="1" ht="47.25" customHeight="1" x14ac:dyDescent="0.2">
      <c r="A10" s="305" t="s">
        <v>11</v>
      </c>
      <c r="B10" s="305"/>
      <c r="C10" s="305"/>
    </row>
    <row r="11" spans="1:3" s="112" customFormat="1" ht="55.5" customHeight="1" x14ac:dyDescent="0.2">
      <c r="A11" s="305" t="s">
        <v>12</v>
      </c>
      <c r="B11" s="305"/>
      <c r="C11" s="305"/>
    </row>
    <row r="12" spans="1:3" s="112" customFormat="1" x14ac:dyDescent="0.2">
      <c r="A12" s="305"/>
      <c r="B12" s="305"/>
      <c r="C12" s="305"/>
    </row>
    <row r="13" spans="1:3" s="112" customFormat="1" ht="12.75" customHeight="1" x14ac:dyDescent="0.2">
      <c r="A13" s="304" t="s">
        <v>13</v>
      </c>
      <c r="B13" s="304"/>
      <c r="C13" s="304"/>
    </row>
    <row r="14" spans="1:3" s="112" customFormat="1" ht="75" customHeight="1" x14ac:dyDescent="0.2">
      <c r="A14" s="305" t="s">
        <v>14</v>
      </c>
      <c r="B14" s="305"/>
      <c r="C14" s="305"/>
    </row>
    <row r="15" spans="1:3" s="112" customFormat="1" ht="44.25" customHeight="1" x14ac:dyDescent="0.2">
      <c r="A15" s="305" t="s">
        <v>15</v>
      </c>
      <c r="B15" s="305"/>
      <c r="C15" s="305"/>
    </row>
    <row r="16" spans="1:3" s="112" customFormat="1" x14ac:dyDescent="0.2">
      <c r="A16" s="305"/>
      <c r="B16" s="305"/>
      <c r="C16" s="305"/>
    </row>
    <row r="17" spans="1:3" s="59" customFormat="1" ht="12.75" customHeight="1" x14ac:dyDescent="0.2">
      <c r="A17" s="308" t="s">
        <v>16</v>
      </c>
      <c r="B17" s="308"/>
      <c r="C17" s="308"/>
    </row>
    <row r="18" spans="1:3" s="112" customFormat="1" ht="27.75" customHeight="1" x14ac:dyDescent="0.2">
      <c r="A18" s="307" t="s">
        <v>17</v>
      </c>
      <c r="B18" s="307"/>
      <c r="C18" s="307"/>
    </row>
    <row r="19" spans="1:3" s="112" customFormat="1" ht="27.75" customHeight="1" x14ac:dyDescent="0.2">
      <c r="A19" s="307" t="s">
        <v>18</v>
      </c>
      <c r="B19" s="307"/>
      <c r="C19" s="307"/>
    </row>
    <row r="20" spans="1:3" s="112" customFormat="1" ht="27.75" customHeight="1" x14ac:dyDescent="0.2">
      <c r="A20" s="307" t="s">
        <v>19</v>
      </c>
      <c r="B20" s="307"/>
      <c r="C20" s="307"/>
    </row>
    <row r="21" spans="1:3" s="112" customFormat="1" ht="27.75" customHeight="1" x14ac:dyDescent="0.2">
      <c r="A21" s="307" t="s">
        <v>20</v>
      </c>
      <c r="B21" s="307"/>
      <c r="C21" s="307"/>
    </row>
    <row r="22" spans="1:3" s="112" customFormat="1" x14ac:dyDescent="0.2">
      <c r="A22" s="305"/>
      <c r="B22" s="305"/>
      <c r="C22" s="305"/>
    </row>
    <row r="23" spans="1:3" s="59" customFormat="1" ht="12.75" customHeight="1" x14ac:dyDescent="0.2">
      <c r="A23" s="308" t="s">
        <v>21</v>
      </c>
      <c r="B23" s="308"/>
      <c r="C23" s="308"/>
    </row>
    <row r="24" spans="1:3" s="112" customFormat="1" ht="153" customHeight="1" x14ac:dyDescent="0.2">
      <c r="A24" s="307" t="s">
        <v>22</v>
      </c>
      <c r="B24" s="307"/>
      <c r="C24" s="307"/>
    </row>
    <row r="25" spans="1:3" s="112" customFormat="1" ht="160.5" customHeight="1" x14ac:dyDescent="0.2">
      <c r="A25" s="307" t="s">
        <v>23</v>
      </c>
      <c r="B25" s="307"/>
      <c r="C25" s="307"/>
    </row>
    <row r="26" spans="1:3" s="112" customFormat="1" x14ac:dyDescent="0.2">
      <c r="A26" s="305"/>
      <c r="B26" s="305"/>
      <c r="C26" s="305"/>
    </row>
    <row r="27" spans="1:3" s="59" customFormat="1" ht="12.75" customHeight="1" x14ac:dyDescent="0.2">
      <c r="A27" s="308" t="s">
        <v>24</v>
      </c>
      <c r="B27" s="308"/>
      <c r="C27" s="308"/>
    </row>
    <row r="28" spans="1:3" s="112" customFormat="1" ht="48.75" customHeight="1" x14ac:dyDescent="0.2">
      <c r="A28" s="307" t="s">
        <v>25</v>
      </c>
      <c r="B28" s="307"/>
      <c r="C28" s="307"/>
    </row>
    <row r="29" spans="1:3" s="112" customFormat="1" ht="54" customHeight="1" x14ac:dyDescent="0.2">
      <c r="A29" s="307" t="s">
        <v>26</v>
      </c>
      <c r="B29" s="307"/>
      <c r="C29" s="307"/>
    </row>
    <row r="30" spans="1:3" s="112" customFormat="1" x14ac:dyDescent="0.2">
      <c r="A30" s="305"/>
      <c r="B30" s="305"/>
      <c r="C30" s="305"/>
    </row>
    <row r="31" spans="1:3" x14ac:dyDescent="0.2">
      <c r="A31" s="304" t="s">
        <v>27</v>
      </c>
      <c r="B31" s="304"/>
      <c r="C31" s="304"/>
    </row>
    <row r="32" spans="1:3" ht="43.5" customHeight="1" x14ac:dyDescent="0.2">
      <c r="A32" s="305" t="s">
        <v>28</v>
      </c>
      <c r="B32" s="305"/>
      <c r="C32" s="305"/>
    </row>
    <row r="34" spans="1:3" x14ac:dyDescent="0.2">
      <c r="A34" s="304" t="s">
        <v>29</v>
      </c>
      <c r="B34" s="304"/>
      <c r="C34" s="304"/>
    </row>
    <row r="35" spans="1:3" ht="54" customHeight="1" x14ac:dyDescent="0.2">
      <c r="A35" s="305" t="s">
        <v>30</v>
      </c>
      <c r="B35" s="305"/>
      <c r="C35" s="305"/>
    </row>
    <row r="36" spans="1:3" s="112" customFormat="1" x14ac:dyDescent="0.2">
      <c r="A36" s="305"/>
      <c r="B36" s="305"/>
      <c r="C36" s="305"/>
    </row>
    <row r="37" spans="1:3" s="112" customFormat="1" x14ac:dyDescent="0.2">
      <c r="A37" s="1"/>
      <c r="B37" s="1"/>
      <c r="C37" s="1"/>
    </row>
  </sheetData>
  <sheetProtection algorithmName="SHA-512" hashValue="0x17WNC2X3H5YMUrleKi3RXTj+k7edZTJC0fq1ihKj3qMbEwomZyt8BNSTs/AnmLcNDeBYKFll94Q1XkQj94eQ==" saltValue="NoDC9xOtICPXMqjOt207Fw==" spinCount="100000" sheet="1" objects="1" scenarios="1"/>
  <mergeCells count="30">
    <mergeCell ref="A36:C36"/>
    <mergeCell ref="A1:C1"/>
    <mergeCell ref="A8:C8"/>
    <mergeCell ref="A9:C9"/>
    <mergeCell ref="A11:C11"/>
    <mergeCell ref="A12:C12"/>
    <mergeCell ref="A13:C13"/>
    <mergeCell ref="A14:C14"/>
    <mergeCell ref="A15:C15"/>
    <mergeCell ref="A16:C16"/>
    <mergeCell ref="A17:C17"/>
    <mergeCell ref="A18:C18"/>
    <mergeCell ref="A27:C27"/>
    <mergeCell ref="A28:C28"/>
    <mergeCell ref="A31:C31"/>
    <mergeCell ref="A32:C32"/>
    <mergeCell ref="A34:C34"/>
    <mergeCell ref="A35:C35"/>
    <mergeCell ref="A2:C2"/>
    <mergeCell ref="A29:C29"/>
    <mergeCell ref="A30:C30"/>
    <mergeCell ref="A20:C20"/>
    <mergeCell ref="A21:C21"/>
    <mergeCell ref="A22:C22"/>
    <mergeCell ref="A23:C23"/>
    <mergeCell ref="A24:C24"/>
    <mergeCell ref="A25:C25"/>
    <mergeCell ref="A26:C26"/>
    <mergeCell ref="A10:C10"/>
    <mergeCell ref="A19:C1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Y248"/>
  <sheetViews>
    <sheetView showGridLines="0" topLeftCell="F2" zoomScale="80" zoomScaleNormal="80" workbookViewId="0">
      <selection activeCell="S2" sqref="S2"/>
    </sheetView>
  </sheetViews>
  <sheetFormatPr defaultColWidth="8.85546875" defaultRowHeight="12.75" outlineLevelRow="1" outlineLevelCol="1" x14ac:dyDescent="0.2"/>
  <cols>
    <col min="1" max="1" width="13.42578125" style="60" hidden="1" customWidth="1" outlineLevel="1"/>
    <col min="2" max="3" width="23.28515625" style="60" hidden="1" customWidth="1" outlineLevel="1"/>
    <col min="4" max="4" width="35" style="60" hidden="1" customWidth="1" outlineLevel="1"/>
    <col min="5" max="5" width="44" style="29" hidden="1" customWidth="1" outlineLevel="1"/>
    <col min="6" max="6" width="33.140625" style="29" customWidth="1" collapsed="1"/>
    <col min="7" max="7" width="36" style="29" customWidth="1"/>
    <col min="8" max="8" width="11.5703125" style="29" customWidth="1"/>
    <col min="9" max="9" width="9.85546875" style="29" customWidth="1"/>
    <col min="10" max="10" width="10.140625" style="29" customWidth="1"/>
    <col min="11" max="11" width="10" style="29" customWidth="1"/>
    <col min="12" max="14" width="14.85546875" style="29" customWidth="1"/>
    <col min="15" max="17" width="14.42578125" style="29" customWidth="1"/>
    <col min="18" max="18" width="13.85546875" style="28" bestFit="1" customWidth="1"/>
    <col min="19" max="19" width="16.7109375" style="27" customWidth="1"/>
    <col min="20" max="20" width="18.42578125" style="43" hidden="1" customWidth="1" outlineLevel="1"/>
    <col min="21" max="21" width="8.85546875" style="43" collapsed="1"/>
    <col min="22" max="16384" width="8.85546875" style="43"/>
  </cols>
  <sheetData>
    <row r="1" spans="1:19" ht="168.75" hidden="1" outlineLevel="1" x14ac:dyDescent="0.2">
      <c r="A1" s="53" t="s">
        <v>31</v>
      </c>
      <c r="B1" s="53" t="s">
        <v>32</v>
      </c>
      <c r="C1" s="53" t="s">
        <v>33</v>
      </c>
      <c r="D1" s="53" t="s">
        <v>34</v>
      </c>
      <c r="E1" s="94" t="s">
        <v>35</v>
      </c>
      <c r="F1" s="57" t="s">
        <v>36</v>
      </c>
      <c r="G1" s="57" t="s">
        <v>37</v>
      </c>
      <c r="H1" s="56" t="s">
        <v>38</v>
      </c>
      <c r="I1" s="56" t="s">
        <v>39</v>
      </c>
      <c r="J1" s="56" t="s">
        <v>40</v>
      </c>
      <c r="K1" s="56" t="s">
        <v>41</v>
      </c>
      <c r="L1" s="56" t="s">
        <v>42</v>
      </c>
      <c r="M1" s="56" t="s">
        <v>43</v>
      </c>
      <c r="N1" s="56" t="s">
        <v>44</v>
      </c>
      <c r="O1" s="56" t="s">
        <v>45</v>
      </c>
      <c r="P1" s="56" t="s">
        <v>46</v>
      </c>
      <c r="Q1" s="56" t="s">
        <v>47</v>
      </c>
      <c r="R1" s="55" t="s">
        <v>48</v>
      </c>
      <c r="S1" s="54" t="s">
        <v>49</v>
      </c>
    </row>
    <row r="2" spans="1:19" ht="18" collapsed="1" x14ac:dyDescent="0.25">
      <c r="A2" s="53"/>
      <c r="B2" s="53"/>
      <c r="C2" s="53"/>
      <c r="D2" s="53"/>
      <c r="E2" s="94"/>
      <c r="F2" s="88" t="s">
        <v>50</v>
      </c>
      <c r="G2" s="57"/>
      <c r="H2" s="56"/>
      <c r="I2" s="56"/>
      <c r="J2" s="56"/>
      <c r="K2" s="56"/>
      <c r="L2" s="56"/>
      <c r="M2" s="56"/>
      <c r="N2" s="56"/>
      <c r="O2" s="56"/>
      <c r="P2" s="56"/>
      <c r="Q2" s="56"/>
      <c r="R2" s="55"/>
      <c r="S2" s="54"/>
    </row>
    <row r="3" spans="1:19" ht="18" x14ac:dyDescent="0.2">
      <c r="A3" s="53"/>
      <c r="B3" s="53"/>
      <c r="C3" s="53"/>
      <c r="D3" s="53"/>
      <c r="E3" s="94"/>
      <c r="F3" s="89" t="s">
        <v>51</v>
      </c>
      <c r="G3" s="57"/>
      <c r="H3" s="56"/>
      <c r="I3" s="56"/>
      <c r="J3" s="56"/>
      <c r="K3" s="56"/>
      <c r="L3" s="56"/>
      <c r="M3" s="56"/>
      <c r="N3" s="56"/>
      <c r="O3" s="56"/>
      <c r="P3" s="56"/>
      <c r="Q3" s="56"/>
      <c r="R3" s="55"/>
      <c r="S3" s="54"/>
    </row>
    <row r="4" spans="1:19" ht="13.5" thickBot="1" x14ac:dyDescent="0.25">
      <c r="A4" s="53"/>
      <c r="B4" s="53"/>
      <c r="C4" s="53"/>
      <c r="D4" s="53"/>
      <c r="E4" s="94"/>
      <c r="F4" s="57"/>
      <c r="G4" s="57"/>
      <c r="H4" s="56"/>
      <c r="I4" s="56"/>
      <c r="J4" s="56"/>
      <c r="K4" s="56"/>
      <c r="L4" s="56"/>
      <c r="M4" s="56"/>
      <c r="N4" s="56"/>
      <c r="O4" s="56"/>
      <c r="P4" s="56"/>
      <c r="Q4" s="56"/>
      <c r="R4" s="55"/>
      <c r="S4" s="54"/>
    </row>
    <row r="5" spans="1:19" ht="13.5" thickBot="1" x14ac:dyDescent="0.25">
      <c r="E5" s="43"/>
      <c r="F5" s="26" t="s">
        <v>52</v>
      </c>
      <c r="G5" s="25"/>
      <c r="H5" s="25"/>
      <c r="I5" s="25"/>
      <c r="J5" s="25"/>
      <c r="K5" s="25"/>
      <c r="L5" s="25"/>
      <c r="M5" s="25"/>
      <c r="N5" s="25"/>
      <c r="O5" s="25"/>
      <c r="P5" s="25"/>
      <c r="Q5" s="25"/>
      <c r="R5" s="205"/>
      <c r="S5" s="24"/>
    </row>
    <row r="6" spans="1:19" ht="33.75" x14ac:dyDescent="0.2">
      <c r="A6" s="60" t="str">
        <f t="shared" ref="A6:A17" si="0">$G$7</f>
        <v>The People Concern</v>
      </c>
      <c r="B6" s="60" t="str">
        <f t="shared" ref="B6:B17" si="1">$G$8</f>
        <v>Cloverfield Services Center</v>
      </c>
      <c r="F6" s="198"/>
      <c r="G6" s="95"/>
      <c r="H6" s="43"/>
      <c r="I6" s="43"/>
      <c r="J6" s="43"/>
      <c r="K6" s="43"/>
      <c r="L6" s="52" t="s">
        <v>53</v>
      </c>
      <c r="M6" s="52" t="s">
        <v>54</v>
      </c>
      <c r="N6" s="52" t="s">
        <v>55</v>
      </c>
      <c r="O6" s="52" t="s">
        <v>56</v>
      </c>
      <c r="P6" s="52" t="s">
        <v>57</v>
      </c>
      <c r="Q6" s="52" t="s">
        <v>58</v>
      </c>
      <c r="R6" s="62" t="s">
        <v>59</v>
      </c>
      <c r="S6" s="63" t="s">
        <v>60</v>
      </c>
    </row>
    <row r="7" spans="1:19" x14ac:dyDescent="0.2">
      <c r="A7" s="60" t="str">
        <f t="shared" si="0"/>
        <v>The People Concern</v>
      </c>
      <c r="B7" s="60" t="str">
        <f t="shared" si="1"/>
        <v>Cloverfield Services Center</v>
      </c>
      <c r="D7" s="60" t="s">
        <v>52</v>
      </c>
      <c r="E7" s="43" t="s">
        <v>61</v>
      </c>
      <c r="F7" s="192" t="s">
        <v>62</v>
      </c>
      <c r="G7" s="237" t="s">
        <v>63</v>
      </c>
      <c r="H7" s="43"/>
      <c r="I7" s="43" t="s">
        <v>61</v>
      </c>
      <c r="J7" s="43"/>
      <c r="K7" s="43"/>
      <c r="L7" s="49">
        <f t="shared" ref="L7:M7" si="2">L108</f>
        <v>1535825.1727333332</v>
      </c>
      <c r="M7" s="49">
        <f t="shared" si="2"/>
        <v>105881.98000000001</v>
      </c>
      <c r="N7" s="49">
        <f>L7-M7</f>
        <v>1429943.1927333332</v>
      </c>
      <c r="O7" s="49">
        <f t="shared" ref="O7:P7" si="3">O108</f>
        <v>56526.623000000007</v>
      </c>
      <c r="P7" s="49">
        <f t="shared" si="3"/>
        <v>49355.466999999997</v>
      </c>
      <c r="Q7" s="49">
        <f>Q108</f>
        <v>105882.09</v>
      </c>
      <c r="R7" s="48">
        <f t="shared" ref="R7:R18" si="4">IFERROR(Q7/M7,"N/A")</f>
        <v>1.000001038892548</v>
      </c>
      <c r="S7" s="191">
        <f>S108</f>
        <v>1117219.9399999997</v>
      </c>
    </row>
    <row r="8" spans="1:19" x14ac:dyDescent="0.2">
      <c r="A8" s="60" t="str">
        <f t="shared" si="0"/>
        <v>The People Concern</v>
      </c>
      <c r="B8" s="60" t="str">
        <f t="shared" si="1"/>
        <v>Cloverfield Services Center</v>
      </c>
      <c r="D8" s="60" t="s">
        <v>52</v>
      </c>
      <c r="E8" s="43" t="s">
        <v>64</v>
      </c>
      <c r="F8" s="192" t="s">
        <v>65</v>
      </c>
      <c r="G8" s="238" t="s">
        <v>66</v>
      </c>
      <c r="H8" s="43"/>
      <c r="I8" s="43" t="s">
        <v>64</v>
      </c>
      <c r="J8" s="43"/>
      <c r="K8" s="43"/>
      <c r="L8" s="49">
        <f t="shared" ref="L8:M8" si="5">L124</f>
        <v>273213.13483800006</v>
      </c>
      <c r="M8" s="49">
        <f t="shared" si="5"/>
        <v>28588.135679999999</v>
      </c>
      <c r="N8" s="49">
        <f t="shared" ref="N8:N17" si="6">L8-M8</f>
        <v>244624.99915800005</v>
      </c>
      <c r="O8" s="49">
        <f>O124</f>
        <v>13612.1821776</v>
      </c>
      <c r="P8" s="49">
        <f>P124</f>
        <v>14976.06020640001</v>
      </c>
      <c r="Q8" s="49">
        <f>Q124</f>
        <v>28588.242384000012</v>
      </c>
      <c r="R8" s="48">
        <f t="shared" si="4"/>
        <v>1.0000037324574504</v>
      </c>
      <c r="S8" s="191">
        <f>S124</f>
        <v>275130.15000000014</v>
      </c>
    </row>
    <row r="9" spans="1:19" x14ac:dyDescent="0.2">
      <c r="A9" s="60" t="str">
        <f t="shared" si="0"/>
        <v>The People Concern</v>
      </c>
      <c r="B9" s="60" t="str">
        <f t="shared" si="1"/>
        <v>Cloverfield Services Center</v>
      </c>
      <c r="D9" s="60" t="s">
        <v>52</v>
      </c>
      <c r="E9" s="43" t="s">
        <v>67</v>
      </c>
      <c r="F9" s="190"/>
      <c r="G9" s="43"/>
      <c r="H9" s="43"/>
      <c r="I9" s="43" t="s">
        <v>67</v>
      </c>
      <c r="J9" s="43"/>
      <c r="K9" s="43"/>
      <c r="L9" s="49">
        <f t="shared" ref="L9:M9" si="7">L132</f>
        <v>0</v>
      </c>
      <c r="M9" s="49">
        <f t="shared" si="7"/>
        <v>0</v>
      </c>
      <c r="N9" s="49">
        <f t="shared" si="6"/>
        <v>0</v>
      </c>
      <c r="O9" s="49">
        <f>O132</f>
        <v>0</v>
      </c>
      <c r="P9" s="49">
        <f>P132</f>
        <v>0</v>
      </c>
      <c r="Q9" s="49">
        <f>Q132</f>
        <v>0</v>
      </c>
      <c r="R9" s="48" t="str">
        <f t="shared" si="4"/>
        <v>N/A</v>
      </c>
      <c r="S9" s="191">
        <f>S132</f>
        <v>0</v>
      </c>
    </row>
    <row r="10" spans="1:19" x14ac:dyDescent="0.2">
      <c r="A10" s="60" t="str">
        <f t="shared" si="0"/>
        <v>The People Concern</v>
      </c>
      <c r="B10" s="60" t="str">
        <f t="shared" si="1"/>
        <v>Cloverfield Services Center</v>
      </c>
      <c r="D10" s="60" t="s">
        <v>52</v>
      </c>
      <c r="E10" s="43" t="s">
        <v>68</v>
      </c>
      <c r="F10" s="190"/>
      <c r="G10" s="43"/>
      <c r="H10" s="43"/>
      <c r="I10" s="43" t="s">
        <v>68</v>
      </c>
      <c r="J10" s="43"/>
      <c r="K10" s="43"/>
      <c r="L10" s="49">
        <f t="shared" ref="L10:M10" si="8">L146</f>
        <v>54894.42</v>
      </c>
      <c r="M10" s="49">
        <f t="shared" si="8"/>
        <v>20652.96</v>
      </c>
      <c r="N10" s="49">
        <f t="shared" si="6"/>
        <v>34241.46</v>
      </c>
      <c r="O10" s="49">
        <f>O146</f>
        <v>10021.630000000001</v>
      </c>
      <c r="P10" s="49">
        <f>P146</f>
        <v>10631.709999999994</v>
      </c>
      <c r="Q10" s="49">
        <f>Q146</f>
        <v>20653.339999999997</v>
      </c>
      <c r="R10" s="48">
        <f t="shared" si="4"/>
        <v>1.0000183992996645</v>
      </c>
      <c r="S10" s="191">
        <f>S146</f>
        <v>164769.38999999998</v>
      </c>
    </row>
    <row r="11" spans="1:19" x14ac:dyDescent="0.2">
      <c r="A11" s="60" t="str">
        <f t="shared" si="0"/>
        <v>The People Concern</v>
      </c>
      <c r="B11" s="60" t="str">
        <f t="shared" si="1"/>
        <v>Cloverfield Services Center</v>
      </c>
      <c r="D11" s="60" t="s">
        <v>52</v>
      </c>
      <c r="E11" s="43" t="s">
        <v>69</v>
      </c>
      <c r="F11" s="37" t="s">
        <v>70</v>
      </c>
      <c r="G11" s="279" t="s">
        <v>71</v>
      </c>
      <c r="H11" s="43"/>
      <c r="I11" s="43" t="s">
        <v>69</v>
      </c>
      <c r="J11" s="43"/>
      <c r="K11" s="43"/>
      <c r="L11" s="49">
        <f t="shared" ref="L11:M11" si="9">L153</f>
        <v>0</v>
      </c>
      <c r="M11" s="49">
        <f t="shared" si="9"/>
        <v>0</v>
      </c>
      <c r="N11" s="49">
        <f t="shared" si="6"/>
        <v>0</v>
      </c>
      <c r="O11" s="49">
        <f>O153</f>
        <v>0</v>
      </c>
      <c r="P11" s="49">
        <f>P153</f>
        <v>0</v>
      </c>
      <c r="Q11" s="49">
        <f>Q153</f>
        <v>0</v>
      </c>
      <c r="R11" s="48" t="str">
        <f t="shared" si="4"/>
        <v>N/A</v>
      </c>
      <c r="S11" s="191">
        <f>S153</f>
        <v>0</v>
      </c>
    </row>
    <row r="12" spans="1:19" x14ac:dyDescent="0.2">
      <c r="A12" s="60" t="str">
        <f t="shared" si="0"/>
        <v>The People Concern</v>
      </c>
      <c r="B12" s="60" t="str">
        <f t="shared" si="1"/>
        <v>Cloverfield Services Center</v>
      </c>
      <c r="D12" s="60" t="s">
        <v>52</v>
      </c>
      <c r="E12" s="43" t="s">
        <v>72</v>
      </c>
      <c r="F12" s="190"/>
      <c r="G12" s="43"/>
      <c r="H12" s="43"/>
      <c r="I12" s="43" t="s">
        <v>72</v>
      </c>
      <c r="J12" s="43"/>
      <c r="K12" s="43"/>
      <c r="L12" s="49">
        <f t="shared" ref="L12:M12" si="10">L163</f>
        <v>2253.3000000000002</v>
      </c>
      <c r="M12" s="49">
        <f t="shared" si="10"/>
        <v>0</v>
      </c>
      <c r="N12" s="49">
        <f t="shared" si="6"/>
        <v>2253.3000000000002</v>
      </c>
      <c r="O12" s="49">
        <f>O163</f>
        <v>0</v>
      </c>
      <c r="P12" s="49">
        <f>P163</f>
        <v>0</v>
      </c>
      <c r="Q12" s="49">
        <f>Q163</f>
        <v>0</v>
      </c>
      <c r="R12" s="48" t="str">
        <f t="shared" si="4"/>
        <v>N/A</v>
      </c>
      <c r="S12" s="191">
        <f>S163</f>
        <v>7029.1100000000015</v>
      </c>
    </row>
    <row r="13" spans="1:19" x14ac:dyDescent="0.2">
      <c r="A13" s="60" t="str">
        <f t="shared" si="0"/>
        <v>The People Concern</v>
      </c>
      <c r="B13" s="60" t="str">
        <f t="shared" si="1"/>
        <v>Cloverfield Services Center</v>
      </c>
      <c r="D13" s="60" t="s">
        <v>52</v>
      </c>
      <c r="E13" s="43" t="s">
        <v>73</v>
      </c>
      <c r="F13" s="190"/>
      <c r="G13" s="43"/>
      <c r="H13" s="43"/>
      <c r="I13" s="43" t="s">
        <v>73</v>
      </c>
      <c r="J13" s="43"/>
      <c r="K13" s="43"/>
      <c r="L13" s="49">
        <f t="shared" ref="L13:M13" si="11">L173</f>
        <v>17263.184999999998</v>
      </c>
      <c r="M13" s="49">
        <f t="shared" si="11"/>
        <v>7194.75</v>
      </c>
      <c r="N13" s="49">
        <f t="shared" si="6"/>
        <v>10068.434999999998</v>
      </c>
      <c r="O13" s="49">
        <f>O173</f>
        <v>3597.38</v>
      </c>
      <c r="P13" s="49">
        <f>P173</f>
        <v>3597.4650000000011</v>
      </c>
      <c r="Q13" s="49">
        <f>Q173</f>
        <v>7194.8450000000012</v>
      </c>
      <c r="R13" s="48">
        <f t="shared" si="4"/>
        <v>1.0000132040724141</v>
      </c>
      <c r="S13" s="191">
        <f>S173</f>
        <v>24272.449999999997</v>
      </c>
    </row>
    <row r="14" spans="1:19" x14ac:dyDescent="0.2">
      <c r="A14" s="60" t="str">
        <f t="shared" si="0"/>
        <v>The People Concern</v>
      </c>
      <c r="B14" s="60" t="str">
        <f t="shared" si="1"/>
        <v>Cloverfield Services Center</v>
      </c>
      <c r="D14" s="60" t="s">
        <v>52</v>
      </c>
      <c r="E14" s="43" t="s">
        <v>74</v>
      </c>
      <c r="F14" s="190" t="s">
        <v>75</v>
      </c>
      <c r="G14" s="280">
        <v>336792</v>
      </c>
      <c r="H14" s="43"/>
      <c r="I14" s="43" t="s">
        <v>74</v>
      </c>
      <c r="J14" s="43"/>
      <c r="K14" s="43"/>
      <c r="L14" s="49">
        <f t="shared" ref="L14:M14" si="12">L207</f>
        <v>360690.85500000004</v>
      </c>
      <c r="M14" s="49">
        <f t="shared" si="12"/>
        <v>143856.315</v>
      </c>
      <c r="N14" s="49">
        <f t="shared" si="6"/>
        <v>216834.54000000004</v>
      </c>
      <c r="O14" s="49">
        <f>O207</f>
        <v>50597.960750000006</v>
      </c>
      <c r="P14" s="49">
        <f>P207</f>
        <v>93258.404922000045</v>
      </c>
      <c r="Q14" s="49">
        <f>Q207</f>
        <v>143856.36567200001</v>
      </c>
      <c r="R14" s="48">
        <f t="shared" si="4"/>
        <v>1.0000003522403589</v>
      </c>
      <c r="S14" s="191">
        <f>S207</f>
        <v>392214.12000000011</v>
      </c>
    </row>
    <row r="15" spans="1:19" x14ac:dyDescent="0.2">
      <c r="A15" s="60" t="str">
        <f t="shared" si="0"/>
        <v>The People Concern</v>
      </c>
      <c r="B15" s="60" t="str">
        <f t="shared" si="1"/>
        <v>Cloverfield Services Center</v>
      </c>
      <c r="D15" s="60" t="s">
        <v>52</v>
      </c>
      <c r="E15" s="43" t="s">
        <v>76</v>
      </c>
      <c r="F15" s="190" t="s">
        <v>77</v>
      </c>
      <c r="G15" s="234">
        <f>Q18</f>
        <v>336791.99929800001</v>
      </c>
      <c r="H15" s="43"/>
      <c r="I15" s="43" t="s">
        <v>76</v>
      </c>
      <c r="J15" s="43"/>
      <c r="K15" s="43"/>
      <c r="L15" s="49">
        <f t="shared" ref="L15:M15" si="13">L214</f>
        <v>0</v>
      </c>
      <c r="M15" s="49">
        <f t="shared" si="13"/>
        <v>0</v>
      </c>
      <c r="N15" s="49">
        <f t="shared" si="6"/>
        <v>0</v>
      </c>
      <c r="O15" s="49">
        <f>O214</f>
        <v>0</v>
      </c>
      <c r="P15" s="49">
        <f>P214</f>
        <v>0</v>
      </c>
      <c r="Q15" s="49">
        <f>Q214</f>
        <v>0</v>
      </c>
      <c r="R15" s="48" t="str">
        <f t="shared" si="4"/>
        <v>N/A</v>
      </c>
      <c r="S15" s="191">
        <f>S214</f>
        <v>0</v>
      </c>
    </row>
    <row r="16" spans="1:19" x14ac:dyDescent="0.2">
      <c r="A16" s="60" t="str">
        <f t="shared" si="0"/>
        <v>The People Concern</v>
      </c>
      <c r="B16" s="60" t="str">
        <f t="shared" si="1"/>
        <v>Cloverfield Services Center</v>
      </c>
      <c r="D16" s="60" t="s">
        <v>52</v>
      </c>
      <c r="E16" s="43" t="s">
        <v>78</v>
      </c>
      <c r="F16" s="190" t="s">
        <v>79</v>
      </c>
      <c r="G16" s="234">
        <f>G14-G15</f>
        <v>7.0199999026954174E-4</v>
      </c>
      <c r="H16" s="43"/>
      <c r="I16" s="43" t="s">
        <v>78</v>
      </c>
      <c r="J16" s="43"/>
      <c r="K16" s="43"/>
      <c r="L16" s="49">
        <f t="shared" ref="L16:M16" si="14">L221</f>
        <v>0</v>
      </c>
      <c r="M16" s="49">
        <f t="shared" si="14"/>
        <v>0</v>
      </c>
      <c r="N16" s="49">
        <f t="shared" si="6"/>
        <v>0</v>
      </c>
      <c r="O16" s="49">
        <f>O221</f>
        <v>0</v>
      </c>
      <c r="P16" s="49">
        <f>P221</f>
        <v>0</v>
      </c>
      <c r="Q16" s="49">
        <f>Q221</f>
        <v>0</v>
      </c>
      <c r="R16" s="48" t="str">
        <f t="shared" si="4"/>
        <v>N/A</v>
      </c>
      <c r="S16" s="191">
        <f>S221</f>
        <v>0</v>
      </c>
    </row>
    <row r="17" spans="1:25" x14ac:dyDescent="0.2">
      <c r="A17" s="60" t="str">
        <f t="shared" si="0"/>
        <v>The People Concern</v>
      </c>
      <c r="B17" s="60" t="str">
        <f t="shared" si="1"/>
        <v>Cloverfield Services Center</v>
      </c>
      <c r="D17" s="60" t="s">
        <v>52</v>
      </c>
      <c r="E17" s="43" t="s">
        <v>80</v>
      </c>
      <c r="F17" s="190"/>
      <c r="G17" s="43"/>
      <c r="H17" s="43"/>
      <c r="I17" s="43" t="s">
        <v>80</v>
      </c>
      <c r="J17" s="43"/>
      <c r="K17" s="43"/>
      <c r="L17" s="49">
        <f t="shared" ref="L17:M17" si="15">L233</f>
        <v>199065.50271149518</v>
      </c>
      <c r="M17" s="49">
        <f t="shared" si="15"/>
        <v>30617.414468000006</v>
      </c>
      <c r="N17" s="49">
        <f t="shared" si="6"/>
        <v>168448.08824349518</v>
      </c>
      <c r="O17" s="49">
        <f>O233</f>
        <v>15308.707234000003</v>
      </c>
      <c r="P17" s="49">
        <f>P233</f>
        <v>15308.409007999999</v>
      </c>
      <c r="Q17" s="49">
        <f>Q233</f>
        <v>30617.116242000004</v>
      </c>
      <c r="R17" s="48">
        <f t="shared" si="4"/>
        <v>0.99999025959555421</v>
      </c>
      <c r="S17" s="191">
        <f>S233</f>
        <v>117803.85999999999</v>
      </c>
    </row>
    <row r="18" spans="1:25" ht="13.5" thickBot="1" x14ac:dyDescent="0.25">
      <c r="E18" s="43"/>
      <c r="F18" s="193"/>
      <c r="G18" s="194"/>
      <c r="H18" s="64"/>
      <c r="I18" s="194" t="s">
        <v>81</v>
      </c>
      <c r="J18" s="194"/>
      <c r="K18" s="194"/>
      <c r="L18" s="195">
        <f t="shared" ref="L18:Q18" si="16">SUM(L7:L17)</f>
        <v>2443205.570282829</v>
      </c>
      <c r="M18" s="195">
        <f t="shared" si="16"/>
        <v>336791.55514800001</v>
      </c>
      <c r="N18" s="195">
        <f t="shared" si="16"/>
        <v>2106414.0151348286</v>
      </c>
      <c r="O18" s="195">
        <f t="shared" si="16"/>
        <v>149664.48316160002</v>
      </c>
      <c r="P18" s="195">
        <f t="shared" si="16"/>
        <v>187127.51613640005</v>
      </c>
      <c r="Q18" s="195">
        <f t="shared" si="16"/>
        <v>336791.99929800001</v>
      </c>
      <c r="R18" s="196">
        <f t="shared" si="4"/>
        <v>1.0000013187682208</v>
      </c>
      <c r="S18" s="197">
        <f>SUM(S7:S17)</f>
        <v>2098439.02</v>
      </c>
    </row>
    <row r="19" spans="1:25" ht="13.5" thickBot="1" x14ac:dyDescent="0.25">
      <c r="E19" s="43"/>
      <c r="F19" s="36"/>
      <c r="G19" s="43"/>
      <c r="H19" s="43"/>
      <c r="I19" s="36"/>
      <c r="J19" s="36"/>
      <c r="K19" s="36"/>
      <c r="L19" s="120"/>
      <c r="M19" s="120"/>
      <c r="N19" s="120"/>
      <c r="O19" s="120"/>
      <c r="P19" s="120"/>
      <c r="Q19" s="120"/>
      <c r="R19" s="102"/>
      <c r="S19" s="120"/>
    </row>
    <row r="20" spans="1:25" ht="13.5" hidden="1" thickBot="1" x14ac:dyDescent="0.25">
      <c r="E20" s="43"/>
      <c r="F20" s="198" t="s">
        <v>82</v>
      </c>
      <c r="G20" s="95"/>
      <c r="H20" s="95"/>
      <c r="I20" s="228"/>
      <c r="J20" s="228"/>
      <c r="K20" s="228"/>
      <c r="L20" s="229"/>
      <c r="M20" s="229"/>
      <c r="N20" s="229"/>
      <c r="O20" s="229"/>
      <c r="P20" s="229"/>
      <c r="Q20" s="229"/>
      <c r="R20" s="230"/>
      <c r="S20" s="231"/>
    </row>
    <row r="21" spans="1:25" ht="13.5" hidden="1" thickBot="1" x14ac:dyDescent="0.25">
      <c r="E21" s="43"/>
      <c r="F21" s="190" t="s">
        <v>83</v>
      </c>
      <c r="G21" s="43"/>
      <c r="H21" s="43"/>
      <c r="I21" s="36"/>
      <c r="J21" s="36"/>
      <c r="K21" s="36"/>
      <c r="L21" s="120"/>
      <c r="M21" s="120"/>
      <c r="N21" s="120"/>
      <c r="O21" s="120"/>
      <c r="P21" s="120"/>
      <c r="Q21" s="120"/>
      <c r="R21" s="102"/>
      <c r="S21" s="232"/>
    </row>
    <row r="22" spans="1:25" ht="13.5" hidden="1" thickBot="1" x14ac:dyDescent="0.25">
      <c r="F22" s="68" t="s">
        <v>71</v>
      </c>
      <c r="G22" s="64"/>
      <c r="H22" s="64"/>
      <c r="I22" s="64"/>
      <c r="J22" s="64"/>
      <c r="K22" s="64"/>
      <c r="L22" s="64"/>
      <c r="M22" s="64"/>
      <c r="N22" s="64"/>
      <c r="O22" s="64"/>
      <c r="P22" s="64"/>
      <c r="Q22" s="64"/>
      <c r="R22" s="31"/>
      <c r="S22" s="233"/>
    </row>
    <row r="23" spans="1:25" ht="13.5" thickBot="1" x14ac:dyDescent="0.25">
      <c r="E23" s="43"/>
      <c r="F23" s="26" t="s">
        <v>84</v>
      </c>
      <c r="G23" s="25"/>
      <c r="H23" s="25"/>
      <c r="I23" s="25"/>
      <c r="J23" s="25"/>
      <c r="K23" s="25"/>
      <c r="L23" s="25"/>
      <c r="M23" s="25"/>
      <c r="N23" s="25"/>
      <c r="O23" s="25"/>
      <c r="P23" s="25"/>
      <c r="Q23" s="25"/>
      <c r="R23" s="205"/>
      <c r="S23" s="24"/>
    </row>
    <row r="24" spans="1:25" ht="13.5" thickBot="1" x14ac:dyDescent="0.25">
      <c r="F24" s="43"/>
      <c r="G24" s="43"/>
      <c r="H24" s="43"/>
      <c r="I24" s="43"/>
      <c r="J24" s="43"/>
      <c r="K24" s="43"/>
    </row>
    <row r="25" spans="1:25" x14ac:dyDescent="0.2">
      <c r="F25" s="176" t="s">
        <v>85</v>
      </c>
      <c r="G25" s="177"/>
      <c r="H25" s="177"/>
      <c r="I25" s="177"/>
      <c r="J25" s="177"/>
      <c r="K25" s="178"/>
      <c r="L25" s="179"/>
      <c r="M25" s="179"/>
      <c r="N25" s="179"/>
      <c r="O25" s="179"/>
      <c r="P25" s="179"/>
      <c r="Q25" s="179"/>
      <c r="R25" s="180"/>
      <c r="S25" s="181"/>
    </row>
    <row r="26" spans="1:25" s="80" customFormat="1" ht="11.25" x14ac:dyDescent="0.2">
      <c r="A26" s="75"/>
      <c r="B26" s="75"/>
      <c r="C26" s="75"/>
      <c r="D26" s="75"/>
      <c r="E26" s="84"/>
      <c r="F26" s="182" t="s">
        <v>86</v>
      </c>
      <c r="G26" s="86"/>
      <c r="H26" s="86"/>
      <c r="I26" s="86"/>
      <c r="J26" s="86"/>
      <c r="K26" s="78"/>
      <c r="L26" s="22"/>
      <c r="M26" s="22"/>
      <c r="N26" s="22"/>
      <c r="O26" s="22"/>
      <c r="P26" s="22"/>
      <c r="Q26" s="22"/>
      <c r="R26" s="21"/>
      <c r="S26" s="183"/>
    </row>
    <row r="27" spans="1:25" s="80" customFormat="1" ht="33.75" x14ac:dyDescent="0.2">
      <c r="A27" s="60"/>
      <c r="B27" s="60"/>
      <c r="C27" s="75"/>
      <c r="D27" s="87"/>
      <c r="E27" s="84"/>
      <c r="F27" s="299" t="s">
        <v>87</v>
      </c>
      <c r="G27" s="300" t="s">
        <v>88</v>
      </c>
      <c r="H27" s="52" t="s">
        <v>38</v>
      </c>
      <c r="I27" s="52" t="s">
        <v>39</v>
      </c>
      <c r="J27" s="52" t="s">
        <v>40</v>
      </c>
      <c r="K27" s="52" t="s">
        <v>323</v>
      </c>
      <c r="L27" s="52" t="s">
        <v>53</v>
      </c>
      <c r="M27" s="52" t="s">
        <v>54</v>
      </c>
      <c r="N27" s="52" t="s">
        <v>55</v>
      </c>
      <c r="O27" s="52" t="s">
        <v>56</v>
      </c>
      <c r="P27" s="52" t="s">
        <v>57</v>
      </c>
      <c r="Q27" s="52" t="s">
        <v>58</v>
      </c>
      <c r="R27" s="62" t="s">
        <v>59</v>
      </c>
      <c r="S27" s="63" t="s">
        <v>60</v>
      </c>
      <c r="T27" s="281" t="s">
        <v>89</v>
      </c>
    </row>
    <row r="28" spans="1:25" s="283" customFormat="1" x14ac:dyDescent="0.2">
      <c r="A28" s="282"/>
      <c r="B28" s="282"/>
      <c r="C28" s="282"/>
      <c r="D28" s="282"/>
      <c r="F28" s="239" t="s">
        <v>90</v>
      </c>
      <c r="G28" s="240"/>
      <c r="H28" s="241"/>
      <c r="I28" s="242"/>
      <c r="J28" s="243"/>
      <c r="K28" s="244"/>
      <c r="L28" s="235"/>
      <c r="M28" s="235"/>
      <c r="N28" s="235"/>
      <c r="O28" s="235"/>
      <c r="P28" s="235"/>
      <c r="Q28" s="284"/>
      <c r="R28" s="236"/>
      <c r="S28" s="285"/>
    </row>
    <row r="29" spans="1:25" hidden="1" outlineLevel="1" x14ac:dyDescent="0.2">
      <c r="A29" s="60" t="str">
        <f>$G$7</f>
        <v>The People Concern</v>
      </c>
      <c r="B29" s="60" t="str">
        <f>$G$8</f>
        <v>Cloverfield Services Center</v>
      </c>
      <c r="D29" s="60" t="s">
        <v>84</v>
      </c>
      <c r="E29" s="29" t="s">
        <v>85</v>
      </c>
      <c r="F29" s="245" t="s">
        <v>112</v>
      </c>
      <c r="G29" s="246" t="s">
        <v>113</v>
      </c>
      <c r="H29" s="247">
        <v>1</v>
      </c>
      <c r="I29" s="248">
        <v>10833.333333333334</v>
      </c>
      <c r="J29" s="301">
        <f>H29*K29</f>
        <v>0.1</v>
      </c>
      <c r="K29" s="249">
        <v>0.1</v>
      </c>
      <c r="L29" s="262">
        <v>13000</v>
      </c>
      <c r="M29" s="262">
        <v>13000</v>
      </c>
      <c r="N29" s="251">
        <f>L29-M29</f>
        <v>0</v>
      </c>
      <c r="O29" s="286">
        <v>6781.0000000000009</v>
      </c>
      <c r="P29" s="286">
        <v>6219.2</v>
      </c>
      <c r="Q29" s="51">
        <f>SUM(O29:P29)</f>
        <v>13000.2</v>
      </c>
      <c r="R29" s="48">
        <f t="shared" ref="R29:R55" si="17">IFERROR(Q29/M29,"N/A")</f>
        <v>1.0000153846153848</v>
      </c>
      <c r="S29" s="287">
        <v>13901.960000000006</v>
      </c>
      <c r="T29" s="283" t="s">
        <v>114</v>
      </c>
      <c r="Y29" s="270"/>
    </row>
    <row r="30" spans="1:25" collapsed="1" x14ac:dyDescent="0.2">
      <c r="F30" s="245"/>
      <c r="G30" s="246" t="s">
        <v>114</v>
      </c>
      <c r="H30" s="247"/>
      <c r="I30" s="248"/>
      <c r="J30" s="301"/>
      <c r="K30" s="301">
        <f>SUM(J29)</f>
        <v>0.1</v>
      </c>
      <c r="L30" s="262">
        <f>SUM(L29)</f>
        <v>13000</v>
      </c>
      <c r="M30" s="262">
        <f t="shared" ref="M30:Q30" si="18">SUM(M29)</f>
        <v>13000</v>
      </c>
      <c r="N30" s="251">
        <f t="shared" si="18"/>
        <v>0</v>
      </c>
      <c r="O30" s="286">
        <f t="shared" si="18"/>
        <v>6781.0000000000009</v>
      </c>
      <c r="P30" s="286">
        <f t="shared" si="18"/>
        <v>6219.2</v>
      </c>
      <c r="Q30" s="51">
        <f t="shared" si="18"/>
        <v>13000.2</v>
      </c>
      <c r="R30" s="48">
        <f t="shared" si="17"/>
        <v>1.0000153846153848</v>
      </c>
      <c r="S30" s="287">
        <f>SUM(S29)</f>
        <v>13901.960000000006</v>
      </c>
      <c r="T30" s="283"/>
      <c r="Y30" s="270"/>
    </row>
    <row r="31" spans="1:25" hidden="1" outlineLevel="1" x14ac:dyDescent="0.2">
      <c r="A31" s="60" t="str">
        <f t="shared" ref="A31:A45" si="19">$G$7</f>
        <v>The People Concern</v>
      </c>
      <c r="B31" s="60" t="str">
        <f t="shared" ref="B31:B45" si="20">$G$8</f>
        <v>Cloverfield Services Center</v>
      </c>
      <c r="D31" s="60" t="s">
        <v>84</v>
      </c>
      <c r="E31" s="29" t="s">
        <v>85</v>
      </c>
      <c r="F31" s="245" t="s">
        <v>91</v>
      </c>
      <c r="G31" s="246" t="s">
        <v>92</v>
      </c>
      <c r="H31" s="247">
        <v>1</v>
      </c>
      <c r="I31" s="248">
        <v>2520.2666666666669</v>
      </c>
      <c r="J31" s="301">
        <f t="shared" ref="J31:J54" si="21">H31*K31</f>
        <v>1</v>
      </c>
      <c r="K31" s="249">
        <v>1</v>
      </c>
      <c r="L31" s="262">
        <v>30243.200000000004</v>
      </c>
      <c r="M31" s="262">
        <v>0</v>
      </c>
      <c r="N31" s="251">
        <f t="shared" ref="N31:N54" si="22">L31-M31</f>
        <v>30243.200000000004</v>
      </c>
      <c r="O31" s="286">
        <v>0</v>
      </c>
      <c r="P31" s="286">
        <v>0</v>
      </c>
      <c r="Q31" s="51">
        <f t="shared" ref="Q31:Q54" si="23">SUM(O31:P31)</f>
        <v>0</v>
      </c>
      <c r="R31" s="48" t="str">
        <f t="shared" si="17"/>
        <v>N/A</v>
      </c>
      <c r="S31" s="287">
        <v>0</v>
      </c>
      <c r="T31" s="283" t="s">
        <v>93</v>
      </c>
      <c r="Y31" s="270"/>
    </row>
    <row r="32" spans="1:25" hidden="1" outlineLevel="1" x14ac:dyDescent="0.2">
      <c r="A32" s="60" t="str">
        <f t="shared" si="19"/>
        <v>The People Concern</v>
      </c>
      <c r="B32" s="60" t="str">
        <f t="shared" si="20"/>
        <v>Cloverfield Services Center</v>
      </c>
      <c r="D32" s="60" t="s">
        <v>84</v>
      </c>
      <c r="E32" s="29" t="s">
        <v>85</v>
      </c>
      <c r="F32" s="245" t="s">
        <v>94</v>
      </c>
      <c r="G32" s="246" t="s">
        <v>95</v>
      </c>
      <c r="H32" s="247">
        <v>0.4</v>
      </c>
      <c r="I32" s="248">
        <v>2470</v>
      </c>
      <c r="J32" s="301">
        <f t="shared" si="21"/>
        <v>0.2</v>
      </c>
      <c r="K32" s="249">
        <v>0.5</v>
      </c>
      <c r="L32" s="262">
        <v>5928</v>
      </c>
      <c r="M32" s="262">
        <v>0</v>
      </c>
      <c r="N32" s="251">
        <f t="shared" si="22"/>
        <v>5928</v>
      </c>
      <c r="O32" s="286">
        <v>0</v>
      </c>
      <c r="P32" s="286">
        <v>0</v>
      </c>
      <c r="Q32" s="51">
        <f t="shared" si="23"/>
        <v>0</v>
      </c>
      <c r="R32" s="48" t="str">
        <f t="shared" si="17"/>
        <v>N/A</v>
      </c>
      <c r="S32" s="287">
        <v>0</v>
      </c>
      <c r="T32" s="283" t="s">
        <v>93</v>
      </c>
      <c r="Y32" s="270"/>
    </row>
    <row r="33" spans="1:25" hidden="1" outlineLevel="1" x14ac:dyDescent="0.2">
      <c r="A33" s="60" t="str">
        <f t="shared" si="19"/>
        <v>The People Concern</v>
      </c>
      <c r="B33" s="60" t="str">
        <f t="shared" si="20"/>
        <v>Cloverfield Services Center</v>
      </c>
      <c r="D33" s="60" t="s">
        <v>84</v>
      </c>
      <c r="E33" s="29" t="s">
        <v>85</v>
      </c>
      <c r="F33" s="245" t="s">
        <v>96</v>
      </c>
      <c r="G33" s="246" t="s">
        <v>92</v>
      </c>
      <c r="H33" s="247">
        <v>1</v>
      </c>
      <c r="I33" s="248">
        <v>2494.2666666666669</v>
      </c>
      <c r="J33" s="301">
        <f t="shared" si="21"/>
        <v>0.16</v>
      </c>
      <c r="K33" s="249">
        <v>0.16</v>
      </c>
      <c r="L33" s="262">
        <v>4788.9920000000011</v>
      </c>
      <c r="M33" s="262">
        <v>2634</v>
      </c>
      <c r="N33" s="251">
        <f t="shared" si="22"/>
        <v>2154.9920000000011</v>
      </c>
      <c r="O33" s="286">
        <v>2633.95</v>
      </c>
      <c r="P33" s="286">
        <v>0</v>
      </c>
      <c r="Q33" s="51">
        <f t="shared" si="23"/>
        <v>2633.95</v>
      </c>
      <c r="R33" s="48">
        <f t="shared" si="17"/>
        <v>0.99998101746393309</v>
      </c>
      <c r="S33" s="287">
        <v>13337.18</v>
      </c>
      <c r="T33" s="283" t="s">
        <v>93</v>
      </c>
      <c r="Y33" s="270"/>
    </row>
    <row r="34" spans="1:25" hidden="1" outlineLevel="1" x14ac:dyDescent="0.2">
      <c r="A34" s="60" t="str">
        <f t="shared" si="19"/>
        <v>The People Concern</v>
      </c>
      <c r="B34" s="60" t="str">
        <f t="shared" si="20"/>
        <v>Cloverfield Services Center</v>
      </c>
      <c r="D34" s="60" t="s">
        <v>84</v>
      </c>
      <c r="E34" s="29" t="s">
        <v>85</v>
      </c>
      <c r="F34" s="245" t="s">
        <v>97</v>
      </c>
      <c r="G34" s="246" t="s">
        <v>98</v>
      </c>
      <c r="H34" s="247">
        <v>1</v>
      </c>
      <c r="I34" s="252">
        <v>2600</v>
      </c>
      <c r="J34" s="301">
        <f t="shared" si="21"/>
        <v>0.5</v>
      </c>
      <c r="K34" s="254">
        <v>0.5</v>
      </c>
      <c r="L34" s="262">
        <v>15600</v>
      </c>
      <c r="M34" s="262">
        <v>0</v>
      </c>
      <c r="N34" s="251">
        <f t="shared" si="22"/>
        <v>15600</v>
      </c>
      <c r="O34" s="286">
        <v>0</v>
      </c>
      <c r="P34" s="286">
        <v>0</v>
      </c>
      <c r="Q34" s="51">
        <f t="shared" si="23"/>
        <v>0</v>
      </c>
      <c r="R34" s="48" t="str">
        <f t="shared" si="17"/>
        <v>N/A</v>
      </c>
      <c r="S34" s="287">
        <v>22748.090000000004</v>
      </c>
      <c r="T34" s="283" t="s">
        <v>93</v>
      </c>
      <c r="Y34" s="270"/>
    </row>
    <row r="35" spans="1:25" hidden="1" outlineLevel="1" x14ac:dyDescent="0.2">
      <c r="A35" s="60" t="str">
        <f t="shared" si="19"/>
        <v>The People Concern</v>
      </c>
      <c r="B35" s="60" t="str">
        <f t="shared" si="20"/>
        <v>Cloverfield Services Center</v>
      </c>
      <c r="D35" s="60" t="s">
        <v>84</v>
      </c>
      <c r="E35" s="29" t="s">
        <v>85</v>
      </c>
      <c r="F35" s="245" t="s">
        <v>99</v>
      </c>
      <c r="G35" s="246" t="s">
        <v>92</v>
      </c>
      <c r="H35" s="247">
        <v>1</v>
      </c>
      <c r="I35" s="252">
        <v>2496</v>
      </c>
      <c r="J35" s="301">
        <f t="shared" si="21"/>
        <v>0.5</v>
      </c>
      <c r="K35" s="254">
        <v>0.5</v>
      </c>
      <c r="L35" s="262">
        <v>14976</v>
      </c>
      <c r="M35" s="262">
        <v>0</v>
      </c>
      <c r="N35" s="251">
        <f t="shared" si="22"/>
        <v>14976</v>
      </c>
      <c r="O35" s="286">
        <v>0</v>
      </c>
      <c r="P35" s="286">
        <v>0</v>
      </c>
      <c r="Q35" s="51">
        <f t="shared" si="23"/>
        <v>0</v>
      </c>
      <c r="R35" s="48" t="str">
        <f t="shared" si="17"/>
        <v>N/A</v>
      </c>
      <c r="S35" s="287">
        <v>15243.53</v>
      </c>
      <c r="T35" s="283" t="s">
        <v>93</v>
      </c>
      <c r="Y35" s="270"/>
    </row>
    <row r="36" spans="1:25" hidden="1" outlineLevel="1" x14ac:dyDescent="0.2">
      <c r="A36" s="60" t="str">
        <f t="shared" si="19"/>
        <v>The People Concern</v>
      </c>
      <c r="B36" s="60" t="str">
        <f t="shared" si="20"/>
        <v>Cloverfield Services Center</v>
      </c>
      <c r="D36" s="60" t="s">
        <v>84</v>
      </c>
      <c r="E36" s="29" t="s">
        <v>85</v>
      </c>
      <c r="F36" s="245" t="s">
        <v>100</v>
      </c>
      <c r="G36" s="246" t="s">
        <v>101</v>
      </c>
      <c r="H36" s="247">
        <v>1</v>
      </c>
      <c r="I36" s="252">
        <v>2577.4666666666667</v>
      </c>
      <c r="J36" s="301">
        <f t="shared" si="21"/>
        <v>0.5</v>
      </c>
      <c r="K36" s="254">
        <v>0.5</v>
      </c>
      <c r="L36" s="262">
        <v>15464.8</v>
      </c>
      <c r="M36" s="262">
        <v>0</v>
      </c>
      <c r="N36" s="251">
        <f t="shared" si="22"/>
        <v>15464.8</v>
      </c>
      <c r="O36" s="286">
        <v>0</v>
      </c>
      <c r="P36" s="286">
        <v>0</v>
      </c>
      <c r="Q36" s="51">
        <f t="shared" si="23"/>
        <v>0</v>
      </c>
      <c r="R36" s="48" t="str">
        <f t="shared" si="17"/>
        <v>N/A</v>
      </c>
      <c r="S36" s="287">
        <v>15982.840000000002</v>
      </c>
      <c r="T36" s="283" t="s">
        <v>93</v>
      </c>
      <c r="Y36" s="270"/>
    </row>
    <row r="37" spans="1:25" hidden="1" outlineLevel="1" x14ac:dyDescent="0.2">
      <c r="A37" s="60" t="str">
        <f t="shared" si="19"/>
        <v>The People Concern</v>
      </c>
      <c r="B37" s="60" t="str">
        <f t="shared" si="20"/>
        <v>Cloverfield Services Center</v>
      </c>
      <c r="D37" s="60" t="s">
        <v>84</v>
      </c>
      <c r="E37" s="29" t="s">
        <v>85</v>
      </c>
      <c r="F37" s="245" t="s">
        <v>102</v>
      </c>
      <c r="G37" s="246" t="s">
        <v>92</v>
      </c>
      <c r="H37" s="247">
        <v>1</v>
      </c>
      <c r="I37" s="252">
        <v>2520.2666666666669</v>
      </c>
      <c r="J37" s="301">
        <f t="shared" si="21"/>
        <v>0.5</v>
      </c>
      <c r="K37" s="254">
        <v>0.5</v>
      </c>
      <c r="L37" s="262">
        <v>15121.600000000002</v>
      </c>
      <c r="M37" s="262">
        <v>0</v>
      </c>
      <c r="N37" s="251">
        <f t="shared" si="22"/>
        <v>15121.600000000002</v>
      </c>
      <c r="O37" s="286">
        <v>0</v>
      </c>
      <c r="P37" s="286">
        <v>0</v>
      </c>
      <c r="Q37" s="51">
        <f t="shared" si="23"/>
        <v>0</v>
      </c>
      <c r="R37" s="48" t="str">
        <f t="shared" si="17"/>
        <v>N/A</v>
      </c>
      <c r="S37" s="287">
        <v>6747.8799999999992</v>
      </c>
      <c r="T37" s="283" t="s">
        <v>93</v>
      </c>
      <c r="Y37" s="270"/>
    </row>
    <row r="38" spans="1:25" hidden="1" outlineLevel="1" x14ac:dyDescent="0.2">
      <c r="A38" s="60" t="str">
        <f t="shared" si="19"/>
        <v>The People Concern</v>
      </c>
      <c r="B38" s="60" t="str">
        <f t="shared" si="20"/>
        <v>Cloverfield Services Center</v>
      </c>
      <c r="D38" s="60" t="s">
        <v>84</v>
      </c>
      <c r="E38" s="29" t="s">
        <v>85</v>
      </c>
      <c r="F38" s="245" t="s">
        <v>103</v>
      </c>
      <c r="G38" s="246" t="s">
        <v>104</v>
      </c>
      <c r="H38" s="247">
        <v>1</v>
      </c>
      <c r="I38" s="252">
        <v>9533.3333333333339</v>
      </c>
      <c r="J38" s="301">
        <f t="shared" si="21"/>
        <v>0.1</v>
      </c>
      <c r="K38" s="254">
        <v>0.1</v>
      </c>
      <c r="L38" s="262">
        <v>11440</v>
      </c>
      <c r="M38" s="262">
        <v>11440</v>
      </c>
      <c r="N38" s="251">
        <f t="shared" si="22"/>
        <v>0</v>
      </c>
      <c r="O38" s="286">
        <v>6292.0000000000009</v>
      </c>
      <c r="P38" s="286">
        <v>5147.9999999999991</v>
      </c>
      <c r="Q38" s="51">
        <f t="shared" si="23"/>
        <v>11440</v>
      </c>
      <c r="R38" s="48">
        <f t="shared" si="17"/>
        <v>1</v>
      </c>
      <c r="S38" s="287">
        <v>21768.560000000001</v>
      </c>
      <c r="T38" s="283" t="s">
        <v>93</v>
      </c>
      <c r="Y38" s="270"/>
    </row>
    <row r="39" spans="1:25" hidden="1" outlineLevel="1" x14ac:dyDescent="0.2">
      <c r="A39" s="60" t="str">
        <f t="shared" si="19"/>
        <v>The People Concern</v>
      </c>
      <c r="B39" s="60" t="str">
        <f t="shared" si="20"/>
        <v>Cloverfield Services Center</v>
      </c>
      <c r="D39" s="60" t="s">
        <v>84</v>
      </c>
      <c r="E39" s="29" t="s">
        <v>85</v>
      </c>
      <c r="F39" s="245" t="s">
        <v>105</v>
      </c>
      <c r="G39" s="246" t="s">
        <v>106</v>
      </c>
      <c r="H39" s="247">
        <v>1</v>
      </c>
      <c r="I39" s="252">
        <v>2496</v>
      </c>
      <c r="J39" s="301">
        <f t="shared" si="21"/>
        <v>0.5</v>
      </c>
      <c r="K39" s="254">
        <v>0.5</v>
      </c>
      <c r="L39" s="262">
        <v>14976</v>
      </c>
      <c r="M39" s="262">
        <v>0</v>
      </c>
      <c r="N39" s="251">
        <f t="shared" si="22"/>
        <v>14976</v>
      </c>
      <c r="O39" s="286">
        <v>0</v>
      </c>
      <c r="P39" s="286">
        <v>0</v>
      </c>
      <c r="Q39" s="51">
        <f t="shared" si="23"/>
        <v>0</v>
      </c>
      <c r="R39" s="48" t="str">
        <f t="shared" si="17"/>
        <v>N/A</v>
      </c>
      <c r="S39" s="287">
        <v>6143.31</v>
      </c>
      <c r="T39" s="283" t="s">
        <v>93</v>
      </c>
      <c r="Y39" s="270"/>
    </row>
    <row r="40" spans="1:25" hidden="1" outlineLevel="1" x14ac:dyDescent="0.2">
      <c r="A40" s="60" t="str">
        <f t="shared" si="19"/>
        <v>The People Concern</v>
      </c>
      <c r="B40" s="60" t="str">
        <f t="shared" si="20"/>
        <v>Cloverfield Services Center</v>
      </c>
      <c r="D40" s="60" t="s">
        <v>84</v>
      </c>
      <c r="E40" s="29" t="s">
        <v>85</v>
      </c>
      <c r="F40" s="245" t="s">
        <v>107</v>
      </c>
      <c r="G40" s="246" t="s">
        <v>108</v>
      </c>
      <c r="H40" s="247">
        <v>1</v>
      </c>
      <c r="I40" s="252">
        <v>2600</v>
      </c>
      <c r="J40" s="301">
        <f t="shared" si="21"/>
        <v>0.5</v>
      </c>
      <c r="K40" s="254">
        <v>0.5</v>
      </c>
      <c r="L40" s="262">
        <v>15600</v>
      </c>
      <c r="M40" s="262">
        <v>0</v>
      </c>
      <c r="N40" s="251">
        <f t="shared" si="22"/>
        <v>15600</v>
      </c>
      <c r="O40" s="286">
        <v>0</v>
      </c>
      <c r="P40" s="286">
        <v>0</v>
      </c>
      <c r="Q40" s="51">
        <f t="shared" si="23"/>
        <v>0</v>
      </c>
      <c r="R40" s="48" t="str">
        <f t="shared" si="17"/>
        <v>N/A</v>
      </c>
      <c r="S40" s="287">
        <v>0</v>
      </c>
      <c r="T40" s="283" t="s">
        <v>93</v>
      </c>
      <c r="Y40" s="270"/>
    </row>
    <row r="41" spans="1:25" hidden="1" outlineLevel="1" x14ac:dyDescent="0.2">
      <c r="A41" s="60" t="str">
        <f t="shared" si="19"/>
        <v>The People Concern</v>
      </c>
      <c r="B41" s="60" t="str">
        <f t="shared" si="20"/>
        <v>Cloverfield Services Center</v>
      </c>
      <c r="D41" s="60" t="s">
        <v>84</v>
      </c>
      <c r="E41" s="29" t="s">
        <v>85</v>
      </c>
      <c r="F41" s="245" t="s">
        <v>109</v>
      </c>
      <c r="G41" s="246" t="s">
        <v>95</v>
      </c>
      <c r="H41" s="255">
        <v>0.4</v>
      </c>
      <c r="I41" s="252">
        <v>2470</v>
      </c>
      <c r="J41" s="301">
        <f t="shared" si="21"/>
        <v>0.4</v>
      </c>
      <c r="K41" s="254">
        <v>1</v>
      </c>
      <c r="L41" s="262">
        <v>11856</v>
      </c>
      <c r="M41" s="262">
        <v>0</v>
      </c>
      <c r="N41" s="251">
        <f t="shared" si="22"/>
        <v>11856</v>
      </c>
      <c r="O41" s="286">
        <v>0</v>
      </c>
      <c r="P41" s="286">
        <v>0</v>
      </c>
      <c r="Q41" s="51">
        <f t="shared" si="23"/>
        <v>0</v>
      </c>
      <c r="R41" s="48" t="str">
        <f t="shared" si="17"/>
        <v>N/A</v>
      </c>
      <c r="S41" s="287">
        <v>0</v>
      </c>
      <c r="T41" s="283" t="s">
        <v>93</v>
      </c>
      <c r="Y41" s="270"/>
    </row>
    <row r="42" spans="1:25" hidden="1" outlineLevel="1" x14ac:dyDescent="0.2">
      <c r="A42" s="60" t="str">
        <f t="shared" si="19"/>
        <v>The People Concern</v>
      </c>
      <c r="B42" s="60" t="str">
        <f t="shared" si="20"/>
        <v>Cloverfield Services Center</v>
      </c>
      <c r="D42" s="60" t="s">
        <v>84</v>
      </c>
      <c r="E42" s="29" t="s">
        <v>85</v>
      </c>
      <c r="F42" s="245" t="s">
        <v>110</v>
      </c>
      <c r="G42" s="246" t="s">
        <v>111</v>
      </c>
      <c r="H42" s="255">
        <v>1</v>
      </c>
      <c r="I42" s="252">
        <v>3334.9333333333329</v>
      </c>
      <c r="J42" s="301">
        <f t="shared" si="21"/>
        <v>1</v>
      </c>
      <c r="K42" s="254">
        <v>1</v>
      </c>
      <c r="L42" s="262">
        <v>40019.199999999997</v>
      </c>
      <c r="M42" s="262">
        <v>0</v>
      </c>
      <c r="N42" s="251">
        <f t="shared" si="22"/>
        <v>40019.199999999997</v>
      </c>
      <c r="O42" s="286">
        <v>0</v>
      </c>
      <c r="P42" s="286">
        <v>0</v>
      </c>
      <c r="Q42" s="51">
        <f t="shared" si="23"/>
        <v>0</v>
      </c>
      <c r="R42" s="48" t="str">
        <f t="shared" si="17"/>
        <v>N/A</v>
      </c>
      <c r="S42" s="287">
        <v>0</v>
      </c>
      <c r="T42" s="283" t="s">
        <v>93</v>
      </c>
      <c r="Y42" s="270"/>
    </row>
    <row r="43" spans="1:25" hidden="1" outlineLevel="1" x14ac:dyDescent="0.2">
      <c r="A43" s="60" t="str">
        <f t="shared" si="19"/>
        <v>The People Concern</v>
      </c>
      <c r="B43" s="60" t="str">
        <f t="shared" si="20"/>
        <v>Cloverfield Services Center</v>
      </c>
      <c r="D43" s="60" t="s">
        <v>84</v>
      </c>
      <c r="E43" s="29" t="s">
        <v>85</v>
      </c>
      <c r="F43" s="245" t="s">
        <v>115</v>
      </c>
      <c r="G43" s="246" t="s">
        <v>116</v>
      </c>
      <c r="H43" s="255">
        <v>1</v>
      </c>
      <c r="I43" s="252">
        <v>6416.6699999999992</v>
      </c>
      <c r="J43" s="301">
        <f t="shared" si="21"/>
        <v>0.15</v>
      </c>
      <c r="K43" s="254">
        <v>0.15</v>
      </c>
      <c r="L43" s="262">
        <v>11550.005999999999</v>
      </c>
      <c r="M43" s="262">
        <v>0</v>
      </c>
      <c r="N43" s="251">
        <f t="shared" si="22"/>
        <v>11550.005999999999</v>
      </c>
      <c r="O43" s="286">
        <v>0</v>
      </c>
      <c r="P43" s="286">
        <v>0</v>
      </c>
      <c r="Q43" s="51">
        <f t="shared" si="23"/>
        <v>0</v>
      </c>
      <c r="R43" s="48" t="str">
        <f t="shared" si="17"/>
        <v>N/A</v>
      </c>
      <c r="S43" s="287">
        <v>0</v>
      </c>
      <c r="T43" s="283" t="s">
        <v>93</v>
      </c>
      <c r="Y43" s="270"/>
    </row>
    <row r="44" spans="1:25" hidden="1" outlineLevel="1" x14ac:dyDescent="0.2">
      <c r="A44" s="60" t="str">
        <f t="shared" si="19"/>
        <v>The People Concern</v>
      </c>
      <c r="B44" s="60" t="str">
        <f t="shared" si="20"/>
        <v>Cloverfield Services Center</v>
      </c>
      <c r="D44" s="60" t="s">
        <v>84</v>
      </c>
      <c r="E44" s="29" t="s">
        <v>85</v>
      </c>
      <c r="F44" s="245" t="s">
        <v>117</v>
      </c>
      <c r="G44" s="246" t="s">
        <v>118</v>
      </c>
      <c r="H44" s="255">
        <v>1</v>
      </c>
      <c r="I44" s="252">
        <v>2600</v>
      </c>
      <c r="J44" s="301">
        <f t="shared" si="21"/>
        <v>1</v>
      </c>
      <c r="K44" s="254">
        <v>1</v>
      </c>
      <c r="L44" s="262">
        <v>31200</v>
      </c>
      <c r="M44" s="262">
        <v>0</v>
      </c>
      <c r="N44" s="251">
        <f t="shared" si="22"/>
        <v>31200</v>
      </c>
      <c r="O44" s="286">
        <v>0</v>
      </c>
      <c r="P44" s="286">
        <v>0</v>
      </c>
      <c r="Q44" s="51">
        <f t="shared" si="23"/>
        <v>0</v>
      </c>
      <c r="R44" s="48" t="str">
        <f t="shared" si="17"/>
        <v>N/A</v>
      </c>
      <c r="S44" s="287">
        <v>0</v>
      </c>
      <c r="T44" s="283" t="s">
        <v>93</v>
      </c>
      <c r="Y44" s="270"/>
    </row>
    <row r="45" spans="1:25" hidden="1" outlineLevel="1" x14ac:dyDescent="0.2">
      <c r="A45" s="60" t="str">
        <f t="shared" si="19"/>
        <v>The People Concern</v>
      </c>
      <c r="B45" s="60" t="str">
        <f t="shared" si="20"/>
        <v>Cloverfield Services Center</v>
      </c>
      <c r="D45" s="60" t="s">
        <v>84</v>
      </c>
      <c r="E45" s="29" t="s">
        <v>85</v>
      </c>
      <c r="F45" s="245" t="s">
        <v>119</v>
      </c>
      <c r="G45" s="246" t="s">
        <v>92</v>
      </c>
      <c r="H45" s="255">
        <v>1</v>
      </c>
      <c r="I45" s="252">
        <v>2544.5333333333333</v>
      </c>
      <c r="J45" s="301">
        <f t="shared" si="21"/>
        <v>1</v>
      </c>
      <c r="K45" s="254">
        <v>1</v>
      </c>
      <c r="L45" s="262">
        <v>30534.400000000001</v>
      </c>
      <c r="M45" s="262">
        <v>0</v>
      </c>
      <c r="N45" s="251">
        <f t="shared" si="22"/>
        <v>30534.400000000001</v>
      </c>
      <c r="O45" s="286">
        <v>0</v>
      </c>
      <c r="P45" s="286">
        <v>0</v>
      </c>
      <c r="Q45" s="51">
        <f t="shared" si="23"/>
        <v>0</v>
      </c>
      <c r="R45" s="48" t="str">
        <f t="shared" si="17"/>
        <v>N/A</v>
      </c>
      <c r="S45" s="287">
        <v>36007.760000000002</v>
      </c>
      <c r="T45" s="283" t="s">
        <v>93</v>
      </c>
      <c r="Y45" s="270"/>
    </row>
    <row r="46" spans="1:25" hidden="1" outlineLevel="1" x14ac:dyDescent="0.2">
      <c r="F46" s="245" t="s">
        <v>120</v>
      </c>
      <c r="G46" s="246" t="s">
        <v>92</v>
      </c>
      <c r="H46" s="255">
        <v>1</v>
      </c>
      <c r="I46" s="252">
        <v>2773</v>
      </c>
      <c r="J46" s="301">
        <f t="shared" si="21"/>
        <v>0.35</v>
      </c>
      <c r="K46" s="254">
        <v>0.35</v>
      </c>
      <c r="L46" s="262">
        <v>9705.5</v>
      </c>
      <c r="M46" s="262">
        <v>2154.9899999999998</v>
      </c>
      <c r="N46" s="251">
        <f t="shared" si="22"/>
        <v>7550.51</v>
      </c>
      <c r="O46" s="286">
        <v>0</v>
      </c>
      <c r="P46" s="286">
        <v>2155</v>
      </c>
      <c r="Q46" s="51">
        <f t="shared" si="23"/>
        <v>2155</v>
      </c>
      <c r="R46" s="48">
        <f t="shared" si="17"/>
        <v>1.0000046403927629</v>
      </c>
      <c r="S46" s="287">
        <v>9161.74</v>
      </c>
      <c r="T46" s="283" t="s">
        <v>93</v>
      </c>
      <c r="Y46" s="270"/>
    </row>
    <row r="47" spans="1:25" hidden="1" outlineLevel="1" x14ac:dyDescent="0.2">
      <c r="F47" s="245" t="s">
        <v>121</v>
      </c>
      <c r="G47" s="246" t="s">
        <v>92</v>
      </c>
      <c r="H47" s="255">
        <v>1</v>
      </c>
      <c r="I47" s="252">
        <v>2773</v>
      </c>
      <c r="J47" s="301">
        <f t="shared" si="21"/>
        <v>0.35</v>
      </c>
      <c r="K47" s="254">
        <v>0.35</v>
      </c>
      <c r="L47" s="262">
        <v>9705.5</v>
      </c>
      <c r="M47" s="262">
        <v>0</v>
      </c>
      <c r="N47" s="251">
        <f t="shared" si="22"/>
        <v>9705.5</v>
      </c>
      <c r="O47" s="286">
        <v>0</v>
      </c>
      <c r="P47" s="286">
        <v>0</v>
      </c>
      <c r="Q47" s="51">
        <f t="shared" si="23"/>
        <v>0</v>
      </c>
      <c r="R47" s="48" t="str">
        <f t="shared" si="17"/>
        <v>N/A</v>
      </c>
      <c r="S47" s="287">
        <v>9001.2599999999984</v>
      </c>
      <c r="T47" s="283" t="s">
        <v>93</v>
      </c>
      <c r="Y47" s="270"/>
    </row>
    <row r="48" spans="1:25" hidden="1" outlineLevel="1" x14ac:dyDescent="0.2">
      <c r="F48" s="245" t="s">
        <v>122</v>
      </c>
      <c r="G48" s="246" t="s">
        <v>92</v>
      </c>
      <c r="H48" s="255">
        <v>1</v>
      </c>
      <c r="I48" s="252">
        <v>2773</v>
      </c>
      <c r="J48" s="301">
        <f t="shared" si="21"/>
        <v>0.5</v>
      </c>
      <c r="K48" s="254">
        <v>0.5</v>
      </c>
      <c r="L48" s="262">
        <v>13865</v>
      </c>
      <c r="M48" s="262">
        <v>0</v>
      </c>
      <c r="N48" s="251">
        <f t="shared" si="22"/>
        <v>13865</v>
      </c>
      <c r="O48" s="286">
        <v>0</v>
      </c>
      <c r="P48" s="286">
        <v>0</v>
      </c>
      <c r="Q48" s="51">
        <f t="shared" si="23"/>
        <v>0</v>
      </c>
      <c r="R48" s="48" t="str">
        <f t="shared" si="17"/>
        <v>N/A</v>
      </c>
      <c r="S48" s="287">
        <v>13223.440000000002</v>
      </c>
      <c r="T48" s="283" t="s">
        <v>93</v>
      </c>
      <c r="Y48" s="270"/>
    </row>
    <row r="49" spans="1:25" hidden="1" outlineLevel="1" x14ac:dyDescent="0.2">
      <c r="F49" s="245" t="s">
        <v>123</v>
      </c>
      <c r="G49" s="246" t="s">
        <v>92</v>
      </c>
      <c r="H49" s="255">
        <v>1</v>
      </c>
      <c r="I49" s="252">
        <v>2773</v>
      </c>
      <c r="J49" s="301">
        <f t="shared" si="21"/>
        <v>1</v>
      </c>
      <c r="K49" s="254">
        <v>1</v>
      </c>
      <c r="L49" s="262">
        <v>5546</v>
      </c>
      <c r="M49" s="262">
        <v>0</v>
      </c>
      <c r="N49" s="251">
        <f t="shared" si="22"/>
        <v>5546</v>
      </c>
      <c r="O49" s="286">
        <v>0</v>
      </c>
      <c r="P49" s="286">
        <v>0</v>
      </c>
      <c r="Q49" s="51">
        <f t="shared" si="23"/>
        <v>0</v>
      </c>
      <c r="R49" s="48" t="str">
        <f t="shared" si="17"/>
        <v>N/A</v>
      </c>
      <c r="S49" s="287">
        <v>3723.92</v>
      </c>
      <c r="T49" s="283" t="s">
        <v>93</v>
      </c>
      <c r="Y49" s="270"/>
    </row>
    <row r="50" spans="1:25" hidden="1" outlineLevel="1" x14ac:dyDescent="0.2">
      <c r="F50" s="245" t="s">
        <v>124</v>
      </c>
      <c r="G50" s="246" t="s">
        <v>92</v>
      </c>
      <c r="H50" s="255">
        <v>1</v>
      </c>
      <c r="I50" s="252">
        <v>2773</v>
      </c>
      <c r="J50" s="301">
        <f t="shared" si="21"/>
        <v>1</v>
      </c>
      <c r="K50" s="254">
        <v>1</v>
      </c>
      <c r="L50" s="262">
        <v>11092</v>
      </c>
      <c r="M50" s="262">
        <v>0</v>
      </c>
      <c r="N50" s="251">
        <f t="shared" si="22"/>
        <v>11092</v>
      </c>
      <c r="O50" s="286">
        <v>0</v>
      </c>
      <c r="P50" s="286">
        <v>0</v>
      </c>
      <c r="Q50" s="51">
        <f t="shared" si="23"/>
        <v>0</v>
      </c>
      <c r="R50" s="48" t="str">
        <f t="shared" si="17"/>
        <v>N/A</v>
      </c>
      <c r="S50" s="287">
        <v>9169.7799999999988</v>
      </c>
      <c r="T50" s="283" t="s">
        <v>93</v>
      </c>
      <c r="Y50" s="270"/>
    </row>
    <row r="51" spans="1:25" hidden="1" outlineLevel="1" x14ac:dyDescent="0.2">
      <c r="F51" s="245" t="s">
        <v>125</v>
      </c>
      <c r="G51" s="246" t="s">
        <v>92</v>
      </c>
      <c r="H51" s="255">
        <v>1</v>
      </c>
      <c r="I51" s="252">
        <v>2773</v>
      </c>
      <c r="J51" s="301">
        <f t="shared" si="21"/>
        <v>0.5</v>
      </c>
      <c r="K51" s="254">
        <v>0.5</v>
      </c>
      <c r="L51" s="262">
        <v>5546</v>
      </c>
      <c r="M51" s="262">
        <v>0</v>
      </c>
      <c r="N51" s="251">
        <f t="shared" si="22"/>
        <v>5546</v>
      </c>
      <c r="O51" s="286">
        <v>0</v>
      </c>
      <c r="P51" s="286">
        <v>0</v>
      </c>
      <c r="Q51" s="51">
        <f t="shared" si="23"/>
        <v>0</v>
      </c>
      <c r="R51" s="48" t="str">
        <f t="shared" si="17"/>
        <v>N/A</v>
      </c>
      <c r="S51" s="287">
        <v>4960</v>
      </c>
      <c r="T51" s="283" t="s">
        <v>93</v>
      </c>
      <c r="Y51" s="270"/>
    </row>
    <row r="52" spans="1:25" hidden="1" outlineLevel="1" x14ac:dyDescent="0.2">
      <c r="F52" s="245" t="s">
        <v>126</v>
      </c>
      <c r="G52" s="246" t="s">
        <v>92</v>
      </c>
      <c r="H52" s="255">
        <v>1</v>
      </c>
      <c r="I52" s="252">
        <v>2773</v>
      </c>
      <c r="J52" s="301">
        <f t="shared" si="21"/>
        <v>0.5</v>
      </c>
      <c r="K52" s="254">
        <v>0.5</v>
      </c>
      <c r="L52" s="262">
        <v>11092</v>
      </c>
      <c r="M52" s="262">
        <v>0</v>
      </c>
      <c r="N52" s="251">
        <f t="shared" si="22"/>
        <v>11092</v>
      </c>
      <c r="O52" s="286">
        <v>0</v>
      </c>
      <c r="P52" s="286">
        <v>0</v>
      </c>
      <c r="Q52" s="51">
        <f t="shared" si="23"/>
        <v>0</v>
      </c>
      <c r="R52" s="48" t="str">
        <f t="shared" si="17"/>
        <v>N/A</v>
      </c>
      <c r="S52" s="287">
        <v>10114.32</v>
      </c>
      <c r="T52" s="283" t="s">
        <v>93</v>
      </c>
      <c r="Y52" s="270"/>
    </row>
    <row r="53" spans="1:25" hidden="1" outlineLevel="1" x14ac:dyDescent="0.2">
      <c r="F53" s="245" t="s">
        <v>127</v>
      </c>
      <c r="G53" s="246" t="s">
        <v>95</v>
      </c>
      <c r="H53" s="255">
        <v>1</v>
      </c>
      <c r="I53" s="252">
        <v>2773</v>
      </c>
      <c r="J53" s="301">
        <f t="shared" si="21"/>
        <v>0.4</v>
      </c>
      <c r="K53" s="254">
        <v>0.4</v>
      </c>
      <c r="L53" s="262">
        <v>5546</v>
      </c>
      <c r="M53" s="262">
        <v>0</v>
      </c>
      <c r="N53" s="251">
        <f t="shared" si="22"/>
        <v>5546</v>
      </c>
      <c r="O53" s="286">
        <v>0</v>
      </c>
      <c r="P53" s="286">
        <v>0</v>
      </c>
      <c r="Q53" s="51">
        <f t="shared" si="23"/>
        <v>0</v>
      </c>
      <c r="R53" s="48" t="str">
        <f t="shared" si="17"/>
        <v>N/A</v>
      </c>
      <c r="S53" s="287">
        <v>4555.6100000000006</v>
      </c>
      <c r="T53" s="283" t="s">
        <v>93</v>
      </c>
      <c r="Y53" s="270"/>
    </row>
    <row r="54" spans="1:25" hidden="1" outlineLevel="1" x14ac:dyDescent="0.2">
      <c r="F54" s="245" t="s">
        <v>128</v>
      </c>
      <c r="G54" s="246" t="s">
        <v>129</v>
      </c>
      <c r="H54" s="255">
        <v>1</v>
      </c>
      <c r="I54" s="252">
        <v>2773</v>
      </c>
      <c r="J54" s="301">
        <f t="shared" si="21"/>
        <v>1</v>
      </c>
      <c r="K54" s="254">
        <v>1</v>
      </c>
      <c r="L54" s="262">
        <v>19411</v>
      </c>
      <c r="M54" s="262">
        <v>0</v>
      </c>
      <c r="N54" s="251">
        <f t="shared" si="22"/>
        <v>19411</v>
      </c>
      <c r="O54" s="286">
        <v>0</v>
      </c>
      <c r="P54" s="286">
        <v>0</v>
      </c>
      <c r="Q54" s="51">
        <f t="shared" si="23"/>
        <v>0</v>
      </c>
      <c r="R54" s="48" t="str">
        <f t="shared" si="17"/>
        <v>N/A</v>
      </c>
      <c r="S54" s="287">
        <v>18691.2</v>
      </c>
      <c r="T54" s="283" t="s">
        <v>93</v>
      </c>
      <c r="Y54" s="270"/>
    </row>
    <row r="55" spans="1:25" collapsed="1" x14ac:dyDescent="0.2">
      <c r="F55" s="245"/>
      <c r="G55" s="246" t="s">
        <v>93</v>
      </c>
      <c r="H55" s="255"/>
      <c r="I55" s="252"/>
      <c r="J55" s="301"/>
      <c r="K55" s="256">
        <f>SUM(J31:J54)</f>
        <v>13.610000000000001</v>
      </c>
      <c r="L55" s="262">
        <f>SUM(L31:L54)</f>
        <v>360807.19800000003</v>
      </c>
      <c r="M55" s="262">
        <f t="shared" ref="M55:Q55" si="24">SUM(M31:M54)</f>
        <v>16228.99</v>
      </c>
      <c r="N55" s="251">
        <f t="shared" si="24"/>
        <v>344578.20799999998</v>
      </c>
      <c r="O55" s="286">
        <f t="shared" si="24"/>
        <v>8925.9500000000007</v>
      </c>
      <c r="P55" s="286">
        <f t="shared" si="24"/>
        <v>7302.9999999999991</v>
      </c>
      <c r="Q55" s="51">
        <f t="shared" si="24"/>
        <v>16228.95</v>
      </c>
      <c r="R55" s="48">
        <f t="shared" si="17"/>
        <v>0.99999753527483848</v>
      </c>
      <c r="S55" s="287">
        <f>SUM(S31:S54)</f>
        <v>220580.42000000004</v>
      </c>
      <c r="T55" s="283"/>
      <c r="Y55" s="270"/>
    </row>
    <row r="56" spans="1:25" s="283" customFormat="1" x14ac:dyDescent="0.2">
      <c r="A56" s="282"/>
      <c r="B56" s="282"/>
      <c r="C56" s="282"/>
      <c r="D56" s="282"/>
      <c r="F56" s="239" t="s">
        <v>130</v>
      </c>
      <c r="G56" s="240"/>
      <c r="H56" s="241"/>
      <c r="I56" s="242"/>
      <c r="J56" s="243"/>
      <c r="K56" s="244"/>
      <c r="L56" s="235"/>
      <c r="M56" s="235"/>
      <c r="N56" s="235"/>
      <c r="O56" s="235"/>
      <c r="P56" s="235"/>
      <c r="Q56" s="284"/>
      <c r="R56" s="236"/>
      <c r="S56" s="285"/>
      <c r="X56" s="43"/>
      <c r="Y56" s="270"/>
    </row>
    <row r="57" spans="1:25" hidden="1" outlineLevel="1" x14ac:dyDescent="0.2">
      <c r="A57" s="60" t="str">
        <f t="shared" ref="A57:A82" si="25">$G$7</f>
        <v>The People Concern</v>
      </c>
      <c r="B57" s="60" t="str">
        <f t="shared" ref="B57:B82" si="26">$G$8</f>
        <v>Cloverfield Services Center</v>
      </c>
      <c r="D57" s="60" t="s">
        <v>84</v>
      </c>
      <c r="E57" s="29" t="s">
        <v>85</v>
      </c>
      <c r="F57" s="245" t="s">
        <v>131</v>
      </c>
      <c r="G57" s="246" t="s">
        <v>132</v>
      </c>
      <c r="H57" s="255">
        <v>1</v>
      </c>
      <c r="I57" s="252">
        <v>2773.3333333333335</v>
      </c>
      <c r="J57" s="301">
        <f t="shared" ref="J57:J105" si="27">H57*K57</f>
        <v>0.5</v>
      </c>
      <c r="K57" s="254">
        <v>0.5</v>
      </c>
      <c r="L57" s="262">
        <v>16640</v>
      </c>
      <c r="M57" s="262">
        <v>16640</v>
      </c>
      <c r="N57" s="251">
        <f t="shared" ref="N57:N88" si="28">L57-M57</f>
        <v>0</v>
      </c>
      <c r="O57" s="286">
        <v>9152</v>
      </c>
      <c r="P57" s="286">
        <v>7488</v>
      </c>
      <c r="Q57" s="51">
        <f t="shared" ref="Q57:Q88" si="29">SUM(O57:P57)</f>
        <v>16640</v>
      </c>
      <c r="R57" s="48">
        <f t="shared" ref="R57:R88" si="30">IFERROR(Q57/M57,"N/A")</f>
        <v>1</v>
      </c>
      <c r="S57" s="287">
        <v>18929.870000000003</v>
      </c>
      <c r="T57" s="283" t="s">
        <v>93</v>
      </c>
      <c r="Y57" s="270"/>
    </row>
    <row r="58" spans="1:25" hidden="1" outlineLevel="1" x14ac:dyDescent="0.2">
      <c r="A58" s="60" t="str">
        <f t="shared" si="25"/>
        <v>The People Concern</v>
      </c>
      <c r="B58" s="60" t="str">
        <f t="shared" si="26"/>
        <v>Cloverfield Services Center</v>
      </c>
      <c r="D58" s="60" t="s">
        <v>84</v>
      </c>
      <c r="E58" s="29" t="s">
        <v>85</v>
      </c>
      <c r="F58" s="245" t="s">
        <v>133</v>
      </c>
      <c r="G58" s="246" t="s">
        <v>95</v>
      </c>
      <c r="H58" s="255">
        <v>0.6</v>
      </c>
      <c r="I58" s="252">
        <v>2470</v>
      </c>
      <c r="J58" s="301">
        <f t="shared" si="27"/>
        <v>0.6</v>
      </c>
      <c r="K58" s="254">
        <v>1</v>
      </c>
      <c r="L58" s="262">
        <v>17784</v>
      </c>
      <c r="M58" s="262">
        <v>0</v>
      </c>
      <c r="N58" s="251">
        <f t="shared" si="28"/>
        <v>17784</v>
      </c>
      <c r="O58" s="286">
        <v>0</v>
      </c>
      <c r="P58" s="286">
        <v>0</v>
      </c>
      <c r="Q58" s="51">
        <f t="shared" si="29"/>
        <v>0</v>
      </c>
      <c r="R58" s="48" t="str">
        <f t="shared" si="30"/>
        <v>N/A</v>
      </c>
      <c r="S58" s="287">
        <v>0</v>
      </c>
      <c r="T58" s="283" t="s">
        <v>93</v>
      </c>
      <c r="Y58" s="270"/>
    </row>
    <row r="59" spans="1:25" hidden="1" outlineLevel="1" x14ac:dyDescent="0.2">
      <c r="A59" s="60" t="str">
        <f t="shared" si="25"/>
        <v>The People Concern</v>
      </c>
      <c r="B59" s="60" t="str">
        <f t="shared" si="26"/>
        <v>Cloverfield Services Center</v>
      </c>
      <c r="D59" s="60" t="s">
        <v>84</v>
      </c>
      <c r="E59" s="29" t="s">
        <v>85</v>
      </c>
      <c r="F59" s="245" t="s">
        <v>134</v>
      </c>
      <c r="G59" s="246" t="s">
        <v>135</v>
      </c>
      <c r="H59" s="255">
        <v>1</v>
      </c>
      <c r="I59" s="252">
        <v>3500</v>
      </c>
      <c r="J59" s="301">
        <f t="shared" si="27"/>
        <v>1</v>
      </c>
      <c r="K59" s="254">
        <v>1</v>
      </c>
      <c r="L59" s="262">
        <v>42000</v>
      </c>
      <c r="M59" s="262">
        <v>0</v>
      </c>
      <c r="N59" s="251">
        <f t="shared" si="28"/>
        <v>42000</v>
      </c>
      <c r="O59" s="286">
        <v>0</v>
      </c>
      <c r="P59" s="286">
        <v>0</v>
      </c>
      <c r="Q59" s="51">
        <f t="shared" si="29"/>
        <v>0</v>
      </c>
      <c r="R59" s="48" t="str">
        <f t="shared" si="30"/>
        <v>N/A</v>
      </c>
      <c r="S59" s="287">
        <v>0</v>
      </c>
      <c r="T59" s="283" t="s">
        <v>93</v>
      </c>
      <c r="Y59" s="270"/>
    </row>
    <row r="60" spans="1:25" hidden="1" outlineLevel="1" x14ac:dyDescent="0.2">
      <c r="A60" s="60" t="str">
        <f t="shared" si="25"/>
        <v>The People Concern</v>
      </c>
      <c r="B60" s="60" t="str">
        <f t="shared" si="26"/>
        <v>Cloverfield Services Center</v>
      </c>
      <c r="D60" s="60" t="s">
        <v>84</v>
      </c>
      <c r="E60" s="29" t="s">
        <v>85</v>
      </c>
      <c r="F60" s="245" t="s">
        <v>136</v>
      </c>
      <c r="G60" s="246" t="s">
        <v>137</v>
      </c>
      <c r="H60" s="255">
        <v>1</v>
      </c>
      <c r="I60" s="252">
        <v>4666.6750000000002</v>
      </c>
      <c r="J60" s="301">
        <f t="shared" si="27"/>
        <v>0.62</v>
      </c>
      <c r="K60" s="254">
        <v>0.62</v>
      </c>
      <c r="L60" s="262">
        <v>34720.062000000005</v>
      </c>
      <c r="M60" s="262">
        <v>0</v>
      </c>
      <c r="N60" s="251">
        <f t="shared" si="28"/>
        <v>34720.062000000005</v>
      </c>
      <c r="O60" s="286">
        <v>0</v>
      </c>
      <c r="P60" s="286">
        <v>0</v>
      </c>
      <c r="Q60" s="51">
        <f t="shared" si="29"/>
        <v>0</v>
      </c>
      <c r="R60" s="48" t="str">
        <f t="shared" si="30"/>
        <v>N/A</v>
      </c>
      <c r="S60" s="287">
        <v>34382.249999999978</v>
      </c>
      <c r="T60" s="283" t="s">
        <v>93</v>
      </c>
      <c r="Y60" s="270"/>
    </row>
    <row r="61" spans="1:25" hidden="1" outlineLevel="1" x14ac:dyDescent="0.2">
      <c r="A61" s="60" t="str">
        <f t="shared" si="25"/>
        <v>The People Concern</v>
      </c>
      <c r="B61" s="60" t="str">
        <f t="shared" si="26"/>
        <v>Cloverfield Services Center</v>
      </c>
      <c r="D61" s="60" t="s">
        <v>84</v>
      </c>
      <c r="E61" s="29" t="s">
        <v>85</v>
      </c>
      <c r="F61" s="245" t="s">
        <v>138</v>
      </c>
      <c r="G61" s="246" t="s">
        <v>139</v>
      </c>
      <c r="H61" s="255">
        <v>1</v>
      </c>
      <c r="I61" s="252">
        <v>5583.3483333333324</v>
      </c>
      <c r="J61" s="301">
        <f t="shared" si="27"/>
        <v>0.75</v>
      </c>
      <c r="K61" s="254">
        <v>0.75</v>
      </c>
      <c r="L61" s="262">
        <v>50250.134999999995</v>
      </c>
      <c r="M61" s="262">
        <v>0</v>
      </c>
      <c r="N61" s="251">
        <f t="shared" si="28"/>
        <v>50250.134999999995</v>
      </c>
      <c r="O61" s="286">
        <v>0</v>
      </c>
      <c r="P61" s="286">
        <v>0</v>
      </c>
      <c r="Q61" s="51">
        <f t="shared" si="29"/>
        <v>0</v>
      </c>
      <c r="R61" s="48" t="str">
        <f t="shared" si="30"/>
        <v>N/A</v>
      </c>
      <c r="S61" s="287">
        <v>16207.67</v>
      </c>
      <c r="T61" s="283" t="s">
        <v>93</v>
      </c>
      <c r="Y61" s="270"/>
    </row>
    <row r="62" spans="1:25" ht="25.5" hidden="1" outlineLevel="1" x14ac:dyDescent="0.2">
      <c r="A62" s="60" t="str">
        <f t="shared" si="25"/>
        <v>The People Concern</v>
      </c>
      <c r="B62" s="60" t="str">
        <f t="shared" si="26"/>
        <v>Cloverfield Services Center</v>
      </c>
      <c r="D62" s="60" t="s">
        <v>84</v>
      </c>
      <c r="E62" s="29" t="s">
        <v>85</v>
      </c>
      <c r="F62" s="269" t="s">
        <v>140</v>
      </c>
      <c r="G62" s="246" t="s">
        <v>95</v>
      </c>
      <c r="H62" s="255">
        <v>0.4</v>
      </c>
      <c r="I62" s="252">
        <v>2470</v>
      </c>
      <c r="J62" s="301">
        <f t="shared" si="27"/>
        <v>0.2</v>
      </c>
      <c r="K62" s="254">
        <v>0.5</v>
      </c>
      <c r="L62" s="262">
        <v>5928</v>
      </c>
      <c r="M62" s="262">
        <v>0</v>
      </c>
      <c r="N62" s="251">
        <f t="shared" si="28"/>
        <v>5928</v>
      </c>
      <c r="O62" s="286">
        <v>0</v>
      </c>
      <c r="P62" s="286">
        <v>0</v>
      </c>
      <c r="Q62" s="51">
        <f t="shared" si="29"/>
        <v>0</v>
      </c>
      <c r="R62" s="48" t="str">
        <f t="shared" si="30"/>
        <v>N/A</v>
      </c>
      <c r="S62" s="287">
        <v>2740.14</v>
      </c>
      <c r="T62" s="283" t="s">
        <v>93</v>
      </c>
      <c r="Y62" s="270"/>
    </row>
    <row r="63" spans="1:25" hidden="1" outlineLevel="1" x14ac:dyDescent="0.2">
      <c r="A63" s="60" t="str">
        <f t="shared" si="25"/>
        <v>The People Concern</v>
      </c>
      <c r="B63" s="60" t="str">
        <f t="shared" si="26"/>
        <v>Cloverfield Services Center</v>
      </c>
      <c r="D63" s="60" t="s">
        <v>84</v>
      </c>
      <c r="E63" s="29" t="s">
        <v>85</v>
      </c>
      <c r="F63" s="245" t="s">
        <v>141</v>
      </c>
      <c r="G63" s="246" t="s">
        <v>92</v>
      </c>
      <c r="H63" s="255">
        <v>1</v>
      </c>
      <c r="I63" s="252">
        <v>2494.2666666666669</v>
      </c>
      <c r="J63" s="301">
        <f t="shared" si="27"/>
        <v>0.84200000000000008</v>
      </c>
      <c r="K63" s="254">
        <v>0.84200000000000008</v>
      </c>
      <c r="L63" s="262">
        <v>25202.070400000008</v>
      </c>
      <c r="M63" s="262">
        <v>2634</v>
      </c>
      <c r="N63" s="251">
        <f t="shared" si="28"/>
        <v>22568.070400000008</v>
      </c>
      <c r="O63" s="286">
        <v>2633.95</v>
      </c>
      <c r="P63" s="286">
        <v>0</v>
      </c>
      <c r="Q63" s="51">
        <f t="shared" si="29"/>
        <v>2633.95</v>
      </c>
      <c r="R63" s="48">
        <f t="shared" si="30"/>
        <v>0.99998101746393309</v>
      </c>
      <c r="S63" s="287">
        <v>4175.4399999999996</v>
      </c>
      <c r="T63" s="283" t="s">
        <v>93</v>
      </c>
      <c r="Y63" s="270"/>
    </row>
    <row r="64" spans="1:25" hidden="1" outlineLevel="1" x14ac:dyDescent="0.2">
      <c r="A64" s="60" t="str">
        <f t="shared" si="25"/>
        <v>The People Concern</v>
      </c>
      <c r="B64" s="60" t="str">
        <f t="shared" si="26"/>
        <v>Cloverfield Services Center</v>
      </c>
      <c r="D64" s="60" t="s">
        <v>84</v>
      </c>
      <c r="E64" s="29" t="s">
        <v>85</v>
      </c>
      <c r="F64" s="245" t="s">
        <v>99</v>
      </c>
      <c r="G64" s="246" t="s">
        <v>92</v>
      </c>
      <c r="H64" s="255">
        <v>1</v>
      </c>
      <c r="I64" s="252">
        <v>2496</v>
      </c>
      <c r="J64" s="301">
        <f t="shared" si="27"/>
        <v>0.5</v>
      </c>
      <c r="K64" s="254">
        <v>0.5</v>
      </c>
      <c r="L64" s="262">
        <v>14976</v>
      </c>
      <c r="M64" s="262">
        <v>14976</v>
      </c>
      <c r="N64" s="251">
        <f t="shared" si="28"/>
        <v>0</v>
      </c>
      <c r="O64" s="286">
        <v>7417.723</v>
      </c>
      <c r="P64" s="286">
        <v>7558.277</v>
      </c>
      <c r="Q64" s="51">
        <f t="shared" si="29"/>
        <v>14976</v>
      </c>
      <c r="R64" s="48">
        <f t="shared" si="30"/>
        <v>1</v>
      </c>
      <c r="S64" s="287">
        <v>15243.53</v>
      </c>
      <c r="T64" s="283" t="s">
        <v>93</v>
      </c>
      <c r="Y64" s="270"/>
    </row>
    <row r="65" spans="1:25" hidden="1" outlineLevel="1" x14ac:dyDescent="0.2">
      <c r="A65" s="60" t="str">
        <f t="shared" si="25"/>
        <v>The People Concern</v>
      </c>
      <c r="B65" s="60" t="str">
        <f t="shared" si="26"/>
        <v>Cloverfield Services Center</v>
      </c>
      <c r="D65" s="60" t="s">
        <v>84</v>
      </c>
      <c r="E65" s="29" t="s">
        <v>85</v>
      </c>
      <c r="F65" s="245" t="s">
        <v>142</v>
      </c>
      <c r="G65" s="246" t="s">
        <v>135</v>
      </c>
      <c r="H65" s="255">
        <v>1</v>
      </c>
      <c r="I65" s="252">
        <v>3433.7333333333336</v>
      </c>
      <c r="J65" s="301">
        <f t="shared" si="27"/>
        <v>0.5</v>
      </c>
      <c r="K65" s="254">
        <v>0.5</v>
      </c>
      <c r="L65" s="262">
        <v>20602.400000000001</v>
      </c>
      <c r="M65" s="262">
        <v>0</v>
      </c>
      <c r="N65" s="251">
        <f t="shared" si="28"/>
        <v>20602.400000000001</v>
      </c>
      <c r="O65" s="286">
        <v>0</v>
      </c>
      <c r="P65" s="286">
        <v>0</v>
      </c>
      <c r="Q65" s="51">
        <f t="shared" si="29"/>
        <v>0</v>
      </c>
      <c r="R65" s="48" t="str">
        <f t="shared" si="30"/>
        <v>N/A</v>
      </c>
      <c r="S65" s="287">
        <v>35275.040000000001</v>
      </c>
      <c r="T65" s="283" t="s">
        <v>93</v>
      </c>
      <c r="Y65" s="270"/>
    </row>
    <row r="66" spans="1:25" hidden="1" outlineLevel="1" x14ac:dyDescent="0.2">
      <c r="A66" s="60" t="str">
        <f t="shared" si="25"/>
        <v>The People Concern</v>
      </c>
      <c r="B66" s="60" t="str">
        <f t="shared" si="26"/>
        <v>Cloverfield Services Center</v>
      </c>
      <c r="D66" s="60" t="s">
        <v>84</v>
      </c>
      <c r="E66" s="29" t="s">
        <v>85</v>
      </c>
      <c r="F66" s="245" t="s">
        <v>143</v>
      </c>
      <c r="G66" s="246" t="s">
        <v>135</v>
      </c>
      <c r="H66" s="255">
        <v>1</v>
      </c>
      <c r="I66" s="252">
        <v>3333.2000000000003</v>
      </c>
      <c r="J66" s="301">
        <f t="shared" si="27"/>
        <v>0.5</v>
      </c>
      <c r="K66" s="254">
        <v>0.5</v>
      </c>
      <c r="L66" s="262">
        <v>19999.2</v>
      </c>
      <c r="M66" s="262">
        <v>0</v>
      </c>
      <c r="N66" s="251">
        <f t="shared" si="28"/>
        <v>19999.2</v>
      </c>
      <c r="O66" s="286">
        <v>0</v>
      </c>
      <c r="P66" s="286">
        <v>0</v>
      </c>
      <c r="Q66" s="51">
        <f t="shared" si="29"/>
        <v>0</v>
      </c>
      <c r="R66" s="48" t="str">
        <f t="shared" si="30"/>
        <v>N/A</v>
      </c>
      <c r="S66" s="287">
        <v>0</v>
      </c>
      <c r="T66" s="283" t="s">
        <v>93</v>
      </c>
      <c r="Y66" s="270"/>
    </row>
    <row r="67" spans="1:25" hidden="1" outlineLevel="1" x14ac:dyDescent="0.2">
      <c r="A67" s="60" t="str">
        <f t="shared" si="25"/>
        <v>The People Concern</v>
      </c>
      <c r="B67" s="60" t="str">
        <f t="shared" si="26"/>
        <v>Cloverfield Services Center</v>
      </c>
      <c r="D67" s="60" t="s">
        <v>84</v>
      </c>
      <c r="E67" s="29" t="s">
        <v>85</v>
      </c>
      <c r="F67" s="245" t="s">
        <v>144</v>
      </c>
      <c r="G67" s="246" t="s">
        <v>92</v>
      </c>
      <c r="H67" s="255">
        <v>0.6</v>
      </c>
      <c r="I67" s="252">
        <v>2470</v>
      </c>
      <c r="J67" s="301">
        <f t="shared" si="27"/>
        <v>0.6</v>
      </c>
      <c r="K67" s="254">
        <v>1</v>
      </c>
      <c r="L67" s="262">
        <v>17784</v>
      </c>
      <c r="M67" s="262">
        <v>0</v>
      </c>
      <c r="N67" s="251">
        <f t="shared" si="28"/>
        <v>17784</v>
      </c>
      <c r="O67" s="286">
        <v>0</v>
      </c>
      <c r="P67" s="286">
        <v>0</v>
      </c>
      <c r="Q67" s="51">
        <f t="shared" si="29"/>
        <v>0</v>
      </c>
      <c r="R67" s="48" t="str">
        <f t="shared" si="30"/>
        <v>N/A</v>
      </c>
      <c r="S67" s="287">
        <v>0</v>
      </c>
      <c r="T67" s="283" t="s">
        <v>93</v>
      </c>
      <c r="Y67" s="270"/>
    </row>
    <row r="68" spans="1:25" hidden="1" outlineLevel="1" x14ac:dyDescent="0.2">
      <c r="A68" s="60" t="str">
        <f t="shared" si="25"/>
        <v>The People Concern</v>
      </c>
      <c r="B68" s="60" t="str">
        <f t="shared" si="26"/>
        <v>Cloverfield Services Center</v>
      </c>
      <c r="D68" s="60" t="s">
        <v>84</v>
      </c>
      <c r="E68" s="29" t="s">
        <v>85</v>
      </c>
      <c r="F68" s="245" t="s">
        <v>100</v>
      </c>
      <c r="G68" s="246" t="s">
        <v>101</v>
      </c>
      <c r="H68" s="255">
        <v>1</v>
      </c>
      <c r="I68" s="252">
        <v>2577.4666666666667</v>
      </c>
      <c r="J68" s="301">
        <f t="shared" si="27"/>
        <v>0.5</v>
      </c>
      <c r="K68" s="254">
        <v>0.5</v>
      </c>
      <c r="L68" s="262">
        <v>15464.8</v>
      </c>
      <c r="M68" s="262">
        <v>0</v>
      </c>
      <c r="N68" s="251">
        <f t="shared" si="28"/>
        <v>15464.8</v>
      </c>
      <c r="O68" s="286">
        <v>0</v>
      </c>
      <c r="P68" s="286">
        <v>0</v>
      </c>
      <c r="Q68" s="51">
        <f t="shared" si="29"/>
        <v>0</v>
      </c>
      <c r="R68" s="48" t="str">
        <f t="shared" si="30"/>
        <v>N/A</v>
      </c>
      <c r="S68" s="287">
        <v>15982.840000000002</v>
      </c>
      <c r="T68" s="283" t="s">
        <v>93</v>
      </c>
      <c r="Y68" s="270"/>
    </row>
    <row r="69" spans="1:25" hidden="1" outlineLevel="1" x14ac:dyDescent="0.2">
      <c r="A69" s="60" t="str">
        <f t="shared" si="25"/>
        <v>The People Concern</v>
      </c>
      <c r="B69" s="60" t="str">
        <f t="shared" si="26"/>
        <v>Cloverfield Services Center</v>
      </c>
      <c r="D69" s="60" t="s">
        <v>84</v>
      </c>
      <c r="E69" s="29" t="s">
        <v>85</v>
      </c>
      <c r="F69" s="245" t="s">
        <v>102</v>
      </c>
      <c r="G69" s="246" t="s">
        <v>92</v>
      </c>
      <c r="H69" s="255">
        <v>1</v>
      </c>
      <c r="I69" s="252">
        <v>2520.2666666666669</v>
      </c>
      <c r="J69" s="301">
        <f t="shared" si="27"/>
        <v>0.5</v>
      </c>
      <c r="K69" s="254">
        <v>0.5</v>
      </c>
      <c r="L69" s="262">
        <v>15121.600000000002</v>
      </c>
      <c r="M69" s="262">
        <v>0</v>
      </c>
      <c r="N69" s="251">
        <f t="shared" si="28"/>
        <v>15121.600000000002</v>
      </c>
      <c r="O69" s="286">
        <v>0</v>
      </c>
      <c r="P69" s="286">
        <v>0</v>
      </c>
      <c r="Q69" s="51">
        <f t="shared" si="29"/>
        <v>0</v>
      </c>
      <c r="R69" s="48" t="str">
        <f t="shared" si="30"/>
        <v>N/A</v>
      </c>
      <c r="S69" s="287">
        <v>0</v>
      </c>
      <c r="T69" s="283" t="s">
        <v>93</v>
      </c>
      <c r="Y69" s="270"/>
    </row>
    <row r="70" spans="1:25" hidden="1" outlineLevel="1" x14ac:dyDescent="0.2">
      <c r="A70" s="60" t="str">
        <f t="shared" si="25"/>
        <v>The People Concern</v>
      </c>
      <c r="B70" s="60" t="str">
        <f t="shared" si="26"/>
        <v>Cloverfield Services Center</v>
      </c>
      <c r="D70" s="60" t="s">
        <v>84</v>
      </c>
      <c r="E70" s="29" t="s">
        <v>85</v>
      </c>
      <c r="F70" s="245" t="s">
        <v>103</v>
      </c>
      <c r="G70" s="246" t="s">
        <v>104</v>
      </c>
      <c r="H70" s="255">
        <v>1</v>
      </c>
      <c r="I70" s="252">
        <v>9533.3333333333339</v>
      </c>
      <c r="J70" s="301">
        <f t="shared" si="27"/>
        <v>0.5</v>
      </c>
      <c r="K70" s="254">
        <v>0.5</v>
      </c>
      <c r="L70" s="262">
        <v>57200</v>
      </c>
      <c r="M70" s="262">
        <v>34320</v>
      </c>
      <c r="N70" s="251">
        <f t="shared" si="28"/>
        <v>22880</v>
      </c>
      <c r="O70" s="286">
        <v>18876</v>
      </c>
      <c r="P70" s="286">
        <v>15444</v>
      </c>
      <c r="Q70" s="51">
        <f t="shared" si="29"/>
        <v>34320</v>
      </c>
      <c r="R70" s="48">
        <f t="shared" si="30"/>
        <v>1</v>
      </c>
      <c r="S70" s="287">
        <v>62651.449999999983</v>
      </c>
      <c r="T70" s="283" t="s">
        <v>93</v>
      </c>
      <c r="Y70" s="270"/>
    </row>
    <row r="71" spans="1:25" hidden="1" outlineLevel="1" x14ac:dyDescent="0.2">
      <c r="A71" s="60" t="str">
        <f t="shared" si="25"/>
        <v>The People Concern</v>
      </c>
      <c r="B71" s="60" t="str">
        <f t="shared" si="26"/>
        <v>Cloverfield Services Center</v>
      </c>
      <c r="D71" s="60" t="s">
        <v>84</v>
      </c>
      <c r="E71" s="29" t="s">
        <v>85</v>
      </c>
      <c r="F71" s="245" t="s">
        <v>145</v>
      </c>
      <c r="G71" s="246" t="s">
        <v>111</v>
      </c>
      <c r="H71" s="255">
        <v>1</v>
      </c>
      <c r="I71" s="252">
        <v>3435.4666666666667</v>
      </c>
      <c r="J71" s="301">
        <f t="shared" si="27"/>
        <v>1</v>
      </c>
      <c r="K71" s="254">
        <v>1</v>
      </c>
      <c r="L71" s="262">
        <v>41225.599999999999</v>
      </c>
      <c r="M71" s="262">
        <v>0</v>
      </c>
      <c r="N71" s="251">
        <f t="shared" si="28"/>
        <v>41225.599999999999</v>
      </c>
      <c r="O71" s="286">
        <v>0</v>
      </c>
      <c r="P71" s="286">
        <v>0</v>
      </c>
      <c r="Q71" s="51">
        <f t="shared" si="29"/>
        <v>0</v>
      </c>
      <c r="R71" s="48" t="str">
        <f t="shared" si="30"/>
        <v>N/A</v>
      </c>
      <c r="S71" s="287">
        <v>35172.109999999993</v>
      </c>
      <c r="T71" s="283" t="s">
        <v>93</v>
      </c>
      <c r="Y71" s="270"/>
    </row>
    <row r="72" spans="1:25" hidden="1" outlineLevel="1" x14ac:dyDescent="0.2">
      <c r="A72" s="60" t="str">
        <f t="shared" si="25"/>
        <v>The People Concern</v>
      </c>
      <c r="B72" s="60" t="str">
        <f t="shared" si="26"/>
        <v>Cloverfield Services Center</v>
      </c>
      <c r="D72" s="60" t="s">
        <v>84</v>
      </c>
      <c r="E72" s="29" t="s">
        <v>85</v>
      </c>
      <c r="F72" s="245" t="s">
        <v>146</v>
      </c>
      <c r="G72" s="246" t="s">
        <v>92</v>
      </c>
      <c r="H72" s="255">
        <v>0.4</v>
      </c>
      <c r="I72" s="252">
        <v>2470</v>
      </c>
      <c r="J72" s="301">
        <f t="shared" si="27"/>
        <v>0.4</v>
      </c>
      <c r="K72" s="254">
        <v>1</v>
      </c>
      <c r="L72" s="262">
        <v>11856</v>
      </c>
      <c r="M72" s="262">
        <v>0</v>
      </c>
      <c r="N72" s="251">
        <f t="shared" si="28"/>
        <v>11856</v>
      </c>
      <c r="O72" s="286">
        <v>0</v>
      </c>
      <c r="P72" s="286">
        <v>0</v>
      </c>
      <c r="Q72" s="51">
        <f t="shared" si="29"/>
        <v>0</v>
      </c>
      <c r="R72" s="48" t="str">
        <f t="shared" si="30"/>
        <v>N/A</v>
      </c>
      <c r="S72" s="287">
        <v>0</v>
      </c>
      <c r="T72" s="283" t="s">
        <v>93</v>
      </c>
      <c r="Y72" s="270"/>
    </row>
    <row r="73" spans="1:25" hidden="1" outlineLevel="1" x14ac:dyDescent="0.2">
      <c r="A73" s="60" t="str">
        <f t="shared" si="25"/>
        <v>The People Concern</v>
      </c>
      <c r="B73" s="60" t="str">
        <f t="shared" si="26"/>
        <v>Cloverfield Services Center</v>
      </c>
      <c r="D73" s="60" t="s">
        <v>84</v>
      </c>
      <c r="E73" s="29" t="s">
        <v>85</v>
      </c>
      <c r="F73" s="245" t="s">
        <v>147</v>
      </c>
      <c r="G73" s="246" t="s">
        <v>148</v>
      </c>
      <c r="H73" s="255">
        <v>1</v>
      </c>
      <c r="I73" s="252">
        <v>3144.2666666666664</v>
      </c>
      <c r="J73" s="301">
        <f t="shared" si="27"/>
        <v>1</v>
      </c>
      <c r="K73" s="254">
        <v>1</v>
      </c>
      <c r="L73" s="262">
        <v>37731.199999999997</v>
      </c>
      <c r="M73" s="262">
        <v>0</v>
      </c>
      <c r="N73" s="251">
        <f t="shared" si="28"/>
        <v>37731.199999999997</v>
      </c>
      <c r="O73" s="286">
        <v>0</v>
      </c>
      <c r="P73" s="286">
        <v>0</v>
      </c>
      <c r="Q73" s="51">
        <f t="shared" si="29"/>
        <v>0</v>
      </c>
      <c r="R73" s="48" t="str">
        <f t="shared" si="30"/>
        <v>N/A</v>
      </c>
      <c r="S73" s="287">
        <v>41072.820000000007</v>
      </c>
      <c r="T73" s="283" t="s">
        <v>93</v>
      </c>
      <c r="Y73" s="270"/>
    </row>
    <row r="74" spans="1:25" hidden="1" outlineLevel="1" x14ac:dyDescent="0.2">
      <c r="A74" s="60" t="str">
        <f t="shared" si="25"/>
        <v>The People Concern</v>
      </c>
      <c r="B74" s="60" t="str">
        <f t="shared" si="26"/>
        <v>Cloverfield Services Center</v>
      </c>
      <c r="D74" s="60" t="s">
        <v>84</v>
      </c>
      <c r="E74" s="29" t="s">
        <v>85</v>
      </c>
      <c r="F74" s="245" t="s">
        <v>105</v>
      </c>
      <c r="G74" s="246" t="s">
        <v>106</v>
      </c>
      <c r="H74" s="255">
        <v>1</v>
      </c>
      <c r="I74" s="252">
        <v>2496</v>
      </c>
      <c r="J74" s="301">
        <f t="shared" si="27"/>
        <v>0.5</v>
      </c>
      <c r="K74" s="254">
        <v>0.5</v>
      </c>
      <c r="L74" s="262">
        <v>14976</v>
      </c>
      <c r="M74" s="262">
        <v>0</v>
      </c>
      <c r="N74" s="251">
        <f t="shared" si="28"/>
        <v>14976</v>
      </c>
      <c r="O74" s="286">
        <v>0</v>
      </c>
      <c r="P74" s="286">
        <v>0</v>
      </c>
      <c r="Q74" s="51">
        <f t="shared" si="29"/>
        <v>0</v>
      </c>
      <c r="R74" s="48" t="str">
        <f t="shared" si="30"/>
        <v>N/A</v>
      </c>
      <c r="S74" s="287">
        <v>12014.109999999999</v>
      </c>
      <c r="T74" s="283" t="s">
        <v>93</v>
      </c>
      <c r="Y74" s="270"/>
    </row>
    <row r="75" spans="1:25" hidden="1" outlineLevel="1" x14ac:dyDescent="0.2">
      <c r="A75" s="60" t="str">
        <f t="shared" si="25"/>
        <v>The People Concern</v>
      </c>
      <c r="B75" s="60" t="str">
        <f t="shared" si="26"/>
        <v>Cloverfield Services Center</v>
      </c>
      <c r="D75" s="60" t="s">
        <v>84</v>
      </c>
      <c r="E75" s="29" t="s">
        <v>85</v>
      </c>
      <c r="F75" s="245" t="s">
        <v>149</v>
      </c>
      <c r="G75" s="246" t="s">
        <v>150</v>
      </c>
      <c r="H75" s="255">
        <v>1</v>
      </c>
      <c r="I75" s="252">
        <v>5333.333333333333</v>
      </c>
      <c r="J75" s="301">
        <f t="shared" si="27"/>
        <v>1</v>
      </c>
      <c r="K75" s="254">
        <v>1</v>
      </c>
      <c r="L75" s="262">
        <v>64000</v>
      </c>
      <c r="M75" s="262">
        <v>0</v>
      </c>
      <c r="N75" s="251">
        <f t="shared" si="28"/>
        <v>64000</v>
      </c>
      <c r="O75" s="286">
        <v>0</v>
      </c>
      <c r="P75" s="286">
        <v>0</v>
      </c>
      <c r="Q75" s="51">
        <f t="shared" si="29"/>
        <v>0</v>
      </c>
      <c r="R75" s="48" t="str">
        <f t="shared" si="30"/>
        <v>N/A</v>
      </c>
      <c r="S75" s="287">
        <v>70443.779999999984</v>
      </c>
      <c r="T75" s="283" t="s">
        <v>93</v>
      </c>
      <c r="Y75" s="270"/>
    </row>
    <row r="76" spans="1:25" hidden="1" outlineLevel="1" x14ac:dyDescent="0.2">
      <c r="A76" s="60" t="str">
        <f t="shared" si="25"/>
        <v>The People Concern</v>
      </c>
      <c r="B76" s="60" t="str">
        <f t="shared" si="26"/>
        <v>Cloverfield Services Center</v>
      </c>
      <c r="D76" s="60" t="s">
        <v>84</v>
      </c>
      <c r="E76" s="29" t="s">
        <v>85</v>
      </c>
      <c r="F76" s="245" t="s">
        <v>107</v>
      </c>
      <c r="G76" s="246" t="s">
        <v>108</v>
      </c>
      <c r="H76" s="255">
        <v>1</v>
      </c>
      <c r="I76" s="252">
        <v>2600</v>
      </c>
      <c r="J76" s="301">
        <f t="shared" si="27"/>
        <v>0.5</v>
      </c>
      <c r="K76" s="254">
        <v>0.5</v>
      </c>
      <c r="L76" s="262">
        <v>15600</v>
      </c>
      <c r="M76" s="262">
        <v>0</v>
      </c>
      <c r="N76" s="251">
        <f t="shared" si="28"/>
        <v>15600</v>
      </c>
      <c r="O76" s="286">
        <v>0</v>
      </c>
      <c r="P76" s="286">
        <v>0</v>
      </c>
      <c r="Q76" s="51">
        <f t="shared" si="29"/>
        <v>0</v>
      </c>
      <c r="R76" s="48" t="str">
        <f t="shared" si="30"/>
        <v>N/A</v>
      </c>
      <c r="S76" s="287">
        <v>0</v>
      </c>
      <c r="T76" s="283" t="s">
        <v>93</v>
      </c>
      <c r="Y76" s="270"/>
    </row>
    <row r="77" spans="1:25" hidden="1" outlineLevel="1" x14ac:dyDescent="0.2">
      <c r="A77" s="60" t="str">
        <f t="shared" si="25"/>
        <v>The People Concern</v>
      </c>
      <c r="B77" s="60" t="str">
        <f t="shared" si="26"/>
        <v>Cloverfield Services Center</v>
      </c>
      <c r="D77" s="60" t="s">
        <v>84</v>
      </c>
      <c r="E77" s="29" t="s">
        <v>85</v>
      </c>
      <c r="F77" s="245" t="s">
        <v>151</v>
      </c>
      <c r="G77" s="246" t="s">
        <v>152</v>
      </c>
      <c r="H77" s="255">
        <v>1</v>
      </c>
      <c r="I77" s="252">
        <v>3503.0666666666671</v>
      </c>
      <c r="J77" s="301">
        <f t="shared" si="27"/>
        <v>1</v>
      </c>
      <c r="K77" s="254">
        <v>1</v>
      </c>
      <c r="L77" s="262">
        <v>42036.800000000003</v>
      </c>
      <c r="M77" s="262">
        <v>0</v>
      </c>
      <c r="N77" s="251">
        <f t="shared" si="28"/>
        <v>42036.800000000003</v>
      </c>
      <c r="O77" s="286">
        <v>0</v>
      </c>
      <c r="P77" s="286">
        <v>0</v>
      </c>
      <c r="Q77" s="51">
        <f t="shared" si="29"/>
        <v>0</v>
      </c>
      <c r="R77" s="48" t="str">
        <f t="shared" si="30"/>
        <v>N/A</v>
      </c>
      <c r="S77" s="287">
        <v>43940.639999999992</v>
      </c>
      <c r="T77" s="283" t="s">
        <v>93</v>
      </c>
      <c r="Y77" s="270"/>
    </row>
    <row r="78" spans="1:25" hidden="1" outlineLevel="1" x14ac:dyDescent="0.2">
      <c r="A78" s="60" t="str">
        <f t="shared" si="25"/>
        <v>The People Concern</v>
      </c>
      <c r="B78" s="60" t="str">
        <f t="shared" si="26"/>
        <v>Cloverfield Services Center</v>
      </c>
      <c r="D78" s="60" t="s">
        <v>84</v>
      </c>
      <c r="E78" s="29" t="s">
        <v>85</v>
      </c>
      <c r="F78" s="245" t="s">
        <v>115</v>
      </c>
      <c r="G78" s="246" t="s">
        <v>116</v>
      </c>
      <c r="H78" s="255">
        <v>1</v>
      </c>
      <c r="I78" s="252">
        <v>6416.6699999999992</v>
      </c>
      <c r="J78" s="301">
        <f t="shared" si="27"/>
        <v>0.85000000000000009</v>
      </c>
      <c r="K78" s="254">
        <v>0.85000000000000009</v>
      </c>
      <c r="L78" s="262">
        <v>65450.034</v>
      </c>
      <c r="M78" s="262">
        <v>0</v>
      </c>
      <c r="N78" s="251">
        <f t="shared" si="28"/>
        <v>65450.034</v>
      </c>
      <c r="O78" s="286">
        <v>0</v>
      </c>
      <c r="P78" s="286">
        <v>0</v>
      </c>
      <c r="Q78" s="51">
        <f t="shared" si="29"/>
        <v>0</v>
      </c>
      <c r="R78" s="48" t="str">
        <f t="shared" si="30"/>
        <v>N/A</v>
      </c>
      <c r="S78" s="287">
        <v>0</v>
      </c>
      <c r="T78" s="283" t="s">
        <v>93</v>
      </c>
      <c r="Y78" s="270"/>
    </row>
    <row r="79" spans="1:25" hidden="1" outlineLevel="1" x14ac:dyDescent="0.2">
      <c r="A79" s="60" t="str">
        <f t="shared" si="25"/>
        <v>The People Concern</v>
      </c>
      <c r="B79" s="60" t="str">
        <f t="shared" si="26"/>
        <v>Cloverfield Services Center</v>
      </c>
      <c r="D79" s="60" t="s">
        <v>84</v>
      </c>
      <c r="E79" s="29" t="s">
        <v>85</v>
      </c>
      <c r="F79" s="245" t="s">
        <v>153</v>
      </c>
      <c r="G79" s="246" t="s">
        <v>92</v>
      </c>
      <c r="H79" s="255">
        <v>1</v>
      </c>
      <c r="I79" s="252">
        <v>2544.5333333333333</v>
      </c>
      <c r="J79" s="301">
        <f t="shared" si="27"/>
        <v>1</v>
      </c>
      <c r="K79" s="254">
        <v>1</v>
      </c>
      <c r="L79" s="262">
        <v>30534.400000000001</v>
      </c>
      <c r="M79" s="262">
        <v>0</v>
      </c>
      <c r="N79" s="251">
        <f t="shared" si="28"/>
        <v>30534.400000000001</v>
      </c>
      <c r="O79" s="286">
        <v>0</v>
      </c>
      <c r="P79" s="286">
        <v>0</v>
      </c>
      <c r="Q79" s="51">
        <f t="shared" si="29"/>
        <v>0</v>
      </c>
      <c r="R79" s="48" t="str">
        <f t="shared" si="30"/>
        <v>N/A</v>
      </c>
      <c r="S79" s="287">
        <v>36469.35</v>
      </c>
      <c r="T79" s="283" t="s">
        <v>93</v>
      </c>
      <c r="Y79" s="270"/>
    </row>
    <row r="80" spans="1:25" hidden="1" outlineLevel="1" x14ac:dyDescent="0.2">
      <c r="A80" s="60" t="str">
        <f t="shared" si="25"/>
        <v>The People Concern</v>
      </c>
      <c r="B80" s="60" t="str">
        <f t="shared" si="26"/>
        <v>Cloverfield Services Center</v>
      </c>
      <c r="D80" s="60" t="s">
        <v>84</v>
      </c>
      <c r="E80" s="29" t="s">
        <v>85</v>
      </c>
      <c r="F80" s="245" t="s">
        <v>117</v>
      </c>
      <c r="G80" s="246" t="s">
        <v>111</v>
      </c>
      <c r="H80" s="255">
        <v>0.1</v>
      </c>
      <c r="I80" s="252">
        <v>3501.3333333333335</v>
      </c>
      <c r="J80" s="301">
        <f t="shared" si="27"/>
        <v>0.1</v>
      </c>
      <c r="K80" s="254">
        <v>1</v>
      </c>
      <c r="L80" s="262">
        <v>4201.6000000000004</v>
      </c>
      <c r="M80" s="262">
        <v>0</v>
      </c>
      <c r="N80" s="251">
        <f t="shared" si="28"/>
        <v>4201.6000000000004</v>
      </c>
      <c r="O80" s="286">
        <v>0</v>
      </c>
      <c r="P80" s="286">
        <v>0</v>
      </c>
      <c r="Q80" s="51">
        <f t="shared" si="29"/>
        <v>0</v>
      </c>
      <c r="R80" s="48" t="str">
        <f t="shared" si="30"/>
        <v>N/A</v>
      </c>
      <c r="S80" s="287">
        <v>0</v>
      </c>
      <c r="T80" s="283" t="s">
        <v>93</v>
      </c>
      <c r="Y80" s="270"/>
    </row>
    <row r="81" spans="1:25" hidden="1" outlineLevel="1" x14ac:dyDescent="0.2">
      <c r="A81" s="60" t="str">
        <f t="shared" si="25"/>
        <v>The People Concern</v>
      </c>
      <c r="B81" s="60" t="str">
        <f t="shared" si="26"/>
        <v>Cloverfield Services Center</v>
      </c>
      <c r="D81" s="60" t="s">
        <v>84</v>
      </c>
      <c r="E81" s="29" t="s">
        <v>85</v>
      </c>
      <c r="F81" s="245" t="s">
        <v>117</v>
      </c>
      <c r="G81" s="246" t="s">
        <v>95</v>
      </c>
      <c r="H81" s="255">
        <v>0.6</v>
      </c>
      <c r="I81" s="252">
        <v>2470</v>
      </c>
      <c r="J81" s="301">
        <f t="shared" si="27"/>
        <v>0.6</v>
      </c>
      <c r="K81" s="254">
        <v>1</v>
      </c>
      <c r="L81" s="262">
        <v>17784</v>
      </c>
      <c r="M81" s="262">
        <v>0</v>
      </c>
      <c r="N81" s="251">
        <f t="shared" si="28"/>
        <v>17784</v>
      </c>
      <c r="O81" s="286">
        <v>0</v>
      </c>
      <c r="P81" s="286">
        <v>0</v>
      </c>
      <c r="Q81" s="51">
        <f t="shared" si="29"/>
        <v>0</v>
      </c>
      <c r="R81" s="48" t="str">
        <f t="shared" si="30"/>
        <v>N/A</v>
      </c>
      <c r="S81" s="287">
        <v>0</v>
      </c>
      <c r="T81" s="283" t="s">
        <v>93</v>
      </c>
      <c r="Y81" s="270"/>
    </row>
    <row r="82" spans="1:25" hidden="1" outlineLevel="1" x14ac:dyDescent="0.2">
      <c r="A82" s="60" t="str">
        <f t="shared" si="25"/>
        <v>The People Concern</v>
      </c>
      <c r="B82" s="60" t="str">
        <f t="shared" si="26"/>
        <v>Cloverfield Services Center</v>
      </c>
      <c r="D82" s="60" t="s">
        <v>84</v>
      </c>
      <c r="E82" s="29" t="s">
        <v>85</v>
      </c>
      <c r="F82" s="245" t="s">
        <v>154</v>
      </c>
      <c r="G82" s="246" t="s">
        <v>92</v>
      </c>
      <c r="H82" s="255">
        <v>1</v>
      </c>
      <c r="I82" s="252">
        <v>2544.5333333333333</v>
      </c>
      <c r="J82" s="301">
        <f t="shared" si="27"/>
        <v>1</v>
      </c>
      <c r="K82" s="254">
        <v>1</v>
      </c>
      <c r="L82" s="262">
        <v>30534.400000000001</v>
      </c>
      <c r="M82" s="262">
        <v>0</v>
      </c>
      <c r="N82" s="251">
        <f t="shared" si="28"/>
        <v>30534.400000000001</v>
      </c>
      <c r="O82" s="286">
        <v>0</v>
      </c>
      <c r="P82" s="286">
        <v>0</v>
      </c>
      <c r="Q82" s="51">
        <f t="shared" si="29"/>
        <v>0</v>
      </c>
      <c r="R82" s="48" t="str">
        <f t="shared" si="30"/>
        <v>N/A</v>
      </c>
      <c r="S82" s="287">
        <v>26286.92</v>
      </c>
      <c r="T82" s="283" t="s">
        <v>93</v>
      </c>
      <c r="Y82" s="270"/>
    </row>
    <row r="83" spans="1:25" hidden="1" outlineLevel="1" x14ac:dyDescent="0.2">
      <c r="F83" s="245" t="s">
        <v>121</v>
      </c>
      <c r="G83" s="246" t="s">
        <v>92</v>
      </c>
      <c r="H83" s="255">
        <v>1</v>
      </c>
      <c r="I83" s="252">
        <v>2773</v>
      </c>
      <c r="J83" s="301">
        <f t="shared" si="27"/>
        <v>0.65</v>
      </c>
      <c r="K83" s="254">
        <v>0.65</v>
      </c>
      <c r="L83" s="262">
        <v>21629.4</v>
      </c>
      <c r="M83" s="262">
        <v>5928</v>
      </c>
      <c r="N83" s="251">
        <f t="shared" si="28"/>
        <v>15701.400000000001</v>
      </c>
      <c r="O83" s="286">
        <v>2740</v>
      </c>
      <c r="P83" s="286">
        <v>3188</v>
      </c>
      <c r="Q83" s="51">
        <f t="shared" si="29"/>
        <v>5928</v>
      </c>
      <c r="R83" s="48">
        <f t="shared" si="30"/>
        <v>1</v>
      </c>
      <c r="S83" s="287">
        <v>20635.659999999996</v>
      </c>
      <c r="T83" s="283" t="s">
        <v>93</v>
      </c>
      <c r="Y83" s="270"/>
    </row>
    <row r="84" spans="1:25" hidden="1" outlineLevel="1" x14ac:dyDescent="0.2">
      <c r="F84" s="245" t="s">
        <v>120</v>
      </c>
      <c r="G84" s="246" t="s">
        <v>92</v>
      </c>
      <c r="H84" s="255">
        <v>1</v>
      </c>
      <c r="I84" s="252">
        <v>2773</v>
      </c>
      <c r="J84" s="301">
        <f t="shared" si="27"/>
        <v>0.65</v>
      </c>
      <c r="K84" s="254">
        <v>0.65</v>
      </c>
      <c r="L84" s="262">
        <v>19826.95</v>
      </c>
      <c r="M84" s="262">
        <v>2154.9899999999998</v>
      </c>
      <c r="N84" s="251">
        <f t="shared" si="28"/>
        <v>17671.96</v>
      </c>
      <c r="O84" s="286">
        <v>0</v>
      </c>
      <c r="P84" s="286">
        <v>2154.9899999999998</v>
      </c>
      <c r="Q84" s="51">
        <f t="shared" si="29"/>
        <v>2154.9899999999998</v>
      </c>
      <c r="R84" s="48">
        <f t="shared" si="30"/>
        <v>1</v>
      </c>
      <c r="S84" s="287">
        <v>19525.739999999998</v>
      </c>
      <c r="T84" s="283" t="s">
        <v>93</v>
      </c>
      <c r="Y84" s="270"/>
    </row>
    <row r="85" spans="1:25" hidden="1" outlineLevel="1" x14ac:dyDescent="0.2">
      <c r="F85" s="245" t="s">
        <v>155</v>
      </c>
      <c r="G85" s="246" t="s">
        <v>92</v>
      </c>
      <c r="H85" s="255">
        <v>1</v>
      </c>
      <c r="I85" s="252">
        <v>2773</v>
      </c>
      <c r="J85" s="301">
        <f t="shared" si="27"/>
        <v>1</v>
      </c>
      <c r="K85" s="254">
        <v>1</v>
      </c>
      <c r="L85" s="262">
        <v>13865</v>
      </c>
      <c r="M85" s="262">
        <v>0</v>
      </c>
      <c r="N85" s="251">
        <f t="shared" si="28"/>
        <v>13865</v>
      </c>
      <c r="O85" s="286">
        <v>0</v>
      </c>
      <c r="P85" s="286">
        <v>0</v>
      </c>
      <c r="Q85" s="51">
        <f t="shared" si="29"/>
        <v>0</v>
      </c>
      <c r="R85" s="48" t="str">
        <f t="shared" si="30"/>
        <v>N/A</v>
      </c>
      <c r="S85" s="287">
        <v>13697.66</v>
      </c>
      <c r="T85" s="283" t="s">
        <v>93</v>
      </c>
      <c r="Y85" s="270"/>
    </row>
    <row r="86" spans="1:25" hidden="1" outlineLevel="1" x14ac:dyDescent="0.2">
      <c r="F86" s="245" t="s">
        <v>156</v>
      </c>
      <c r="G86" s="246" t="s">
        <v>157</v>
      </c>
      <c r="H86" s="255">
        <v>1</v>
      </c>
      <c r="I86" s="252">
        <v>7367</v>
      </c>
      <c r="J86" s="301">
        <f t="shared" si="27"/>
        <v>0.43</v>
      </c>
      <c r="K86" s="254">
        <v>0.43</v>
      </c>
      <c r="L86" s="262">
        <v>38013.72</v>
      </c>
      <c r="M86" s="262">
        <v>0</v>
      </c>
      <c r="N86" s="251">
        <f t="shared" si="28"/>
        <v>38013.72</v>
      </c>
      <c r="O86" s="286">
        <v>0</v>
      </c>
      <c r="P86" s="286">
        <v>0</v>
      </c>
      <c r="Q86" s="51">
        <f t="shared" si="29"/>
        <v>0</v>
      </c>
      <c r="R86" s="48" t="str">
        <f t="shared" si="30"/>
        <v>N/A</v>
      </c>
      <c r="S86" s="287">
        <v>37965</v>
      </c>
      <c r="T86" s="283" t="s">
        <v>93</v>
      </c>
      <c r="Y86" s="270"/>
    </row>
    <row r="87" spans="1:25" hidden="1" outlineLevel="1" x14ac:dyDescent="0.2">
      <c r="F87" s="245" t="s">
        <v>158</v>
      </c>
      <c r="G87" s="246" t="s">
        <v>137</v>
      </c>
      <c r="H87" s="255">
        <v>1</v>
      </c>
      <c r="I87" s="252">
        <v>5208</v>
      </c>
      <c r="J87" s="301">
        <f t="shared" si="27"/>
        <v>0.42</v>
      </c>
      <c r="K87" s="254">
        <v>0.42</v>
      </c>
      <c r="L87" s="262">
        <v>26248.32</v>
      </c>
      <c r="M87" s="262">
        <v>0</v>
      </c>
      <c r="N87" s="251">
        <f t="shared" si="28"/>
        <v>26248.32</v>
      </c>
      <c r="O87" s="286">
        <v>0</v>
      </c>
      <c r="P87" s="286">
        <v>0</v>
      </c>
      <c r="Q87" s="51">
        <f t="shared" si="29"/>
        <v>0</v>
      </c>
      <c r="R87" s="48" t="str">
        <f t="shared" si="30"/>
        <v>N/A</v>
      </c>
      <c r="S87" s="287">
        <v>25707.770000000004</v>
      </c>
      <c r="T87" s="283" t="s">
        <v>93</v>
      </c>
      <c r="Y87" s="270"/>
    </row>
    <row r="88" spans="1:25" hidden="1" outlineLevel="1" x14ac:dyDescent="0.2">
      <c r="F88" s="245" t="s">
        <v>159</v>
      </c>
      <c r="G88" s="246" t="s">
        <v>135</v>
      </c>
      <c r="H88" s="255">
        <v>1</v>
      </c>
      <c r="I88" s="252">
        <v>3593</v>
      </c>
      <c r="J88" s="301">
        <f t="shared" si="27"/>
        <v>1</v>
      </c>
      <c r="K88" s="254">
        <v>1</v>
      </c>
      <c r="L88" s="262">
        <v>39523</v>
      </c>
      <c r="M88" s="262">
        <v>0</v>
      </c>
      <c r="N88" s="251">
        <f t="shared" si="28"/>
        <v>39523</v>
      </c>
      <c r="O88" s="286">
        <v>0</v>
      </c>
      <c r="P88" s="286">
        <v>0</v>
      </c>
      <c r="Q88" s="51">
        <f t="shared" si="29"/>
        <v>0</v>
      </c>
      <c r="R88" s="48" t="str">
        <f t="shared" si="30"/>
        <v>N/A</v>
      </c>
      <c r="S88" s="287">
        <v>37743.200000000012</v>
      </c>
      <c r="T88" s="283" t="s">
        <v>93</v>
      </c>
      <c r="Y88" s="270"/>
    </row>
    <row r="89" spans="1:25" hidden="1" outlineLevel="1" x14ac:dyDescent="0.2">
      <c r="F89" s="245" t="s">
        <v>160</v>
      </c>
      <c r="G89" s="246" t="s">
        <v>111</v>
      </c>
      <c r="H89" s="255">
        <v>1</v>
      </c>
      <c r="I89" s="252">
        <v>3585</v>
      </c>
      <c r="J89" s="301">
        <f t="shared" si="27"/>
        <v>1</v>
      </c>
      <c r="K89" s="254">
        <v>1</v>
      </c>
      <c r="L89" s="262">
        <v>7170</v>
      </c>
      <c r="M89" s="262">
        <v>0</v>
      </c>
      <c r="N89" s="251">
        <f t="shared" ref="N89:N120" si="31">L89-M89</f>
        <v>7170</v>
      </c>
      <c r="O89" s="286">
        <v>0</v>
      </c>
      <c r="P89" s="286">
        <v>0</v>
      </c>
      <c r="Q89" s="51">
        <f t="shared" ref="Q89:Q120" si="32">SUM(O89:P89)</f>
        <v>0</v>
      </c>
      <c r="R89" s="48" t="str">
        <f t="shared" ref="R89:R120" si="33">IFERROR(Q89/M89,"N/A")</f>
        <v>N/A</v>
      </c>
      <c r="S89" s="287">
        <v>5261.6599999999989</v>
      </c>
      <c r="T89" s="283" t="s">
        <v>93</v>
      </c>
      <c r="Y89" s="270"/>
    </row>
    <row r="90" spans="1:25" hidden="1" outlineLevel="1" x14ac:dyDescent="0.2">
      <c r="F90" s="245" t="s">
        <v>128</v>
      </c>
      <c r="G90" s="246" t="s">
        <v>161</v>
      </c>
      <c r="H90" s="255">
        <v>1</v>
      </c>
      <c r="I90" s="252">
        <v>2773</v>
      </c>
      <c r="J90" s="301">
        <f t="shared" si="27"/>
        <v>1</v>
      </c>
      <c r="K90" s="254">
        <v>1</v>
      </c>
      <c r="L90" s="262">
        <v>11092</v>
      </c>
      <c r="M90" s="262">
        <v>0</v>
      </c>
      <c r="N90" s="251">
        <f t="shared" si="31"/>
        <v>11092</v>
      </c>
      <c r="O90" s="286">
        <v>0</v>
      </c>
      <c r="P90" s="286">
        <v>0</v>
      </c>
      <c r="Q90" s="51">
        <f t="shared" si="32"/>
        <v>0</v>
      </c>
      <c r="R90" s="48" t="str">
        <f t="shared" si="33"/>
        <v>N/A</v>
      </c>
      <c r="S90" s="287">
        <v>9948.7900000000009</v>
      </c>
      <c r="T90" s="283" t="s">
        <v>93</v>
      </c>
      <c r="Y90" s="270"/>
    </row>
    <row r="91" spans="1:25" hidden="1" outlineLevel="1" x14ac:dyDescent="0.2">
      <c r="F91" s="245" t="s">
        <v>162</v>
      </c>
      <c r="G91" s="246" t="s">
        <v>161</v>
      </c>
      <c r="H91" s="255">
        <v>1</v>
      </c>
      <c r="I91" s="252">
        <v>2773</v>
      </c>
      <c r="J91" s="301">
        <f t="shared" si="27"/>
        <v>1</v>
      </c>
      <c r="K91" s="254">
        <v>1</v>
      </c>
      <c r="L91" s="262">
        <v>30503</v>
      </c>
      <c r="M91" s="262">
        <v>0</v>
      </c>
      <c r="N91" s="251">
        <f t="shared" si="31"/>
        <v>30503</v>
      </c>
      <c r="O91" s="286">
        <v>0</v>
      </c>
      <c r="P91" s="286">
        <v>0</v>
      </c>
      <c r="Q91" s="51">
        <f t="shared" si="32"/>
        <v>0</v>
      </c>
      <c r="R91" s="48" t="str">
        <f t="shared" si="33"/>
        <v>N/A</v>
      </c>
      <c r="S91" s="287">
        <v>28744.59</v>
      </c>
      <c r="T91" s="283" t="s">
        <v>93</v>
      </c>
      <c r="Y91" s="270"/>
    </row>
    <row r="92" spans="1:25" hidden="1" outlineLevel="1" x14ac:dyDescent="0.2">
      <c r="F92" s="245" t="s">
        <v>163</v>
      </c>
      <c r="G92" s="246" t="s">
        <v>164</v>
      </c>
      <c r="H92" s="255">
        <v>1</v>
      </c>
      <c r="I92" s="252">
        <v>3520</v>
      </c>
      <c r="J92" s="301">
        <f t="shared" si="27"/>
        <v>1</v>
      </c>
      <c r="K92" s="254">
        <v>1</v>
      </c>
      <c r="L92" s="262">
        <v>42240</v>
      </c>
      <c r="M92" s="262">
        <v>0</v>
      </c>
      <c r="N92" s="251">
        <f t="shared" si="31"/>
        <v>42240</v>
      </c>
      <c r="O92" s="286">
        <v>0</v>
      </c>
      <c r="P92" s="286">
        <v>0</v>
      </c>
      <c r="Q92" s="51">
        <f t="shared" si="32"/>
        <v>0</v>
      </c>
      <c r="R92" s="48" t="str">
        <f t="shared" si="33"/>
        <v>N/A</v>
      </c>
      <c r="S92" s="287">
        <v>41280.69</v>
      </c>
      <c r="T92" s="283" t="s">
        <v>93</v>
      </c>
      <c r="Y92" s="270"/>
    </row>
    <row r="93" spans="1:25" hidden="1" outlineLevel="1" x14ac:dyDescent="0.2">
      <c r="F93" s="245" t="s">
        <v>165</v>
      </c>
      <c r="G93" s="246" t="s">
        <v>135</v>
      </c>
      <c r="H93" s="255">
        <v>1</v>
      </c>
      <c r="I93" s="252">
        <v>3503.0833333333335</v>
      </c>
      <c r="J93" s="301">
        <f t="shared" si="27"/>
        <v>1</v>
      </c>
      <c r="K93" s="254">
        <v>1</v>
      </c>
      <c r="L93" s="262">
        <v>24521.583333333336</v>
      </c>
      <c r="M93" s="262">
        <v>0</v>
      </c>
      <c r="N93" s="251">
        <f t="shared" si="31"/>
        <v>24521.583333333336</v>
      </c>
      <c r="O93" s="286">
        <v>0</v>
      </c>
      <c r="P93" s="286">
        <v>0</v>
      </c>
      <c r="Q93" s="51">
        <f t="shared" si="32"/>
        <v>0</v>
      </c>
      <c r="R93" s="48" t="str">
        <f t="shared" si="33"/>
        <v>N/A</v>
      </c>
      <c r="S93" s="287">
        <v>23537.830000000005</v>
      </c>
      <c r="T93" s="283" t="s">
        <v>93</v>
      </c>
      <c r="Y93" s="270"/>
    </row>
    <row r="94" spans="1:25" hidden="1" outlineLevel="1" x14ac:dyDescent="0.2">
      <c r="F94" s="245" t="s">
        <v>126</v>
      </c>
      <c r="G94" s="246" t="s">
        <v>92</v>
      </c>
      <c r="H94" s="255">
        <v>1</v>
      </c>
      <c r="I94" s="252">
        <v>2773</v>
      </c>
      <c r="J94" s="301">
        <f t="shared" si="27"/>
        <v>0.5</v>
      </c>
      <c r="K94" s="254">
        <v>0.5</v>
      </c>
      <c r="L94" s="262">
        <v>11092</v>
      </c>
      <c r="M94" s="262">
        <v>0</v>
      </c>
      <c r="N94" s="251">
        <f t="shared" si="31"/>
        <v>11092</v>
      </c>
      <c r="O94" s="286">
        <v>0</v>
      </c>
      <c r="P94" s="286">
        <v>0</v>
      </c>
      <c r="Q94" s="51">
        <f t="shared" si="32"/>
        <v>0</v>
      </c>
      <c r="R94" s="48" t="str">
        <f t="shared" si="33"/>
        <v>N/A</v>
      </c>
      <c r="S94" s="287">
        <v>10114.32</v>
      </c>
      <c r="T94" s="283" t="s">
        <v>93</v>
      </c>
      <c r="Y94" s="270"/>
    </row>
    <row r="95" spans="1:25" hidden="1" outlineLevel="1" x14ac:dyDescent="0.2">
      <c r="F95" s="245" t="s">
        <v>97</v>
      </c>
      <c r="G95" s="246" t="s">
        <v>98</v>
      </c>
      <c r="H95" s="255">
        <v>1</v>
      </c>
      <c r="I95" s="252">
        <v>2773</v>
      </c>
      <c r="J95" s="301">
        <f t="shared" si="27"/>
        <v>0.7</v>
      </c>
      <c r="K95" s="254">
        <v>0.7</v>
      </c>
      <c r="L95" s="262">
        <v>23293.199999999997</v>
      </c>
      <c r="M95" s="262">
        <v>0</v>
      </c>
      <c r="N95" s="251">
        <f t="shared" si="31"/>
        <v>23293.199999999997</v>
      </c>
      <c r="O95" s="286">
        <v>0</v>
      </c>
      <c r="P95" s="286">
        <v>0</v>
      </c>
      <c r="Q95" s="51">
        <f t="shared" si="32"/>
        <v>0</v>
      </c>
      <c r="R95" s="48" t="str">
        <f t="shared" si="33"/>
        <v>N/A</v>
      </c>
      <c r="S95" s="287">
        <v>22748.089999999997</v>
      </c>
      <c r="T95" s="283" t="s">
        <v>93</v>
      </c>
      <c r="Y95" s="270"/>
    </row>
    <row r="96" spans="1:25" hidden="1" outlineLevel="1" x14ac:dyDescent="0.2">
      <c r="F96" s="245" t="s">
        <v>122</v>
      </c>
      <c r="G96" s="246" t="s">
        <v>92</v>
      </c>
      <c r="H96" s="255">
        <v>1</v>
      </c>
      <c r="I96" s="252">
        <v>2773</v>
      </c>
      <c r="J96" s="301">
        <f t="shared" si="27"/>
        <v>0.5</v>
      </c>
      <c r="K96" s="254">
        <v>0.5</v>
      </c>
      <c r="L96" s="262">
        <v>13865</v>
      </c>
      <c r="M96" s="262">
        <v>0</v>
      </c>
      <c r="N96" s="251">
        <f t="shared" si="31"/>
        <v>13865</v>
      </c>
      <c r="O96" s="286">
        <v>0</v>
      </c>
      <c r="P96" s="286">
        <v>0</v>
      </c>
      <c r="Q96" s="51">
        <f t="shared" si="32"/>
        <v>0</v>
      </c>
      <c r="R96" s="48" t="str">
        <f t="shared" si="33"/>
        <v>N/A</v>
      </c>
      <c r="S96" s="287">
        <v>13223.44</v>
      </c>
      <c r="T96" s="283" t="s">
        <v>93</v>
      </c>
      <c r="Y96" s="270"/>
    </row>
    <row r="97" spans="1:25" hidden="1" outlineLevel="1" x14ac:dyDescent="0.2">
      <c r="F97" s="245" t="s">
        <v>123</v>
      </c>
      <c r="G97" s="246" t="s">
        <v>92</v>
      </c>
      <c r="H97" s="255">
        <v>1</v>
      </c>
      <c r="I97" s="252">
        <v>2773</v>
      </c>
      <c r="J97" s="301">
        <f t="shared" si="27"/>
        <v>1</v>
      </c>
      <c r="K97" s="254">
        <v>1</v>
      </c>
      <c r="L97" s="262">
        <v>13865</v>
      </c>
      <c r="M97" s="262">
        <v>0</v>
      </c>
      <c r="N97" s="251">
        <f t="shared" si="31"/>
        <v>13865</v>
      </c>
      <c r="O97" s="286">
        <v>0</v>
      </c>
      <c r="P97" s="286">
        <v>0</v>
      </c>
      <c r="Q97" s="51">
        <f t="shared" si="32"/>
        <v>0</v>
      </c>
      <c r="R97" s="48" t="str">
        <f t="shared" si="33"/>
        <v>N/A</v>
      </c>
      <c r="S97" s="287">
        <v>12024.72</v>
      </c>
      <c r="T97" s="283" t="s">
        <v>93</v>
      </c>
      <c r="Y97" s="270"/>
    </row>
    <row r="98" spans="1:25" hidden="1" outlineLevel="1" x14ac:dyDescent="0.2">
      <c r="F98" s="245" t="s">
        <v>124</v>
      </c>
      <c r="G98" s="246" t="s">
        <v>92</v>
      </c>
      <c r="H98" s="255">
        <v>1</v>
      </c>
      <c r="I98" s="252">
        <v>2810</v>
      </c>
      <c r="J98" s="301">
        <f t="shared" si="27"/>
        <v>1</v>
      </c>
      <c r="K98" s="254">
        <v>1</v>
      </c>
      <c r="L98" s="262">
        <v>25290</v>
      </c>
      <c r="M98" s="262">
        <v>0</v>
      </c>
      <c r="N98" s="251">
        <f t="shared" si="31"/>
        <v>25290</v>
      </c>
      <c r="O98" s="286">
        <v>0</v>
      </c>
      <c r="P98" s="286">
        <v>0</v>
      </c>
      <c r="Q98" s="51">
        <f t="shared" si="32"/>
        <v>0</v>
      </c>
      <c r="R98" s="48" t="str">
        <f t="shared" si="33"/>
        <v>N/A</v>
      </c>
      <c r="S98" s="287">
        <v>25276.5</v>
      </c>
      <c r="T98" s="283" t="s">
        <v>93</v>
      </c>
      <c r="Y98" s="270"/>
    </row>
    <row r="99" spans="1:25" hidden="1" outlineLevel="1" x14ac:dyDescent="0.2">
      <c r="F99" s="245" t="s">
        <v>125</v>
      </c>
      <c r="G99" s="246" t="s">
        <v>92</v>
      </c>
      <c r="H99" s="255">
        <v>1</v>
      </c>
      <c r="I99" s="252">
        <v>2773</v>
      </c>
      <c r="J99" s="301">
        <f t="shared" si="27"/>
        <v>0.5</v>
      </c>
      <c r="K99" s="254">
        <v>0.5</v>
      </c>
      <c r="L99" s="262">
        <v>5546</v>
      </c>
      <c r="M99" s="262">
        <v>0</v>
      </c>
      <c r="N99" s="251">
        <f t="shared" si="31"/>
        <v>5546</v>
      </c>
      <c r="O99" s="286">
        <v>0</v>
      </c>
      <c r="P99" s="286">
        <v>0</v>
      </c>
      <c r="Q99" s="51">
        <f t="shared" si="32"/>
        <v>0</v>
      </c>
      <c r="R99" s="48" t="str">
        <f t="shared" si="33"/>
        <v>N/A</v>
      </c>
      <c r="S99" s="287">
        <v>4960</v>
      </c>
      <c r="T99" s="283" t="s">
        <v>93</v>
      </c>
      <c r="Y99" s="270"/>
    </row>
    <row r="100" spans="1:25" hidden="1" outlineLevel="1" x14ac:dyDescent="0.2">
      <c r="F100" s="245" t="s">
        <v>166</v>
      </c>
      <c r="G100" s="246" t="s">
        <v>92</v>
      </c>
      <c r="H100" s="255">
        <v>1</v>
      </c>
      <c r="I100" s="252">
        <v>2773</v>
      </c>
      <c r="J100" s="301">
        <f t="shared" si="27"/>
        <v>1</v>
      </c>
      <c r="K100" s="254">
        <v>1</v>
      </c>
      <c r="L100" s="262">
        <v>2773</v>
      </c>
      <c r="M100" s="262">
        <v>0</v>
      </c>
      <c r="N100" s="251">
        <f t="shared" si="31"/>
        <v>2773</v>
      </c>
      <c r="O100" s="286">
        <v>0</v>
      </c>
      <c r="P100" s="286">
        <v>0</v>
      </c>
      <c r="Q100" s="51">
        <f t="shared" si="32"/>
        <v>0</v>
      </c>
      <c r="R100" s="48" t="str">
        <f t="shared" si="33"/>
        <v>N/A</v>
      </c>
      <c r="S100" s="287">
        <v>1395</v>
      </c>
      <c r="T100" s="283" t="s">
        <v>93</v>
      </c>
      <c r="Y100" s="270"/>
    </row>
    <row r="101" spans="1:25" hidden="1" outlineLevel="1" x14ac:dyDescent="0.2">
      <c r="F101" s="245" t="s">
        <v>167</v>
      </c>
      <c r="G101" s="246" t="s">
        <v>111</v>
      </c>
      <c r="H101" s="255">
        <v>1</v>
      </c>
      <c r="I101" s="252">
        <v>3335</v>
      </c>
      <c r="J101" s="301">
        <f t="shared" si="27"/>
        <v>1</v>
      </c>
      <c r="K101" s="254">
        <v>1</v>
      </c>
      <c r="L101" s="262">
        <v>6670</v>
      </c>
      <c r="M101" s="262">
        <v>0</v>
      </c>
      <c r="N101" s="251">
        <f t="shared" si="31"/>
        <v>6670</v>
      </c>
      <c r="O101" s="286">
        <v>0</v>
      </c>
      <c r="P101" s="286">
        <v>0</v>
      </c>
      <c r="Q101" s="51">
        <f t="shared" si="32"/>
        <v>0</v>
      </c>
      <c r="R101" s="48" t="str">
        <f t="shared" si="33"/>
        <v>N/A</v>
      </c>
      <c r="S101" s="287">
        <v>6503.02</v>
      </c>
      <c r="T101" s="283" t="s">
        <v>93</v>
      </c>
      <c r="Y101" s="270"/>
    </row>
    <row r="102" spans="1:25" hidden="1" outlineLevel="1" x14ac:dyDescent="0.2">
      <c r="F102" s="245" t="s">
        <v>168</v>
      </c>
      <c r="G102" s="246" t="s">
        <v>111</v>
      </c>
      <c r="H102" s="255">
        <v>1</v>
      </c>
      <c r="I102" s="252">
        <v>3585</v>
      </c>
      <c r="J102" s="301">
        <f t="shared" si="27"/>
        <v>1</v>
      </c>
      <c r="K102" s="254">
        <v>1</v>
      </c>
      <c r="L102" s="262">
        <v>7170</v>
      </c>
      <c r="M102" s="262">
        <v>0</v>
      </c>
      <c r="N102" s="251">
        <f t="shared" si="31"/>
        <v>7170</v>
      </c>
      <c r="O102" s="286">
        <v>0</v>
      </c>
      <c r="P102" s="286">
        <v>0</v>
      </c>
      <c r="Q102" s="51">
        <f t="shared" si="32"/>
        <v>0</v>
      </c>
      <c r="R102" s="48" t="str">
        <f t="shared" si="33"/>
        <v>N/A</v>
      </c>
      <c r="S102" s="287">
        <v>5997.3</v>
      </c>
      <c r="T102" s="283" t="s">
        <v>93</v>
      </c>
      <c r="Y102" s="270"/>
    </row>
    <row r="103" spans="1:25" hidden="1" outlineLevel="1" x14ac:dyDescent="0.2">
      <c r="F103" s="245" t="s">
        <v>169</v>
      </c>
      <c r="G103" s="246" t="s">
        <v>92</v>
      </c>
      <c r="H103" s="255">
        <v>1</v>
      </c>
      <c r="I103" s="252">
        <v>2773</v>
      </c>
      <c r="J103" s="301">
        <f t="shared" si="27"/>
        <v>1</v>
      </c>
      <c r="K103" s="254">
        <v>1</v>
      </c>
      <c r="L103" s="262">
        <v>2773</v>
      </c>
      <c r="M103" s="262">
        <v>0</v>
      </c>
      <c r="N103" s="251">
        <f t="shared" si="31"/>
        <v>2773</v>
      </c>
      <c r="O103" s="286">
        <v>0</v>
      </c>
      <c r="P103" s="286">
        <v>0</v>
      </c>
      <c r="Q103" s="51">
        <f t="shared" si="32"/>
        <v>0</v>
      </c>
      <c r="R103" s="48" t="str">
        <f t="shared" si="33"/>
        <v>N/A</v>
      </c>
      <c r="S103" s="287">
        <v>1022.8000000000002</v>
      </c>
      <c r="T103" s="283" t="s">
        <v>93</v>
      </c>
      <c r="Y103" s="270"/>
    </row>
    <row r="104" spans="1:25" hidden="1" outlineLevel="1" x14ac:dyDescent="0.2">
      <c r="F104" s="245" t="s">
        <v>170</v>
      </c>
      <c r="G104" s="246" t="s">
        <v>171</v>
      </c>
      <c r="H104" s="255">
        <v>1</v>
      </c>
      <c r="I104" s="252">
        <v>2817</v>
      </c>
      <c r="J104" s="301">
        <f t="shared" si="27"/>
        <v>0.5</v>
      </c>
      <c r="K104" s="254">
        <v>0.5</v>
      </c>
      <c r="L104" s="262">
        <v>4225.5</v>
      </c>
      <c r="M104" s="262">
        <v>0</v>
      </c>
      <c r="N104" s="251">
        <f t="shared" si="31"/>
        <v>4225.5</v>
      </c>
      <c r="O104" s="286">
        <v>0</v>
      </c>
      <c r="P104" s="286">
        <v>0</v>
      </c>
      <c r="Q104" s="51">
        <f t="shared" si="32"/>
        <v>0</v>
      </c>
      <c r="R104" s="48" t="str">
        <f t="shared" si="33"/>
        <v>N/A</v>
      </c>
      <c r="S104" s="287">
        <v>4221.6000000000004</v>
      </c>
      <c r="T104" s="283" t="s">
        <v>93</v>
      </c>
      <c r="Y104" s="270"/>
    </row>
    <row r="105" spans="1:25" hidden="1" outlineLevel="1" x14ac:dyDescent="0.2">
      <c r="F105" s="245" t="s">
        <v>172</v>
      </c>
      <c r="G105" s="246" t="s">
        <v>111</v>
      </c>
      <c r="H105" s="255">
        <v>1</v>
      </c>
      <c r="I105" s="252">
        <v>3435</v>
      </c>
      <c r="J105" s="301">
        <f t="shared" si="27"/>
        <v>1</v>
      </c>
      <c r="K105" s="254">
        <v>1</v>
      </c>
      <c r="L105" s="262">
        <v>41220</v>
      </c>
      <c r="M105" s="262">
        <v>0</v>
      </c>
      <c r="N105" s="251">
        <f t="shared" si="31"/>
        <v>41220</v>
      </c>
      <c r="O105" s="286">
        <v>0</v>
      </c>
      <c r="P105" s="286">
        <v>0</v>
      </c>
      <c r="Q105" s="51">
        <f t="shared" si="32"/>
        <v>0</v>
      </c>
      <c r="R105" s="48" t="str">
        <f t="shared" si="33"/>
        <v>N/A</v>
      </c>
      <c r="S105" s="287">
        <v>40214.220000000008</v>
      </c>
      <c r="T105" s="283" t="s">
        <v>93</v>
      </c>
      <c r="Y105" s="270"/>
    </row>
    <row r="106" spans="1:25" collapsed="1" x14ac:dyDescent="0.2">
      <c r="A106" s="60" t="str">
        <f t="shared" ref="A106:A107" si="34">$G$7</f>
        <v>The People Concern</v>
      </c>
      <c r="B106" s="60" t="str">
        <f t="shared" ref="B106:B107" si="35">$G$8</f>
        <v>Cloverfield Services Center</v>
      </c>
      <c r="D106" s="60" t="s">
        <v>84</v>
      </c>
      <c r="E106" s="29" t="s">
        <v>85</v>
      </c>
      <c r="F106" s="245"/>
      <c r="G106" s="246" t="s">
        <v>93</v>
      </c>
      <c r="H106" s="256"/>
      <c r="I106" s="252"/>
      <c r="J106" s="253"/>
      <c r="K106" s="256">
        <f>SUM(J57:J105)</f>
        <v>35.911999999999999</v>
      </c>
      <c r="L106" s="262">
        <f>SUM(L57:L105)</f>
        <v>1162017.9747333331</v>
      </c>
      <c r="M106" s="262">
        <f t="shared" ref="M106:Q106" si="36">SUM(M57:M105)</f>
        <v>76652.990000000005</v>
      </c>
      <c r="N106" s="251">
        <f t="shared" si="36"/>
        <v>1085364.9847333333</v>
      </c>
      <c r="O106" s="286">
        <f t="shared" si="36"/>
        <v>40819.673000000003</v>
      </c>
      <c r="P106" s="286">
        <f t="shared" si="36"/>
        <v>35833.267</v>
      </c>
      <c r="Q106" s="51">
        <f t="shared" si="36"/>
        <v>76652.94</v>
      </c>
      <c r="R106" s="48">
        <f t="shared" ref="R106" si="37">IFERROR(Q106/M106,"N/A")</f>
        <v>0.99999934770972398</v>
      </c>
      <c r="S106" s="287">
        <f>SUM(S57:S105)</f>
        <v>882737.55999999959</v>
      </c>
      <c r="Y106" s="270"/>
    </row>
    <row r="107" spans="1:25" x14ac:dyDescent="0.2">
      <c r="A107" s="60" t="str">
        <f t="shared" si="34"/>
        <v>The People Concern</v>
      </c>
      <c r="B107" s="60" t="str">
        <f t="shared" si="35"/>
        <v>Cloverfield Services Center</v>
      </c>
      <c r="D107" s="60" t="s">
        <v>84</v>
      </c>
      <c r="E107" s="29" t="s">
        <v>85</v>
      </c>
      <c r="F107" s="245"/>
      <c r="G107" s="246"/>
      <c r="H107" s="256"/>
      <c r="I107" s="252"/>
      <c r="J107" s="253"/>
      <c r="K107" s="254"/>
      <c r="L107" s="250">
        <v>0</v>
      </c>
      <c r="M107" s="250">
        <v>0</v>
      </c>
      <c r="N107" s="251">
        <f t="shared" ref="N107" si="38">L107-M107</f>
        <v>0</v>
      </c>
      <c r="O107" s="286">
        <v>0</v>
      </c>
      <c r="P107" s="286">
        <v>0</v>
      </c>
      <c r="Q107" s="51">
        <f t="shared" ref="Q107" si="39">SUM(O107:P107)</f>
        <v>0</v>
      </c>
      <c r="R107" s="48" t="str">
        <f t="shared" ref="R107" si="40">IFERROR(Q107/M107,"N/A")</f>
        <v>N/A</v>
      </c>
      <c r="S107" s="287">
        <v>0</v>
      </c>
      <c r="Y107" s="270"/>
    </row>
    <row r="108" spans="1:25" ht="13.5" thickBot="1" x14ac:dyDescent="0.25">
      <c r="F108" s="184"/>
      <c r="G108" s="175"/>
      <c r="H108" s="185" t="s">
        <v>173</v>
      </c>
      <c r="I108" s="186"/>
      <c r="J108" s="186"/>
      <c r="K108" s="302">
        <f>SUM(K106,K30,K55)</f>
        <v>49.622</v>
      </c>
      <c r="L108" s="187">
        <f>SUM(L30,L55,L106)</f>
        <v>1535825.1727333332</v>
      </c>
      <c r="M108" s="187">
        <f t="shared" ref="M108:Q108" si="41">SUM(M30,M55,M106)</f>
        <v>105881.98000000001</v>
      </c>
      <c r="N108" s="187">
        <f t="shared" si="41"/>
        <v>1429943.1927333334</v>
      </c>
      <c r="O108" s="187">
        <f t="shared" si="41"/>
        <v>56526.623000000007</v>
      </c>
      <c r="P108" s="187">
        <f t="shared" si="41"/>
        <v>49355.466999999997</v>
      </c>
      <c r="Q108" s="187">
        <f t="shared" si="41"/>
        <v>105882.09</v>
      </c>
      <c r="R108" s="188">
        <f t="shared" ref="R108" si="42">IFERROR(Q108/M108,"N/A")</f>
        <v>1.000001038892548</v>
      </c>
      <c r="S108" s="189">
        <f>SUM(S30,S55,S106)</f>
        <v>1117219.9399999997</v>
      </c>
    </row>
    <row r="109" spans="1:25" ht="13.5" thickBot="1" x14ac:dyDescent="0.25">
      <c r="F109" s="43"/>
      <c r="G109" s="43"/>
      <c r="H109" s="43"/>
      <c r="I109" s="43"/>
      <c r="J109" s="43"/>
      <c r="K109" s="43"/>
    </row>
    <row r="110" spans="1:25" x14ac:dyDescent="0.2">
      <c r="F110" s="19" t="s">
        <v>174</v>
      </c>
      <c r="G110" s="18"/>
      <c r="H110" s="18"/>
      <c r="I110" s="18"/>
      <c r="J110" s="18"/>
      <c r="K110" s="17"/>
      <c r="L110" s="16"/>
      <c r="M110" s="16"/>
      <c r="N110" s="16"/>
      <c r="O110" s="16"/>
      <c r="P110" s="16"/>
      <c r="Q110" s="16"/>
      <c r="R110" s="15"/>
      <c r="S110" s="14"/>
    </row>
    <row r="111" spans="1:25" s="80" customFormat="1" x14ac:dyDescent="0.2">
      <c r="A111" s="60"/>
      <c r="B111" s="60"/>
      <c r="C111" s="75"/>
      <c r="D111" s="75"/>
      <c r="E111" s="84"/>
      <c r="F111" s="76" t="s">
        <v>175</v>
      </c>
      <c r="G111" s="86"/>
      <c r="H111" s="86"/>
      <c r="I111" s="86"/>
      <c r="J111" s="86"/>
      <c r="K111" s="78"/>
      <c r="L111" s="22"/>
      <c r="M111" s="22"/>
      <c r="N111" s="22"/>
      <c r="O111" s="22"/>
      <c r="P111" s="22"/>
      <c r="Q111" s="22"/>
      <c r="R111" s="21"/>
      <c r="S111" s="20"/>
    </row>
    <row r="112" spans="1:25" ht="33.75" x14ac:dyDescent="0.2">
      <c r="A112" s="60" t="str">
        <f t="shared" ref="A112:A123" si="43">$G$7</f>
        <v>The People Concern</v>
      </c>
      <c r="B112" s="60" t="str">
        <f t="shared" ref="B112:B123" si="44">$G$8</f>
        <v>Cloverfield Services Center</v>
      </c>
      <c r="D112" s="60" t="s">
        <v>84</v>
      </c>
      <c r="E112" s="29" t="s">
        <v>174</v>
      </c>
      <c r="F112" s="65" t="s">
        <v>176</v>
      </c>
      <c r="G112" s="66"/>
      <c r="H112" s="67"/>
      <c r="I112" s="67"/>
      <c r="J112" s="67"/>
      <c r="K112" s="67"/>
      <c r="L112" s="52" t="s">
        <v>53</v>
      </c>
      <c r="M112" s="52" t="s">
        <v>54</v>
      </c>
      <c r="N112" s="52" t="s">
        <v>55</v>
      </c>
      <c r="O112" s="52" t="s">
        <v>56</v>
      </c>
      <c r="P112" s="52" t="s">
        <v>57</v>
      </c>
      <c r="Q112" s="52" t="s">
        <v>58</v>
      </c>
      <c r="R112" s="62" t="s">
        <v>59</v>
      </c>
      <c r="S112" s="63" t="s">
        <v>60</v>
      </c>
    </row>
    <row r="113" spans="1:19" s="283" customFormat="1" x14ac:dyDescent="0.2">
      <c r="A113" s="282"/>
      <c r="B113" s="282"/>
      <c r="C113" s="282"/>
      <c r="D113" s="282"/>
      <c r="F113" s="239" t="s">
        <v>90</v>
      </c>
      <c r="G113" s="240"/>
      <c r="H113" s="241"/>
      <c r="I113" s="242"/>
      <c r="J113" s="243"/>
      <c r="K113" s="244"/>
      <c r="L113" s="235"/>
      <c r="M113" s="235"/>
      <c r="N113" s="235"/>
      <c r="O113" s="235"/>
      <c r="P113" s="235"/>
      <c r="Q113" s="284"/>
      <c r="R113" s="236"/>
      <c r="S113" s="285"/>
    </row>
    <row r="114" spans="1:19" x14ac:dyDescent="0.2">
      <c r="A114" s="60" t="str">
        <f t="shared" si="43"/>
        <v>The People Concern</v>
      </c>
      <c r="B114" s="60" t="str">
        <f t="shared" si="44"/>
        <v>Cloverfield Services Center</v>
      </c>
      <c r="D114" s="60" t="s">
        <v>84</v>
      </c>
      <c r="E114" s="29" t="s">
        <v>174</v>
      </c>
      <c r="F114" s="257" t="s">
        <v>177</v>
      </c>
      <c r="G114" s="258" t="s">
        <v>178</v>
      </c>
      <c r="H114" s="46">
        <v>3.6000000000000004E-2</v>
      </c>
      <c r="I114" s="47"/>
      <c r="J114" s="47"/>
      <c r="K114" s="47"/>
      <c r="L114" s="263">
        <v>10162.735128000002</v>
      </c>
      <c r="M114" s="263">
        <v>1052.2437120000002</v>
      </c>
      <c r="N114" s="251">
        <f t="shared" ref="N114:N121" si="45">L114-M114</f>
        <v>9110.4914160000026</v>
      </c>
      <c r="O114" s="286">
        <v>578.73404160000018</v>
      </c>
      <c r="P114" s="288">
        <v>902.5096704</v>
      </c>
      <c r="Q114" s="45">
        <f t="shared" ref="Q114:Q121" si="46">SUM(O114:P114)</f>
        <v>1481.2437120000002</v>
      </c>
      <c r="R114" s="44">
        <f t="shared" ref="R114:R121" si="47">IFERROR(Q114/M114,"N/A")</f>
        <v>1.4077002267702787</v>
      </c>
      <c r="S114" s="289">
        <v>12078.789999999997</v>
      </c>
    </row>
    <row r="115" spans="1:19" x14ac:dyDescent="0.2">
      <c r="A115" s="60" t="str">
        <f t="shared" si="43"/>
        <v>The People Concern</v>
      </c>
      <c r="B115" s="60" t="str">
        <f t="shared" si="44"/>
        <v>Cloverfield Services Center</v>
      </c>
      <c r="D115" s="60" t="s">
        <v>84</v>
      </c>
      <c r="E115" s="29" t="s">
        <v>174</v>
      </c>
      <c r="F115" s="257" t="s">
        <v>179</v>
      </c>
      <c r="G115" s="258" t="s">
        <v>180</v>
      </c>
      <c r="H115" s="46">
        <v>1.2500000000000001E-2</v>
      </c>
      <c r="I115" s="47"/>
      <c r="J115" s="47"/>
      <c r="K115" s="47"/>
      <c r="L115" s="263">
        <v>3528.7274750000006</v>
      </c>
      <c r="M115" s="263">
        <v>365.36240000000004</v>
      </c>
      <c r="N115" s="251">
        <f t="shared" si="45"/>
        <v>3163.3650750000006</v>
      </c>
      <c r="O115" s="286">
        <v>16.34</v>
      </c>
      <c r="P115" s="288">
        <v>243.40000000000006</v>
      </c>
      <c r="Q115" s="45">
        <f t="shared" si="46"/>
        <v>259.74000000000007</v>
      </c>
      <c r="R115" s="44">
        <f t="shared" si="47"/>
        <v>0.71091059178503324</v>
      </c>
      <c r="S115" s="289">
        <v>1219.1400000000003</v>
      </c>
    </row>
    <row r="116" spans="1:19" ht="25.5" x14ac:dyDescent="0.2">
      <c r="A116" s="60" t="str">
        <f t="shared" si="43"/>
        <v>The People Concern</v>
      </c>
      <c r="B116" s="60" t="str">
        <f t="shared" si="44"/>
        <v>Cloverfield Services Center</v>
      </c>
      <c r="D116" s="60" t="s">
        <v>84</v>
      </c>
      <c r="E116" s="29" t="s">
        <v>174</v>
      </c>
      <c r="F116" s="257" t="s">
        <v>181</v>
      </c>
      <c r="G116" s="260" t="s">
        <v>182</v>
      </c>
      <c r="H116" s="46">
        <v>0.14499999999999999</v>
      </c>
      <c r="I116" s="47"/>
      <c r="J116" s="47"/>
      <c r="K116" s="47"/>
      <c r="L116" s="263">
        <v>40933.238710000005</v>
      </c>
      <c r="M116" s="263">
        <v>4238.2038400000001</v>
      </c>
      <c r="N116" s="251">
        <f t="shared" si="45"/>
        <v>36695.034870000003</v>
      </c>
      <c r="O116" s="286">
        <v>2331.0121120000003</v>
      </c>
      <c r="P116" s="288">
        <v>3137.1917279999998</v>
      </c>
      <c r="Q116" s="45">
        <f t="shared" si="46"/>
        <v>5468.2038400000001</v>
      </c>
      <c r="R116" s="44">
        <f t="shared" si="47"/>
        <v>1.2902172822343534</v>
      </c>
      <c r="S116" s="289">
        <v>31932.330000000042</v>
      </c>
    </row>
    <row r="117" spans="1:19" x14ac:dyDescent="0.2">
      <c r="A117" s="60" t="str">
        <f t="shared" si="43"/>
        <v>The People Concern</v>
      </c>
      <c r="B117" s="60" t="str">
        <f t="shared" si="44"/>
        <v>Cloverfield Services Center</v>
      </c>
      <c r="D117" s="60" t="s">
        <v>84</v>
      </c>
      <c r="E117" s="29" t="s">
        <v>174</v>
      </c>
      <c r="F117" s="257" t="s">
        <v>183</v>
      </c>
      <c r="G117" s="258" t="s">
        <v>184</v>
      </c>
      <c r="H117" s="46">
        <v>7.6500000000000012E-2</v>
      </c>
      <c r="I117" s="47"/>
      <c r="J117" s="47"/>
      <c r="K117" s="47"/>
      <c r="L117" s="263">
        <v>21595.812147000004</v>
      </c>
      <c r="M117" s="263">
        <v>2236.0178880000003</v>
      </c>
      <c r="N117" s="251">
        <f t="shared" si="45"/>
        <v>19359.794259000002</v>
      </c>
      <c r="O117" s="286">
        <v>1229.8098384000002</v>
      </c>
      <c r="P117" s="288">
        <v>1006.2080496000001</v>
      </c>
      <c r="Q117" s="45">
        <f t="shared" si="46"/>
        <v>2236.0178880000003</v>
      </c>
      <c r="R117" s="44">
        <f t="shared" si="47"/>
        <v>1</v>
      </c>
      <c r="S117" s="289">
        <v>21216.429999999993</v>
      </c>
    </row>
    <row r="118" spans="1:19" s="283" customFormat="1" x14ac:dyDescent="0.2">
      <c r="A118" s="282"/>
      <c r="B118" s="282"/>
      <c r="C118" s="282"/>
      <c r="D118" s="282"/>
      <c r="F118" s="239" t="s">
        <v>130</v>
      </c>
      <c r="G118" s="240"/>
      <c r="H118" s="241"/>
      <c r="I118" s="242"/>
      <c r="J118" s="243"/>
      <c r="K118" s="244"/>
      <c r="L118" s="235"/>
      <c r="M118" s="235"/>
      <c r="N118" s="235"/>
      <c r="O118" s="235"/>
      <c r="P118" s="235"/>
      <c r="Q118" s="284"/>
      <c r="R118" s="236"/>
      <c r="S118" s="285"/>
    </row>
    <row r="119" spans="1:19" x14ac:dyDescent="0.2">
      <c r="A119" s="60" t="str">
        <f t="shared" si="43"/>
        <v>The People Concern</v>
      </c>
      <c r="B119" s="60" t="str">
        <f t="shared" si="44"/>
        <v>Cloverfield Services Center</v>
      </c>
      <c r="D119" s="60" t="s">
        <v>84</v>
      </c>
      <c r="E119" s="29" t="s">
        <v>174</v>
      </c>
      <c r="F119" s="257" t="s">
        <v>177</v>
      </c>
      <c r="G119" s="258" t="s">
        <v>178</v>
      </c>
      <c r="H119" s="46">
        <v>3.6000000000000004E-2</v>
      </c>
      <c r="I119" s="47"/>
      <c r="J119" s="47"/>
      <c r="K119" s="47"/>
      <c r="L119" s="263">
        <v>26265.682850400004</v>
      </c>
      <c r="M119" s="263">
        <v>2759.5077120000001</v>
      </c>
      <c r="N119" s="251">
        <f t="shared" si="45"/>
        <v>23506.175138400005</v>
      </c>
      <c r="O119" s="286">
        <v>1517.7292416000003</v>
      </c>
      <c r="P119" s="288">
        <v>1652.1607584000014</v>
      </c>
      <c r="Q119" s="45">
        <f t="shared" si="46"/>
        <v>3169.8900000000017</v>
      </c>
      <c r="R119" s="44">
        <f t="shared" si="47"/>
        <v>1.1487157605015605</v>
      </c>
      <c r="S119" s="289">
        <v>35293.799999999952</v>
      </c>
    </row>
    <row r="120" spans="1:19" x14ac:dyDescent="0.2">
      <c r="A120" s="60" t="str">
        <f t="shared" si="43"/>
        <v>The People Concern</v>
      </c>
      <c r="B120" s="60" t="str">
        <f t="shared" si="44"/>
        <v>Cloverfield Services Center</v>
      </c>
      <c r="D120" s="60" t="s">
        <v>84</v>
      </c>
      <c r="E120" s="29" t="s">
        <v>174</v>
      </c>
      <c r="F120" s="257" t="s">
        <v>179</v>
      </c>
      <c r="G120" s="258" t="s">
        <v>180</v>
      </c>
      <c r="H120" s="46">
        <v>1.2500000000000001E-2</v>
      </c>
      <c r="I120" s="47"/>
      <c r="J120" s="47"/>
      <c r="K120" s="47"/>
      <c r="L120" s="263">
        <v>9120.0287675</v>
      </c>
      <c r="M120" s="263">
        <v>958.16240000000005</v>
      </c>
      <c r="N120" s="251">
        <f t="shared" si="45"/>
        <v>8161.8663674999998</v>
      </c>
      <c r="O120" s="286">
        <v>27.740000000000002</v>
      </c>
      <c r="P120" s="288">
        <v>301.27999999999997</v>
      </c>
      <c r="Q120" s="45">
        <f t="shared" si="46"/>
        <v>329.02</v>
      </c>
      <c r="R120" s="44">
        <f t="shared" si="47"/>
        <v>0.34338646559288905</v>
      </c>
      <c r="S120" s="289">
        <v>3969.97</v>
      </c>
    </row>
    <row r="121" spans="1:19" ht="25.5" x14ac:dyDescent="0.2">
      <c r="A121" s="60" t="str">
        <f t="shared" si="43"/>
        <v>The People Concern</v>
      </c>
      <c r="B121" s="60" t="str">
        <f t="shared" si="44"/>
        <v>Cloverfield Services Center</v>
      </c>
      <c r="D121" s="60" t="s">
        <v>84</v>
      </c>
      <c r="E121" s="29" t="s">
        <v>174</v>
      </c>
      <c r="F121" s="257" t="s">
        <v>181</v>
      </c>
      <c r="G121" s="260" t="s">
        <v>182</v>
      </c>
      <c r="H121" s="46">
        <v>0.14499999999999999</v>
      </c>
      <c r="I121" s="47"/>
      <c r="J121" s="47"/>
      <c r="K121" s="47"/>
      <c r="L121" s="263">
        <v>105792.333703</v>
      </c>
      <c r="M121" s="263">
        <v>11114.68384</v>
      </c>
      <c r="N121" s="251">
        <f t="shared" si="45"/>
        <v>94677.649862999999</v>
      </c>
      <c r="O121" s="286">
        <v>4978.8399999999992</v>
      </c>
      <c r="P121" s="288">
        <v>4801.0400000000091</v>
      </c>
      <c r="Q121" s="45">
        <f t="shared" si="46"/>
        <v>9779.8800000000083</v>
      </c>
      <c r="R121" s="44">
        <f t="shared" si="47"/>
        <v>0.87990627001046651</v>
      </c>
      <c r="S121" s="289">
        <v>94911.330000000147</v>
      </c>
    </row>
    <row r="122" spans="1:19" x14ac:dyDescent="0.2">
      <c r="A122" s="60" t="str">
        <f t="shared" si="43"/>
        <v>The People Concern</v>
      </c>
      <c r="B122" s="60" t="str">
        <f t="shared" si="44"/>
        <v>Cloverfield Services Center</v>
      </c>
      <c r="D122" s="60" t="s">
        <v>84</v>
      </c>
      <c r="E122" s="29" t="s">
        <v>174</v>
      </c>
      <c r="F122" s="257" t="s">
        <v>183</v>
      </c>
      <c r="G122" s="258" t="s">
        <v>184</v>
      </c>
      <c r="H122" s="46">
        <v>7.6499999999999999E-2</v>
      </c>
      <c r="I122" s="47"/>
      <c r="J122" s="47"/>
      <c r="K122" s="47"/>
      <c r="L122" s="263">
        <v>55814.576057099999</v>
      </c>
      <c r="M122" s="263">
        <v>5863.953888</v>
      </c>
      <c r="N122" s="251">
        <f t="shared" ref="N122:N123" si="48">L122-M122</f>
        <v>49950.622169099996</v>
      </c>
      <c r="O122" s="286">
        <v>2931.976944</v>
      </c>
      <c r="P122" s="288">
        <v>2932.27</v>
      </c>
      <c r="Q122" s="45">
        <f t="shared" ref="Q122:Q123" si="49">SUM(O122:P122)</f>
        <v>5864.2469440000004</v>
      </c>
      <c r="R122" s="44">
        <f t="shared" ref="R122:R123" si="50">IFERROR(Q122/M122,"N/A")</f>
        <v>1.0000499758363721</v>
      </c>
      <c r="S122" s="289">
        <v>74508.359999999971</v>
      </c>
    </row>
    <row r="123" spans="1:19" x14ac:dyDescent="0.2">
      <c r="A123" s="60" t="str">
        <f t="shared" si="43"/>
        <v>The People Concern</v>
      </c>
      <c r="B123" s="60" t="str">
        <f t="shared" si="44"/>
        <v>Cloverfield Services Center</v>
      </c>
      <c r="D123" s="60" t="s">
        <v>84</v>
      </c>
      <c r="E123" s="29" t="s">
        <v>174</v>
      </c>
      <c r="F123" s="257"/>
      <c r="G123" s="258"/>
      <c r="H123" s="46"/>
      <c r="I123" s="47"/>
      <c r="J123" s="47"/>
      <c r="K123" s="47"/>
      <c r="L123" s="259">
        <v>0</v>
      </c>
      <c r="M123" s="259">
        <v>0</v>
      </c>
      <c r="N123" s="251">
        <f t="shared" si="48"/>
        <v>0</v>
      </c>
      <c r="O123" s="286">
        <v>0</v>
      </c>
      <c r="P123" s="288">
        <v>0</v>
      </c>
      <c r="Q123" s="45">
        <f t="shared" si="49"/>
        <v>0</v>
      </c>
      <c r="R123" s="44" t="str">
        <f t="shared" si="50"/>
        <v>N/A</v>
      </c>
      <c r="S123" s="290">
        <v>0</v>
      </c>
    </row>
    <row r="124" spans="1:19" ht="13.5" thickBot="1" x14ac:dyDescent="0.25">
      <c r="F124" s="68"/>
      <c r="G124" s="64"/>
      <c r="H124" s="69" t="s">
        <v>185</v>
      </c>
      <c r="I124" s="70"/>
      <c r="J124" s="70"/>
      <c r="K124" s="71"/>
      <c r="L124" s="72">
        <f t="shared" ref="L124:Q124" si="51">SUM(L113:L123)</f>
        <v>273213.13483800006</v>
      </c>
      <c r="M124" s="72">
        <f t="shared" si="51"/>
        <v>28588.135679999999</v>
      </c>
      <c r="N124" s="72">
        <f t="shared" si="51"/>
        <v>244624.99915799999</v>
      </c>
      <c r="O124" s="72">
        <f t="shared" si="51"/>
        <v>13612.1821776</v>
      </c>
      <c r="P124" s="72">
        <f t="shared" si="51"/>
        <v>14976.06020640001</v>
      </c>
      <c r="Q124" s="72">
        <f t="shared" si="51"/>
        <v>28588.242384000012</v>
      </c>
      <c r="R124" s="73">
        <f>IFERROR(Q124/M124,"N/A")</f>
        <v>1.0000037324574504</v>
      </c>
      <c r="S124" s="74">
        <f>SUM(S113:S123)</f>
        <v>275130.15000000014</v>
      </c>
    </row>
    <row r="125" spans="1:19" ht="13.5" thickBot="1" x14ac:dyDescent="0.25">
      <c r="F125" s="43"/>
      <c r="G125" s="43"/>
      <c r="H125" s="43"/>
      <c r="I125" s="43"/>
      <c r="J125" s="43"/>
      <c r="K125" s="43"/>
    </row>
    <row r="126" spans="1:19" s="80" customFormat="1" x14ac:dyDescent="0.2">
      <c r="A126" s="60"/>
      <c r="B126" s="60"/>
      <c r="C126" s="75"/>
      <c r="D126" s="75"/>
      <c r="E126" s="84"/>
      <c r="F126" s="19" t="s">
        <v>186</v>
      </c>
      <c r="G126" s="18"/>
      <c r="H126" s="18"/>
      <c r="I126" s="18"/>
      <c r="J126" s="18"/>
      <c r="K126" s="17"/>
      <c r="L126" s="16"/>
      <c r="M126" s="16"/>
      <c r="N126" s="16"/>
      <c r="O126" s="16"/>
      <c r="P126" s="16"/>
      <c r="Q126" s="16"/>
      <c r="R126" s="15"/>
      <c r="S126" s="14"/>
    </row>
    <row r="127" spans="1:19" s="80" customFormat="1" x14ac:dyDescent="0.2">
      <c r="A127" s="60"/>
      <c r="B127" s="60"/>
      <c r="C127" s="75"/>
      <c r="D127" s="75"/>
      <c r="E127" s="84"/>
      <c r="F127" s="85" t="s">
        <v>187</v>
      </c>
      <c r="G127" s="86"/>
      <c r="H127" s="86"/>
      <c r="I127" s="86"/>
      <c r="J127" s="86"/>
      <c r="K127" s="78"/>
      <c r="L127" s="22"/>
      <c r="M127" s="22"/>
      <c r="N127" s="22"/>
      <c r="O127" s="22"/>
      <c r="P127" s="22"/>
      <c r="Q127" s="22"/>
      <c r="R127" s="21"/>
      <c r="S127" s="20"/>
    </row>
    <row r="128" spans="1:19" x14ac:dyDescent="0.2">
      <c r="F128" s="85" t="s">
        <v>188</v>
      </c>
      <c r="G128" s="86"/>
      <c r="H128" s="86"/>
      <c r="I128" s="86"/>
      <c r="J128" s="86"/>
      <c r="K128" s="78"/>
      <c r="L128" s="22"/>
      <c r="M128" s="22"/>
      <c r="N128" s="22"/>
      <c r="O128" s="22"/>
      <c r="P128" s="22"/>
      <c r="Q128" s="22"/>
      <c r="R128" s="21"/>
      <c r="S128" s="20"/>
    </row>
    <row r="129" spans="1:19" ht="33.75" x14ac:dyDescent="0.2">
      <c r="F129" s="65" t="s">
        <v>176</v>
      </c>
      <c r="G129" s="66"/>
      <c r="H129" s="67"/>
      <c r="I129" s="67"/>
      <c r="J129" s="67"/>
      <c r="K129" s="67"/>
      <c r="L129" s="52" t="s">
        <v>53</v>
      </c>
      <c r="M129" s="52" t="s">
        <v>54</v>
      </c>
      <c r="N129" s="52" t="s">
        <v>55</v>
      </c>
      <c r="O129" s="52" t="s">
        <v>56</v>
      </c>
      <c r="P129" s="52" t="s">
        <v>57</v>
      </c>
      <c r="Q129" s="52" t="s">
        <v>58</v>
      </c>
      <c r="R129" s="62" t="s">
        <v>59</v>
      </c>
      <c r="S129" s="63" t="s">
        <v>60</v>
      </c>
    </row>
    <row r="130" spans="1:19" x14ac:dyDescent="0.2">
      <c r="A130" s="60" t="str">
        <f t="shared" ref="A130:A131" si="52">$G$7</f>
        <v>The People Concern</v>
      </c>
      <c r="B130" s="60" t="str">
        <f t="shared" ref="B130:B131" si="53">$G$8</f>
        <v>Cloverfield Services Center</v>
      </c>
      <c r="D130" s="60" t="s">
        <v>84</v>
      </c>
      <c r="E130" s="29" t="s">
        <v>186</v>
      </c>
      <c r="F130" s="261"/>
      <c r="G130" s="258"/>
      <c r="H130" s="46"/>
      <c r="I130" s="47"/>
      <c r="J130" s="47"/>
      <c r="K130" s="47"/>
      <c r="L130" s="250">
        <v>0</v>
      </c>
      <c r="M130" s="262">
        <v>0</v>
      </c>
      <c r="N130" s="262">
        <f>L130-M130</f>
        <v>0</v>
      </c>
      <c r="O130" s="286">
        <v>0</v>
      </c>
      <c r="P130" s="286">
        <v>0</v>
      </c>
      <c r="Q130" s="49">
        <f>SUM(O130:P130)</f>
        <v>0</v>
      </c>
      <c r="R130" s="48" t="str">
        <f>IFERROR(Q130/M130,"N/A")</f>
        <v>N/A</v>
      </c>
      <c r="S130" s="291">
        <v>0</v>
      </c>
    </row>
    <row r="131" spans="1:19" x14ac:dyDescent="0.2">
      <c r="A131" s="60" t="str">
        <f t="shared" si="52"/>
        <v>The People Concern</v>
      </c>
      <c r="B131" s="60" t="str">
        <f t="shared" si="53"/>
        <v>Cloverfield Services Center</v>
      </c>
      <c r="D131" s="60" t="s">
        <v>84</v>
      </c>
      <c r="E131" s="29" t="s">
        <v>186</v>
      </c>
      <c r="F131" s="257"/>
      <c r="G131" s="258"/>
      <c r="H131" s="46"/>
      <c r="I131" s="47"/>
      <c r="J131" s="47"/>
      <c r="K131" s="47"/>
      <c r="L131" s="250">
        <v>0</v>
      </c>
      <c r="M131" s="262">
        <v>0</v>
      </c>
      <c r="N131" s="251">
        <f t="shared" ref="N131" si="54">L131-M131</f>
        <v>0</v>
      </c>
      <c r="O131" s="286">
        <v>0</v>
      </c>
      <c r="P131" s="288">
        <v>0</v>
      </c>
      <c r="Q131" s="45">
        <f t="shared" ref="Q131" si="55">SUM(O131:P131)</f>
        <v>0</v>
      </c>
      <c r="R131" s="44" t="str">
        <f t="shared" ref="R131" si="56">IFERROR(Q131/M131,"N/A")</f>
        <v>N/A</v>
      </c>
      <c r="S131" s="290">
        <v>0</v>
      </c>
    </row>
    <row r="132" spans="1:19" ht="13.5" thickBot="1" x14ac:dyDescent="0.25">
      <c r="F132" s="68"/>
      <c r="G132" s="64"/>
      <c r="H132" s="69" t="s">
        <v>189</v>
      </c>
      <c r="I132" s="70"/>
      <c r="J132" s="70"/>
      <c r="K132" s="71"/>
      <c r="L132" s="72">
        <f t="shared" ref="L132:Q132" si="57">SUM(L130:L131)</f>
        <v>0</v>
      </c>
      <c r="M132" s="72">
        <f t="shared" si="57"/>
        <v>0</v>
      </c>
      <c r="N132" s="72">
        <f t="shared" si="57"/>
        <v>0</v>
      </c>
      <c r="O132" s="72">
        <f t="shared" si="57"/>
        <v>0</v>
      </c>
      <c r="P132" s="72">
        <f t="shared" si="57"/>
        <v>0</v>
      </c>
      <c r="Q132" s="72">
        <f t="shared" si="57"/>
        <v>0</v>
      </c>
      <c r="R132" s="73" t="str">
        <f>IFERROR(Q132/M132,"N/A")</f>
        <v>N/A</v>
      </c>
      <c r="S132" s="74">
        <f>SUM(S130:S131)</f>
        <v>0</v>
      </c>
    </row>
    <row r="133" spans="1:19" ht="13.5" thickBot="1" x14ac:dyDescent="0.25">
      <c r="F133" s="43"/>
      <c r="G133" s="43"/>
      <c r="H133" s="43"/>
      <c r="I133" s="43"/>
      <c r="J133" s="43"/>
      <c r="K133" s="43"/>
    </row>
    <row r="134" spans="1:19" s="80" customFormat="1" x14ac:dyDescent="0.2">
      <c r="A134" s="60"/>
      <c r="B134" s="60"/>
      <c r="C134" s="75"/>
      <c r="D134" s="75"/>
      <c r="E134" s="84"/>
      <c r="F134" s="19" t="s">
        <v>190</v>
      </c>
      <c r="G134" s="18"/>
      <c r="H134" s="18"/>
      <c r="I134" s="18"/>
      <c r="J134" s="18"/>
      <c r="K134" s="17"/>
      <c r="L134" s="16"/>
      <c r="M134" s="16"/>
      <c r="N134" s="16"/>
      <c r="O134" s="16"/>
      <c r="P134" s="16"/>
      <c r="Q134" s="16"/>
      <c r="R134" s="15"/>
      <c r="S134" s="14"/>
    </row>
    <row r="135" spans="1:19" x14ac:dyDescent="0.2">
      <c r="F135" s="85" t="s">
        <v>191</v>
      </c>
      <c r="G135" s="86"/>
      <c r="H135" s="86"/>
      <c r="I135" s="86"/>
      <c r="J135" s="86"/>
      <c r="K135" s="78"/>
      <c r="L135" s="22"/>
      <c r="M135" s="22"/>
      <c r="N135" s="22"/>
      <c r="O135" s="22"/>
      <c r="P135" s="22"/>
      <c r="Q135" s="22"/>
      <c r="R135" s="21"/>
      <c r="S135" s="20"/>
    </row>
    <row r="136" spans="1:19" ht="33.75" x14ac:dyDescent="0.2">
      <c r="F136" s="65" t="s">
        <v>176</v>
      </c>
      <c r="G136" s="66"/>
      <c r="H136" s="67"/>
      <c r="I136" s="67"/>
      <c r="J136" s="67"/>
      <c r="K136" s="67"/>
      <c r="L136" s="52" t="s">
        <v>53</v>
      </c>
      <c r="M136" s="52" t="s">
        <v>54</v>
      </c>
      <c r="N136" s="52" t="s">
        <v>55</v>
      </c>
      <c r="O136" s="52" t="s">
        <v>56</v>
      </c>
      <c r="P136" s="52" t="s">
        <v>57</v>
      </c>
      <c r="Q136" s="52" t="s">
        <v>58</v>
      </c>
      <c r="R136" s="62" t="s">
        <v>59</v>
      </c>
      <c r="S136" s="63" t="s">
        <v>60</v>
      </c>
    </row>
    <row r="137" spans="1:19" s="283" customFormat="1" x14ac:dyDescent="0.2">
      <c r="A137" s="282"/>
      <c r="B137" s="282"/>
      <c r="C137" s="282"/>
      <c r="D137" s="282"/>
      <c r="F137" s="239" t="s">
        <v>90</v>
      </c>
      <c r="G137" s="240"/>
      <c r="H137" s="241"/>
      <c r="I137" s="242"/>
      <c r="J137" s="243"/>
      <c r="K137" s="244"/>
      <c r="L137" s="235"/>
      <c r="M137" s="235"/>
      <c r="N137" s="235"/>
      <c r="O137" s="235"/>
      <c r="P137" s="235"/>
      <c r="Q137" s="284"/>
      <c r="R137" s="236"/>
      <c r="S137" s="285"/>
    </row>
    <row r="138" spans="1:19" ht="32.25" customHeight="1" x14ac:dyDescent="0.2">
      <c r="A138" s="60" t="str">
        <f t="shared" ref="A138:A145" si="58">$G$7</f>
        <v>The People Concern</v>
      </c>
      <c r="B138" s="60" t="str">
        <f t="shared" ref="B138:B145" si="59">$G$8</f>
        <v>Cloverfield Services Center</v>
      </c>
      <c r="D138" s="60" t="s">
        <v>84</v>
      </c>
      <c r="E138" s="29" t="s">
        <v>190</v>
      </c>
      <c r="F138" s="257" t="s">
        <v>192</v>
      </c>
      <c r="G138" s="260" t="s">
        <v>193</v>
      </c>
      <c r="H138" s="50">
        <v>950.39625000000012</v>
      </c>
      <c r="I138" s="47"/>
      <c r="J138" s="47"/>
      <c r="K138" s="47"/>
      <c r="L138" s="263">
        <v>11404.755000000001</v>
      </c>
      <c r="M138" s="262">
        <v>6127.89</v>
      </c>
      <c r="N138" s="251">
        <f t="shared" ref="N138:N139" si="60">L138-M138</f>
        <v>5276.8650000000007</v>
      </c>
      <c r="O138" s="286">
        <v>3063.95</v>
      </c>
      <c r="P138" s="288">
        <v>3780.34</v>
      </c>
      <c r="Q138" s="45">
        <f>SUM(O138:P138)</f>
        <v>6844.29</v>
      </c>
      <c r="R138" s="44">
        <f>IFERROR(Q138/M138,"N/A")</f>
        <v>1.1169081037681812</v>
      </c>
      <c r="S138" s="289">
        <v>111611.8</v>
      </c>
    </row>
    <row r="139" spans="1:19" ht="38.25" x14ac:dyDescent="0.2">
      <c r="A139" s="60" t="str">
        <f t="shared" si="58"/>
        <v>The People Concern</v>
      </c>
      <c r="B139" s="60" t="str">
        <f t="shared" si="59"/>
        <v>Cloverfield Services Center</v>
      </c>
      <c r="D139" s="60" t="s">
        <v>84</v>
      </c>
      <c r="E139" s="29" t="s">
        <v>190</v>
      </c>
      <c r="F139" s="257" t="s">
        <v>194</v>
      </c>
      <c r="G139" s="260" t="s">
        <v>195</v>
      </c>
      <c r="H139" s="50">
        <v>0</v>
      </c>
      <c r="I139" s="47"/>
      <c r="J139" s="47"/>
      <c r="K139" s="47"/>
      <c r="L139" s="263">
        <v>0</v>
      </c>
      <c r="M139" s="262">
        <v>0</v>
      </c>
      <c r="N139" s="262">
        <f t="shared" si="60"/>
        <v>0</v>
      </c>
      <c r="O139" s="286">
        <v>0</v>
      </c>
      <c r="P139" s="286">
        <v>0</v>
      </c>
      <c r="Q139" s="49">
        <f t="shared" ref="Q139:Q145" si="61">SUM(O139:P139)</f>
        <v>0</v>
      </c>
      <c r="R139" s="48" t="str">
        <f t="shared" ref="R139:R145" si="62">IFERROR(Q139/M139,"N/A")</f>
        <v>N/A</v>
      </c>
      <c r="S139" s="292">
        <v>961.02</v>
      </c>
    </row>
    <row r="140" spans="1:19" ht="30" customHeight="1" x14ac:dyDescent="0.2">
      <c r="A140" s="60" t="str">
        <f t="shared" si="58"/>
        <v>The People Concern</v>
      </c>
      <c r="B140" s="60" t="str">
        <f t="shared" si="59"/>
        <v>Cloverfield Services Center</v>
      </c>
      <c r="D140" s="60" t="s">
        <v>84</v>
      </c>
      <c r="E140" s="29" t="s">
        <v>190</v>
      </c>
      <c r="F140" s="257" t="s">
        <v>196</v>
      </c>
      <c r="G140" s="260" t="s">
        <v>197</v>
      </c>
      <c r="H140" s="50">
        <v>278.93624999999997</v>
      </c>
      <c r="I140" s="47"/>
      <c r="J140" s="47"/>
      <c r="K140" s="47"/>
      <c r="L140" s="263">
        <v>3347.2349999999997</v>
      </c>
      <c r="M140" s="263">
        <v>1775.28</v>
      </c>
      <c r="N140" s="263">
        <f t="shared" ref="N140" si="63">L140-M140</f>
        <v>1571.9549999999997</v>
      </c>
      <c r="O140" s="286">
        <v>887.63999999999987</v>
      </c>
      <c r="P140" s="293">
        <v>311.17000000000007</v>
      </c>
      <c r="Q140" s="45">
        <f t="shared" si="61"/>
        <v>1198.81</v>
      </c>
      <c r="R140" s="44">
        <f t="shared" si="62"/>
        <v>0.6752793925465278</v>
      </c>
      <c r="S140" s="289">
        <v>3356.87</v>
      </c>
    </row>
    <row r="141" spans="1:19" s="283" customFormat="1" x14ac:dyDescent="0.2">
      <c r="A141" s="282"/>
      <c r="B141" s="282"/>
      <c r="C141" s="282"/>
      <c r="D141" s="282"/>
      <c r="F141" s="239" t="s">
        <v>130</v>
      </c>
      <c r="G141" s="240"/>
      <c r="H141" s="264"/>
      <c r="I141" s="242"/>
      <c r="J141" s="243"/>
      <c r="K141" s="244"/>
      <c r="L141" s="235"/>
      <c r="M141" s="235"/>
      <c r="N141" s="235"/>
      <c r="O141" s="235"/>
      <c r="P141" s="235"/>
      <c r="Q141" s="284"/>
      <c r="R141" s="236"/>
      <c r="S141" s="285"/>
    </row>
    <row r="142" spans="1:19" ht="31.5" customHeight="1" x14ac:dyDescent="0.2">
      <c r="A142" s="60" t="str">
        <f t="shared" si="58"/>
        <v>The People Concern</v>
      </c>
      <c r="B142" s="60" t="str">
        <f t="shared" si="59"/>
        <v>Cloverfield Services Center</v>
      </c>
      <c r="D142" s="60" t="s">
        <v>84</v>
      </c>
      <c r="E142" s="29" t="s">
        <v>190</v>
      </c>
      <c r="F142" s="257" t="s">
        <v>192</v>
      </c>
      <c r="G142" s="260" t="s">
        <v>193</v>
      </c>
      <c r="H142" s="50">
        <v>2542.3437499999995</v>
      </c>
      <c r="I142" s="47"/>
      <c r="J142" s="47"/>
      <c r="K142" s="47"/>
      <c r="L142" s="263">
        <v>30508.124999999996</v>
      </c>
      <c r="M142" s="263">
        <v>9526.26</v>
      </c>
      <c r="N142" s="263">
        <f t="shared" ref="N142:N145" si="64">L142-M142</f>
        <v>20981.864999999998</v>
      </c>
      <c r="O142" s="293">
        <v>4591.1800000000012</v>
      </c>
      <c r="P142" s="293">
        <v>4520.729999999995</v>
      </c>
      <c r="Q142" s="45">
        <f t="shared" si="61"/>
        <v>9111.9099999999962</v>
      </c>
      <c r="R142" s="44">
        <f t="shared" si="62"/>
        <v>0.95650444140722546</v>
      </c>
      <c r="S142" s="289">
        <v>33176.289999999964</v>
      </c>
    </row>
    <row r="143" spans="1:19" ht="38.25" x14ac:dyDescent="0.2">
      <c r="A143" s="60" t="str">
        <f t="shared" si="58"/>
        <v>The People Concern</v>
      </c>
      <c r="B143" s="60" t="str">
        <f t="shared" si="59"/>
        <v>Cloverfield Services Center</v>
      </c>
      <c r="D143" s="60" t="s">
        <v>84</v>
      </c>
      <c r="E143" s="29" t="s">
        <v>190</v>
      </c>
      <c r="F143" s="257" t="s">
        <v>194</v>
      </c>
      <c r="G143" s="260" t="s">
        <v>195</v>
      </c>
      <c r="H143" s="50">
        <v>0</v>
      </c>
      <c r="I143" s="47"/>
      <c r="J143" s="47"/>
      <c r="K143" s="47"/>
      <c r="L143" s="263">
        <v>0</v>
      </c>
      <c r="M143" s="263">
        <v>0</v>
      </c>
      <c r="N143" s="263">
        <f t="shared" si="64"/>
        <v>0</v>
      </c>
      <c r="O143" s="293">
        <v>0</v>
      </c>
      <c r="P143" s="293">
        <v>0</v>
      </c>
      <c r="Q143" s="45">
        <f t="shared" si="61"/>
        <v>0</v>
      </c>
      <c r="R143" s="44" t="str">
        <f t="shared" si="62"/>
        <v>N/A</v>
      </c>
      <c r="S143" s="289">
        <v>2137.1000000000004</v>
      </c>
    </row>
    <row r="144" spans="1:19" ht="27.75" customHeight="1" x14ac:dyDescent="0.2">
      <c r="A144" s="60" t="str">
        <f t="shared" si="58"/>
        <v>The People Concern</v>
      </c>
      <c r="B144" s="60" t="str">
        <f t="shared" si="59"/>
        <v>Cloverfield Services Center</v>
      </c>
      <c r="D144" s="60" t="s">
        <v>84</v>
      </c>
      <c r="E144" s="29" t="s">
        <v>190</v>
      </c>
      <c r="F144" s="257" t="s">
        <v>196</v>
      </c>
      <c r="G144" s="260" t="s">
        <v>197</v>
      </c>
      <c r="H144" s="50">
        <v>802.85874999999987</v>
      </c>
      <c r="I144" s="47"/>
      <c r="J144" s="47"/>
      <c r="K144" s="47"/>
      <c r="L144" s="263">
        <v>9634.3049999999985</v>
      </c>
      <c r="M144" s="263">
        <v>3223.5299999999997</v>
      </c>
      <c r="N144" s="263">
        <f t="shared" si="64"/>
        <v>6410.7749999999987</v>
      </c>
      <c r="O144" s="293">
        <v>1478.8600000000001</v>
      </c>
      <c r="P144" s="293">
        <v>2019.4699999999998</v>
      </c>
      <c r="Q144" s="45">
        <f t="shared" si="61"/>
        <v>3498.33</v>
      </c>
      <c r="R144" s="44">
        <f t="shared" si="62"/>
        <v>1.0852481596262482</v>
      </c>
      <c r="S144" s="289">
        <v>13526.309999999996</v>
      </c>
    </row>
    <row r="145" spans="1:19" x14ac:dyDescent="0.2">
      <c r="A145" s="60" t="str">
        <f t="shared" si="58"/>
        <v>The People Concern</v>
      </c>
      <c r="B145" s="60" t="str">
        <f t="shared" si="59"/>
        <v>Cloverfield Services Center</v>
      </c>
      <c r="D145" s="60" t="s">
        <v>84</v>
      </c>
      <c r="E145" s="29" t="s">
        <v>190</v>
      </c>
      <c r="F145" s="257"/>
      <c r="G145" s="258"/>
      <c r="H145" s="46"/>
      <c r="I145" s="47"/>
      <c r="J145" s="47"/>
      <c r="K145" s="47"/>
      <c r="L145" s="263">
        <v>0</v>
      </c>
      <c r="M145" s="263">
        <v>0</v>
      </c>
      <c r="N145" s="263">
        <f t="shared" si="64"/>
        <v>0</v>
      </c>
      <c r="O145" s="293">
        <v>0</v>
      </c>
      <c r="P145" s="293">
        <v>0</v>
      </c>
      <c r="Q145" s="45">
        <f t="shared" si="61"/>
        <v>0</v>
      </c>
      <c r="R145" s="44" t="str">
        <f t="shared" si="62"/>
        <v>N/A</v>
      </c>
      <c r="S145" s="290">
        <v>0</v>
      </c>
    </row>
    <row r="146" spans="1:19" ht="13.5" thickBot="1" x14ac:dyDescent="0.25">
      <c r="E146" s="43"/>
      <c r="F146" s="68"/>
      <c r="G146" s="64"/>
      <c r="H146" s="69" t="s">
        <v>198</v>
      </c>
      <c r="I146" s="70"/>
      <c r="J146" s="70"/>
      <c r="K146" s="71"/>
      <c r="L146" s="72">
        <f t="shared" ref="L146:Q146" si="65">SUM(L137:L145)</f>
        <v>54894.42</v>
      </c>
      <c r="M146" s="72">
        <f t="shared" si="65"/>
        <v>20652.96</v>
      </c>
      <c r="N146" s="72">
        <f t="shared" si="65"/>
        <v>34241.46</v>
      </c>
      <c r="O146" s="72">
        <f t="shared" si="65"/>
        <v>10021.630000000001</v>
      </c>
      <c r="P146" s="72">
        <f t="shared" si="65"/>
        <v>10631.709999999994</v>
      </c>
      <c r="Q146" s="72">
        <f t="shared" si="65"/>
        <v>20653.339999999997</v>
      </c>
      <c r="R146" s="73">
        <f>IFERROR(Q146/M146,"N/A")</f>
        <v>1.0000183992996645</v>
      </c>
      <c r="S146" s="74">
        <f>SUM(S138:S144)</f>
        <v>164769.38999999998</v>
      </c>
    </row>
    <row r="147" spans="1:19" ht="13.5" thickBot="1" x14ac:dyDescent="0.25">
      <c r="F147" s="43"/>
      <c r="G147" s="43"/>
      <c r="H147" s="43"/>
      <c r="I147" s="43"/>
      <c r="J147" s="43"/>
      <c r="K147" s="43"/>
    </row>
    <row r="148" spans="1:19" s="80" customFormat="1" x14ac:dyDescent="0.2">
      <c r="A148" s="60"/>
      <c r="B148" s="60"/>
      <c r="C148" s="75"/>
      <c r="D148" s="75"/>
      <c r="E148" s="84"/>
      <c r="F148" s="19" t="s">
        <v>199</v>
      </c>
      <c r="G148" s="18"/>
      <c r="H148" s="18"/>
      <c r="I148" s="18"/>
      <c r="J148" s="18"/>
      <c r="K148" s="17"/>
      <c r="L148" s="16"/>
      <c r="M148" s="16"/>
      <c r="N148" s="16"/>
      <c r="O148" s="16"/>
      <c r="P148" s="16"/>
      <c r="Q148" s="16"/>
      <c r="R148" s="15"/>
      <c r="S148" s="14"/>
    </row>
    <row r="149" spans="1:19" x14ac:dyDescent="0.2">
      <c r="F149" s="85" t="s">
        <v>200</v>
      </c>
      <c r="G149" s="86"/>
      <c r="H149" s="86"/>
      <c r="I149" s="86"/>
      <c r="J149" s="86"/>
      <c r="K149" s="78"/>
      <c r="L149" s="22"/>
      <c r="M149" s="22"/>
      <c r="N149" s="22"/>
      <c r="O149" s="22"/>
      <c r="P149" s="22"/>
      <c r="Q149" s="22"/>
      <c r="R149" s="21"/>
      <c r="S149" s="20"/>
    </row>
    <row r="150" spans="1:19" ht="33.75" x14ac:dyDescent="0.2">
      <c r="F150" s="65" t="s">
        <v>176</v>
      </c>
      <c r="G150" s="66"/>
      <c r="H150" s="67"/>
      <c r="I150" s="67"/>
      <c r="J150" s="67"/>
      <c r="K150" s="67"/>
      <c r="L150" s="52" t="s">
        <v>53</v>
      </c>
      <c r="M150" s="52" t="s">
        <v>54</v>
      </c>
      <c r="N150" s="52" t="s">
        <v>55</v>
      </c>
      <c r="O150" s="52" t="s">
        <v>56</v>
      </c>
      <c r="P150" s="52" t="s">
        <v>57</v>
      </c>
      <c r="Q150" s="52" t="s">
        <v>58</v>
      </c>
      <c r="R150" s="62" t="s">
        <v>59</v>
      </c>
      <c r="S150" s="63" t="s">
        <v>60</v>
      </c>
    </row>
    <row r="151" spans="1:19" x14ac:dyDescent="0.2">
      <c r="A151" s="60" t="str">
        <f t="shared" ref="A151:A152" si="66">$G$7</f>
        <v>The People Concern</v>
      </c>
      <c r="B151" s="60" t="str">
        <f t="shared" ref="B151:B152" si="67">$G$8</f>
        <v>Cloverfield Services Center</v>
      </c>
      <c r="D151" s="60" t="s">
        <v>84</v>
      </c>
      <c r="E151" s="29" t="s">
        <v>199</v>
      </c>
      <c r="F151" s="257"/>
      <c r="G151" s="258"/>
      <c r="H151" s="46"/>
      <c r="I151" s="47"/>
      <c r="J151" s="47"/>
      <c r="K151" s="47"/>
      <c r="L151" s="263">
        <v>0</v>
      </c>
      <c r="M151" s="263">
        <v>0</v>
      </c>
      <c r="N151" s="263">
        <f t="shared" ref="N151:N152" si="68">L151-M151</f>
        <v>0</v>
      </c>
      <c r="O151" s="293">
        <v>0</v>
      </c>
      <c r="P151" s="293">
        <v>0</v>
      </c>
      <c r="Q151" s="45">
        <f t="shared" ref="Q151" si="69">SUM(O151:P151)</f>
        <v>0</v>
      </c>
      <c r="R151" s="44" t="str">
        <f t="shared" ref="R151" si="70">IFERROR(Q151/M151,"N/A")</f>
        <v>N/A</v>
      </c>
      <c r="S151" s="290">
        <v>0</v>
      </c>
    </row>
    <row r="152" spans="1:19" x14ac:dyDescent="0.2">
      <c r="A152" s="60" t="str">
        <f t="shared" si="66"/>
        <v>The People Concern</v>
      </c>
      <c r="B152" s="60" t="str">
        <f t="shared" si="67"/>
        <v>Cloverfield Services Center</v>
      </c>
      <c r="D152" s="60" t="s">
        <v>84</v>
      </c>
      <c r="E152" s="29" t="s">
        <v>199</v>
      </c>
      <c r="F152" s="257"/>
      <c r="G152" s="258"/>
      <c r="H152" s="46"/>
      <c r="I152" s="47"/>
      <c r="J152" s="47"/>
      <c r="K152" s="47"/>
      <c r="L152" s="263">
        <v>0</v>
      </c>
      <c r="M152" s="263">
        <v>0</v>
      </c>
      <c r="N152" s="263">
        <f t="shared" si="68"/>
        <v>0</v>
      </c>
      <c r="O152" s="293">
        <v>0</v>
      </c>
      <c r="P152" s="293">
        <v>0</v>
      </c>
      <c r="Q152" s="45">
        <f>SUM(O152:P152)</f>
        <v>0</v>
      </c>
      <c r="R152" s="44" t="str">
        <f>IFERROR(Q152/M152,"N/A")</f>
        <v>N/A</v>
      </c>
      <c r="S152" s="290">
        <v>0</v>
      </c>
    </row>
    <row r="153" spans="1:19" ht="13.5" thickBot="1" x14ac:dyDescent="0.25">
      <c r="F153" s="68"/>
      <c r="G153" s="64"/>
      <c r="H153" s="69" t="s">
        <v>201</v>
      </c>
      <c r="I153" s="70"/>
      <c r="J153" s="70"/>
      <c r="K153" s="71"/>
      <c r="L153" s="72">
        <f t="shared" ref="L153:Q153" si="71">SUM(L151:L152)</f>
        <v>0</v>
      </c>
      <c r="M153" s="72">
        <f t="shared" si="71"/>
        <v>0</v>
      </c>
      <c r="N153" s="72">
        <f t="shared" si="71"/>
        <v>0</v>
      </c>
      <c r="O153" s="72">
        <f t="shared" si="71"/>
        <v>0</v>
      </c>
      <c r="P153" s="72">
        <f t="shared" si="71"/>
        <v>0</v>
      </c>
      <c r="Q153" s="72">
        <f t="shared" si="71"/>
        <v>0</v>
      </c>
      <c r="R153" s="73" t="str">
        <f>IFERROR(Q153/M153,"N/A")</f>
        <v>N/A</v>
      </c>
      <c r="S153" s="74">
        <f>SUM(S151:S152)</f>
        <v>0</v>
      </c>
    </row>
    <row r="154" spans="1:19" ht="13.5" thickBot="1" x14ac:dyDescent="0.25">
      <c r="F154" s="43"/>
      <c r="G154" s="43"/>
      <c r="H154" s="43"/>
      <c r="I154" s="43"/>
      <c r="J154" s="43"/>
      <c r="K154" s="43"/>
    </row>
    <row r="155" spans="1:19" s="80" customFormat="1" x14ac:dyDescent="0.2">
      <c r="A155" s="60"/>
      <c r="B155" s="60"/>
      <c r="C155" s="75"/>
      <c r="D155" s="75"/>
      <c r="E155" s="84"/>
      <c r="F155" s="19" t="s">
        <v>202</v>
      </c>
      <c r="G155" s="18"/>
      <c r="H155" s="18"/>
      <c r="I155" s="18"/>
      <c r="J155" s="18"/>
      <c r="K155" s="17"/>
      <c r="L155" s="16"/>
      <c r="M155" s="16"/>
      <c r="N155" s="16"/>
      <c r="O155" s="16"/>
      <c r="P155" s="16"/>
      <c r="Q155" s="16"/>
      <c r="R155" s="15"/>
      <c r="S155" s="14"/>
    </row>
    <row r="156" spans="1:19" x14ac:dyDescent="0.2">
      <c r="F156" s="85" t="s">
        <v>203</v>
      </c>
      <c r="G156" s="86"/>
      <c r="H156" s="86"/>
      <c r="I156" s="86"/>
      <c r="J156" s="86"/>
      <c r="K156" s="78"/>
      <c r="L156" s="22"/>
      <c r="M156" s="22"/>
      <c r="N156" s="22"/>
      <c r="O156" s="22"/>
      <c r="P156" s="22"/>
      <c r="Q156" s="22"/>
      <c r="R156" s="21"/>
      <c r="S156" s="20"/>
    </row>
    <row r="157" spans="1:19" ht="33.75" x14ac:dyDescent="0.2">
      <c r="F157" s="65" t="s">
        <v>176</v>
      </c>
      <c r="G157" s="66"/>
      <c r="H157" s="67"/>
      <c r="I157" s="67"/>
      <c r="J157" s="67"/>
      <c r="K157" s="67"/>
      <c r="L157" s="52" t="s">
        <v>53</v>
      </c>
      <c r="M157" s="52" t="s">
        <v>54</v>
      </c>
      <c r="N157" s="52" t="s">
        <v>55</v>
      </c>
      <c r="O157" s="52" t="s">
        <v>56</v>
      </c>
      <c r="P157" s="52" t="s">
        <v>57</v>
      </c>
      <c r="Q157" s="52" t="s">
        <v>58</v>
      </c>
      <c r="R157" s="62" t="s">
        <v>59</v>
      </c>
      <c r="S157" s="63" t="s">
        <v>60</v>
      </c>
    </row>
    <row r="158" spans="1:19" s="283" customFormat="1" x14ac:dyDescent="0.2">
      <c r="A158" s="282"/>
      <c r="B158" s="282"/>
      <c r="C158" s="282"/>
      <c r="D158" s="282"/>
      <c r="F158" s="239" t="s">
        <v>90</v>
      </c>
      <c r="G158" s="240"/>
      <c r="H158" s="241"/>
      <c r="I158" s="242"/>
      <c r="J158" s="243"/>
      <c r="K158" s="244"/>
      <c r="L158" s="235"/>
      <c r="M158" s="235"/>
      <c r="N158" s="235"/>
      <c r="O158" s="235"/>
      <c r="P158" s="235"/>
      <c r="Q158" s="284"/>
      <c r="R158" s="236"/>
      <c r="S158" s="285"/>
    </row>
    <row r="159" spans="1:19" ht="57" customHeight="1" x14ac:dyDescent="0.2">
      <c r="A159" s="60" t="str">
        <f t="shared" ref="A159:A161" si="72">$G$7</f>
        <v>The People Concern</v>
      </c>
      <c r="B159" s="60" t="str">
        <f t="shared" ref="B159:B161" si="73">$G$8</f>
        <v>Cloverfield Services Center</v>
      </c>
      <c r="D159" s="60" t="s">
        <v>84</v>
      </c>
      <c r="E159" s="29" t="s">
        <v>199</v>
      </c>
      <c r="F159" s="257" t="s">
        <v>204</v>
      </c>
      <c r="G159" s="260" t="s">
        <v>205</v>
      </c>
      <c r="H159" s="46"/>
      <c r="I159" s="47"/>
      <c r="J159" s="47"/>
      <c r="K159" s="47"/>
      <c r="L159" s="263">
        <v>0</v>
      </c>
      <c r="M159" s="262">
        <v>0</v>
      </c>
      <c r="N159" s="251">
        <f t="shared" ref="N159" si="74">L159-M159</f>
        <v>0</v>
      </c>
      <c r="O159" s="286">
        <v>0</v>
      </c>
      <c r="P159" s="288">
        <v>0</v>
      </c>
      <c r="Q159" s="45">
        <f t="shared" ref="Q159" si="75">SUM(O159:P159)</f>
        <v>0</v>
      </c>
      <c r="R159" s="44" t="str">
        <f t="shared" ref="R159" si="76">IFERROR(Q159/M159,"N/A")</f>
        <v>N/A</v>
      </c>
      <c r="S159" s="290">
        <v>0</v>
      </c>
    </row>
    <row r="160" spans="1:19" s="283" customFormat="1" x14ac:dyDescent="0.2">
      <c r="A160" s="282"/>
      <c r="B160" s="282"/>
      <c r="C160" s="282"/>
      <c r="D160" s="282"/>
      <c r="F160" s="239" t="s">
        <v>130</v>
      </c>
      <c r="G160" s="240"/>
      <c r="H160" s="264"/>
      <c r="I160" s="242"/>
      <c r="J160" s="243"/>
      <c r="K160" s="244"/>
      <c r="L160" s="235"/>
      <c r="M160" s="235"/>
      <c r="N160" s="235"/>
      <c r="O160" s="235"/>
      <c r="P160" s="235"/>
      <c r="Q160" s="284"/>
      <c r="R160" s="236"/>
      <c r="S160" s="285"/>
    </row>
    <row r="161" spans="1:19" ht="57" customHeight="1" x14ac:dyDescent="0.2">
      <c r="A161" s="60" t="str">
        <f t="shared" si="72"/>
        <v>The People Concern</v>
      </c>
      <c r="B161" s="60" t="str">
        <f t="shared" si="73"/>
        <v>Cloverfield Services Center</v>
      </c>
      <c r="D161" s="60" t="s">
        <v>84</v>
      </c>
      <c r="E161" s="29" t="s">
        <v>199</v>
      </c>
      <c r="F161" s="257" t="s">
        <v>204</v>
      </c>
      <c r="G161" s="260" t="s">
        <v>205</v>
      </c>
      <c r="H161" s="46"/>
      <c r="I161" s="47"/>
      <c r="J161" s="47"/>
      <c r="K161" s="47"/>
      <c r="L161" s="263">
        <v>2253.3000000000002</v>
      </c>
      <c r="M161" s="262">
        <v>0</v>
      </c>
      <c r="N161" s="262">
        <f t="shared" ref="N161" si="77">L161-M161</f>
        <v>2253.3000000000002</v>
      </c>
      <c r="O161" s="286">
        <v>0</v>
      </c>
      <c r="P161" s="286">
        <v>0</v>
      </c>
      <c r="Q161" s="49">
        <f t="shared" ref="Q161" si="78">SUM(O161:P161)</f>
        <v>0</v>
      </c>
      <c r="R161" s="48" t="str">
        <f t="shared" ref="R161" si="79">IFERROR(Q161/M161,"N/A")</f>
        <v>N/A</v>
      </c>
      <c r="S161" s="292">
        <v>7029.1100000000015</v>
      </c>
    </row>
    <row r="162" spans="1:19" x14ac:dyDescent="0.2">
      <c r="A162" s="60" t="str">
        <f t="shared" ref="A162" si="80">$G$7</f>
        <v>The People Concern</v>
      </c>
      <c r="B162" s="60" t="str">
        <f t="shared" ref="B162" si="81">$G$8</f>
        <v>Cloverfield Services Center</v>
      </c>
      <c r="D162" s="60" t="s">
        <v>84</v>
      </c>
      <c r="E162" s="29" t="s">
        <v>202</v>
      </c>
      <c r="F162" s="257"/>
      <c r="G162" s="258"/>
      <c r="H162" s="46"/>
      <c r="I162" s="47"/>
      <c r="J162" s="47"/>
      <c r="K162" s="47"/>
      <c r="L162" s="263">
        <v>0</v>
      </c>
      <c r="M162" s="263">
        <v>0</v>
      </c>
      <c r="N162" s="263">
        <f t="shared" ref="N162" si="82">L162-M162</f>
        <v>0</v>
      </c>
      <c r="O162" s="293">
        <v>0</v>
      </c>
      <c r="P162" s="293">
        <v>0</v>
      </c>
      <c r="Q162" s="45">
        <f t="shared" ref="Q162" si="83">SUM(O162:P162)</f>
        <v>0</v>
      </c>
      <c r="R162" s="44" t="str">
        <f t="shared" ref="R162" si="84">IFERROR(Q162/M162,"N/A")</f>
        <v>N/A</v>
      </c>
      <c r="S162" s="290">
        <v>0</v>
      </c>
    </row>
    <row r="163" spans="1:19" ht="13.5" thickBot="1" x14ac:dyDescent="0.25">
      <c r="F163" s="68"/>
      <c r="G163" s="64"/>
      <c r="H163" s="69" t="s">
        <v>206</v>
      </c>
      <c r="I163" s="70"/>
      <c r="J163" s="70"/>
      <c r="K163" s="71"/>
      <c r="L163" s="72">
        <f t="shared" ref="L163:Q163" si="85">SUM(L158:L162)</f>
        <v>2253.3000000000002</v>
      </c>
      <c r="M163" s="72">
        <f t="shared" si="85"/>
        <v>0</v>
      </c>
      <c r="N163" s="72">
        <f t="shared" si="85"/>
        <v>2253.3000000000002</v>
      </c>
      <c r="O163" s="72">
        <f t="shared" si="85"/>
        <v>0</v>
      </c>
      <c r="P163" s="72">
        <f t="shared" si="85"/>
        <v>0</v>
      </c>
      <c r="Q163" s="72">
        <f t="shared" si="85"/>
        <v>0</v>
      </c>
      <c r="R163" s="73" t="str">
        <f>IFERROR(Q163/M163,"N/A")</f>
        <v>N/A</v>
      </c>
      <c r="S163" s="74">
        <f>SUM(S158:S162)</f>
        <v>7029.1100000000015</v>
      </c>
    </row>
    <row r="164" spans="1:19" ht="13.5" thickBot="1" x14ac:dyDescent="0.25">
      <c r="F164" s="43"/>
      <c r="G164" s="43"/>
      <c r="H164" s="43"/>
      <c r="I164" s="43"/>
      <c r="J164" s="43"/>
      <c r="K164" s="43"/>
    </row>
    <row r="165" spans="1:19" s="80" customFormat="1" x14ac:dyDescent="0.2">
      <c r="A165" s="60"/>
      <c r="B165" s="60"/>
      <c r="C165" s="75"/>
      <c r="D165" s="75"/>
      <c r="E165" s="84"/>
      <c r="F165" s="19" t="s">
        <v>207</v>
      </c>
      <c r="G165" s="18"/>
      <c r="H165" s="18"/>
      <c r="I165" s="18"/>
      <c r="J165" s="18"/>
      <c r="K165" s="17"/>
      <c r="L165" s="16"/>
      <c r="M165" s="16"/>
      <c r="N165" s="16"/>
      <c r="O165" s="16"/>
      <c r="P165" s="16"/>
      <c r="Q165" s="16"/>
      <c r="R165" s="15"/>
      <c r="S165" s="14"/>
    </row>
    <row r="166" spans="1:19" x14ac:dyDescent="0.2">
      <c r="F166" s="85" t="s">
        <v>208</v>
      </c>
      <c r="G166" s="78"/>
      <c r="H166" s="86"/>
      <c r="I166" s="86"/>
      <c r="J166" s="86"/>
      <c r="K166" s="78"/>
      <c r="L166" s="22"/>
      <c r="M166" s="22"/>
      <c r="N166" s="22"/>
      <c r="O166" s="22"/>
      <c r="P166" s="22"/>
      <c r="Q166" s="22"/>
      <c r="R166" s="21"/>
      <c r="S166" s="20"/>
    </row>
    <row r="167" spans="1:19" ht="33.75" x14ac:dyDescent="0.2">
      <c r="F167" s="65" t="s">
        <v>176</v>
      </c>
      <c r="G167" s="66"/>
      <c r="H167" s="67"/>
      <c r="I167" s="67"/>
      <c r="J167" s="67"/>
      <c r="K167" s="67"/>
      <c r="L167" s="52" t="s">
        <v>53</v>
      </c>
      <c r="M167" s="52" t="s">
        <v>54</v>
      </c>
      <c r="N167" s="52" t="s">
        <v>55</v>
      </c>
      <c r="O167" s="52" t="s">
        <v>56</v>
      </c>
      <c r="P167" s="52" t="s">
        <v>57</v>
      </c>
      <c r="Q167" s="52" t="s">
        <v>58</v>
      </c>
      <c r="R167" s="62" t="s">
        <v>59</v>
      </c>
      <c r="S167" s="63" t="s">
        <v>60</v>
      </c>
    </row>
    <row r="168" spans="1:19" s="283" customFormat="1" x14ac:dyDescent="0.2">
      <c r="A168" s="282"/>
      <c r="B168" s="282"/>
      <c r="C168" s="282"/>
      <c r="D168" s="282"/>
      <c r="F168" s="239" t="s">
        <v>90</v>
      </c>
      <c r="G168" s="240"/>
      <c r="H168" s="241"/>
      <c r="I168" s="242"/>
      <c r="J168" s="243"/>
      <c r="K168" s="244"/>
      <c r="L168" s="235"/>
      <c r="M168" s="235"/>
      <c r="N168" s="235"/>
      <c r="O168" s="235"/>
      <c r="P168" s="235"/>
      <c r="Q168" s="284"/>
      <c r="R168" s="236"/>
      <c r="S168" s="285"/>
    </row>
    <row r="169" spans="1:19" x14ac:dyDescent="0.2">
      <c r="A169" s="60" t="str">
        <f t="shared" ref="A169:A172" si="86">$G$7</f>
        <v>The People Concern</v>
      </c>
      <c r="B169" s="60" t="str">
        <f t="shared" ref="B169:B172" si="87">$G$8</f>
        <v>Cloverfield Services Center</v>
      </c>
      <c r="D169" s="60" t="s">
        <v>84</v>
      </c>
      <c r="E169" s="29" t="s">
        <v>207</v>
      </c>
      <c r="F169" s="257" t="s">
        <v>209</v>
      </c>
      <c r="G169" s="258" t="s">
        <v>210</v>
      </c>
      <c r="H169" s="50">
        <v>298.22125</v>
      </c>
      <c r="I169" s="47"/>
      <c r="J169" s="47"/>
      <c r="K169" s="47"/>
      <c r="L169" s="263">
        <v>3578.6549999999997</v>
      </c>
      <c r="M169" s="262">
        <v>3578.6549999999997</v>
      </c>
      <c r="N169" s="251">
        <f t="shared" ref="N169:N172" si="88">L169-M169</f>
        <v>0</v>
      </c>
      <c r="O169" s="286">
        <v>1789.33</v>
      </c>
      <c r="P169" s="288">
        <v>652.02000000000044</v>
      </c>
      <c r="Q169" s="45">
        <f t="shared" ref="Q169:Q172" si="89">SUM(O169:P169)</f>
        <v>2441.3500000000004</v>
      </c>
      <c r="R169" s="44">
        <f t="shared" ref="R169:R172" si="90">IFERROR(Q169/M169,"N/A")</f>
        <v>0.68219764129260874</v>
      </c>
      <c r="S169" s="289">
        <v>5693.9899999999989</v>
      </c>
    </row>
    <row r="170" spans="1:19" s="283" customFormat="1" x14ac:dyDescent="0.2">
      <c r="A170" s="282"/>
      <c r="B170" s="282"/>
      <c r="C170" s="282"/>
      <c r="D170" s="282"/>
      <c r="F170" s="239" t="s">
        <v>130</v>
      </c>
      <c r="G170" s="240"/>
      <c r="H170" s="264"/>
      <c r="I170" s="242"/>
      <c r="J170" s="243"/>
      <c r="K170" s="244"/>
      <c r="L170" s="235"/>
      <c r="M170" s="235"/>
      <c r="N170" s="235"/>
      <c r="O170" s="235"/>
      <c r="P170" s="235"/>
      <c r="Q170" s="284"/>
      <c r="R170" s="236"/>
      <c r="S170" s="285"/>
    </row>
    <row r="171" spans="1:19" x14ac:dyDescent="0.2">
      <c r="A171" s="60" t="str">
        <f t="shared" si="86"/>
        <v>The People Concern</v>
      </c>
      <c r="B171" s="60" t="str">
        <f t="shared" si="87"/>
        <v>Cloverfield Services Center</v>
      </c>
      <c r="D171" s="60" t="s">
        <v>84</v>
      </c>
      <c r="E171" s="29" t="s">
        <v>207</v>
      </c>
      <c r="F171" s="257" t="s">
        <v>209</v>
      </c>
      <c r="G171" s="258" t="s">
        <v>210</v>
      </c>
      <c r="H171" s="50">
        <v>1140.3774999999998</v>
      </c>
      <c r="I171" s="47"/>
      <c r="J171" s="47"/>
      <c r="K171" s="47"/>
      <c r="L171" s="263">
        <v>13684.529999999999</v>
      </c>
      <c r="M171" s="262">
        <v>3616.0950000000003</v>
      </c>
      <c r="N171" s="262">
        <f t="shared" si="88"/>
        <v>10068.434999999998</v>
      </c>
      <c r="O171" s="286">
        <v>1808.05</v>
      </c>
      <c r="P171" s="286">
        <v>2945.4450000000006</v>
      </c>
      <c r="Q171" s="49">
        <f t="shared" si="89"/>
        <v>4753.4950000000008</v>
      </c>
      <c r="R171" s="48">
        <f t="shared" si="90"/>
        <v>1.3145381965905212</v>
      </c>
      <c r="S171" s="292">
        <v>18578.46</v>
      </c>
    </row>
    <row r="172" spans="1:19" x14ac:dyDescent="0.2">
      <c r="A172" s="60" t="str">
        <f t="shared" si="86"/>
        <v>The People Concern</v>
      </c>
      <c r="B172" s="60" t="str">
        <f t="shared" si="87"/>
        <v>Cloverfield Services Center</v>
      </c>
      <c r="D172" s="60" t="s">
        <v>84</v>
      </c>
      <c r="E172" s="29" t="s">
        <v>207</v>
      </c>
      <c r="F172" s="257"/>
      <c r="G172" s="258"/>
      <c r="H172" s="46"/>
      <c r="I172" s="47"/>
      <c r="J172" s="47"/>
      <c r="K172" s="47"/>
      <c r="L172" s="263">
        <v>0</v>
      </c>
      <c r="M172" s="262">
        <v>0</v>
      </c>
      <c r="N172" s="262">
        <f t="shared" si="88"/>
        <v>0</v>
      </c>
      <c r="O172" s="286">
        <v>0</v>
      </c>
      <c r="P172" s="286">
        <v>0</v>
      </c>
      <c r="Q172" s="49">
        <f t="shared" si="89"/>
        <v>0</v>
      </c>
      <c r="R172" s="48" t="str">
        <f t="shared" si="90"/>
        <v>N/A</v>
      </c>
      <c r="S172" s="291">
        <v>0</v>
      </c>
    </row>
    <row r="173" spans="1:19" ht="13.5" thickBot="1" x14ac:dyDescent="0.25">
      <c r="F173" s="68"/>
      <c r="G173" s="64"/>
      <c r="H173" s="69" t="s">
        <v>211</v>
      </c>
      <c r="I173" s="70"/>
      <c r="J173" s="70"/>
      <c r="K173" s="71"/>
      <c r="L173" s="72">
        <f t="shared" ref="L173:Q173" si="91">SUM(L168:L172)</f>
        <v>17263.184999999998</v>
      </c>
      <c r="M173" s="72">
        <f t="shared" si="91"/>
        <v>7194.75</v>
      </c>
      <c r="N173" s="72">
        <f t="shared" si="91"/>
        <v>10068.434999999998</v>
      </c>
      <c r="O173" s="72">
        <f t="shared" si="91"/>
        <v>3597.38</v>
      </c>
      <c r="P173" s="72">
        <f t="shared" si="91"/>
        <v>3597.4650000000011</v>
      </c>
      <c r="Q173" s="72">
        <f t="shared" si="91"/>
        <v>7194.8450000000012</v>
      </c>
      <c r="R173" s="73">
        <f>IFERROR(Q173/M173,"N/A")</f>
        <v>1.0000132040724141</v>
      </c>
      <c r="S173" s="74">
        <f>SUM(S168:S172)</f>
        <v>24272.449999999997</v>
      </c>
    </row>
    <row r="174" spans="1:19" ht="13.5" thickBot="1" x14ac:dyDescent="0.25">
      <c r="F174" s="43"/>
      <c r="G174" s="43"/>
      <c r="H174" s="43"/>
      <c r="I174" s="43"/>
      <c r="J174" s="43"/>
      <c r="K174" s="43"/>
    </row>
    <row r="175" spans="1:19" s="80" customFormat="1" x14ac:dyDescent="0.2">
      <c r="A175" s="60"/>
      <c r="B175" s="60"/>
      <c r="C175" s="75"/>
      <c r="D175" s="75"/>
      <c r="E175" s="84"/>
      <c r="F175" s="23" t="s">
        <v>212</v>
      </c>
      <c r="G175" s="18"/>
      <c r="H175" s="18"/>
      <c r="I175" s="18"/>
      <c r="J175" s="18"/>
      <c r="K175" s="17"/>
      <c r="L175" s="16"/>
      <c r="M175" s="16"/>
      <c r="N175" s="16"/>
      <c r="O175" s="16"/>
      <c r="P175" s="16"/>
      <c r="Q175" s="16"/>
      <c r="R175" s="15"/>
      <c r="S175" s="14"/>
    </row>
    <row r="176" spans="1:19" x14ac:dyDescent="0.2">
      <c r="F176" s="76" t="s">
        <v>213</v>
      </c>
      <c r="G176" s="86"/>
      <c r="H176" s="86"/>
      <c r="I176" s="86"/>
      <c r="J176" s="86"/>
      <c r="K176" s="78"/>
      <c r="L176" s="22"/>
      <c r="M176" s="22"/>
      <c r="N176" s="22"/>
      <c r="O176" s="22"/>
      <c r="P176" s="22"/>
      <c r="Q176" s="22"/>
      <c r="R176" s="21"/>
      <c r="S176" s="20"/>
    </row>
    <row r="177" spans="1:19" ht="33.75" x14ac:dyDescent="0.2">
      <c r="F177" s="65" t="s">
        <v>176</v>
      </c>
      <c r="G177" s="66"/>
      <c r="H177" s="67"/>
      <c r="I177" s="67"/>
      <c r="J177" s="67"/>
      <c r="K177" s="67"/>
      <c r="L177" s="52" t="s">
        <v>53</v>
      </c>
      <c r="M177" s="52" t="s">
        <v>54</v>
      </c>
      <c r="N177" s="52" t="s">
        <v>55</v>
      </c>
      <c r="O177" s="52" t="s">
        <v>56</v>
      </c>
      <c r="P177" s="52" t="s">
        <v>57</v>
      </c>
      <c r="Q177" s="52" t="s">
        <v>58</v>
      </c>
      <c r="R177" s="62" t="s">
        <v>59</v>
      </c>
      <c r="S177" s="63" t="s">
        <v>60</v>
      </c>
    </row>
    <row r="178" spans="1:19" s="283" customFormat="1" x14ac:dyDescent="0.2">
      <c r="A178" s="282"/>
      <c r="B178" s="282"/>
      <c r="C178" s="282"/>
      <c r="D178" s="282"/>
      <c r="F178" s="239" t="s">
        <v>90</v>
      </c>
      <c r="G178" s="240"/>
      <c r="H178" s="241"/>
      <c r="I178" s="242"/>
      <c r="J178" s="243"/>
      <c r="K178" s="244"/>
      <c r="L178" s="235"/>
      <c r="M178" s="235"/>
      <c r="N178" s="235"/>
      <c r="O178" s="235"/>
      <c r="P178" s="235"/>
      <c r="Q178" s="284"/>
      <c r="R178" s="236"/>
      <c r="S178" s="285"/>
    </row>
    <row r="179" spans="1:19" x14ac:dyDescent="0.2">
      <c r="A179" s="60" t="str">
        <f t="shared" ref="A179:A206" si="92">$G$7</f>
        <v>The People Concern</v>
      </c>
      <c r="B179" s="60" t="str">
        <f t="shared" ref="B179:B206" si="93">$G$8</f>
        <v>Cloverfield Services Center</v>
      </c>
      <c r="D179" s="60" t="s">
        <v>84</v>
      </c>
      <c r="E179" s="29" t="s">
        <v>212</v>
      </c>
      <c r="F179" s="257" t="s">
        <v>214</v>
      </c>
      <c r="G179" s="258" t="s">
        <v>215</v>
      </c>
      <c r="H179" s="50">
        <v>678.55375000000004</v>
      </c>
      <c r="I179" s="47"/>
      <c r="J179" s="47"/>
      <c r="K179" s="47"/>
      <c r="L179" s="263">
        <v>8142.6450000000004</v>
      </c>
      <c r="M179" s="262">
        <v>7743.27</v>
      </c>
      <c r="N179" s="251">
        <f t="shared" ref="N179:N206" si="94">L179-M179</f>
        <v>399.375</v>
      </c>
      <c r="O179" s="286">
        <v>1404.9100000000003</v>
      </c>
      <c r="P179" s="288">
        <v>6040.1199999999953</v>
      </c>
      <c r="Q179" s="45">
        <f>SUM(O179:P179)</f>
        <v>7445.0299999999952</v>
      </c>
      <c r="R179" s="44">
        <f>IFERROR(Q179/M179,"N/A")</f>
        <v>0.96148397253356721</v>
      </c>
      <c r="S179" s="289">
        <v>23564.269999999997</v>
      </c>
    </row>
    <row r="180" spans="1:19" x14ac:dyDescent="0.2">
      <c r="A180" s="60" t="str">
        <f t="shared" si="92"/>
        <v>The People Concern</v>
      </c>
      <c r="B180" s="60" t="str">
        <f t="shared" si="93"/>
        <v>Cloverfield Services Center</v>
      </c>
      <c r="D180" s="60" t="s">
        <v>84</v>
      </c>
      <c r="E180" s="29" t="s">
        <v>212</v>
      </c>
      <c r="F180" s="257" t="s">
        <v>216</v>
      </c>
      <c r="G180" s="258" t="s">
        <v>215</v>
      </c>
      <c r="H180" s="50">
        <v>0</v>
      </c>
      <c r="I180" s="47"/>
      <c r="J180" s="47"/>
      <c r="K180" s="47"/>
      <c r="L180" s="263">
        <v>0</v>
      </c>
      <c r="M180" s="262">
        <v>0</v>
      </c>
      <c r="N180" s="262">
        <f t="shared" ref="N180:N193" si="95">L180-M180</f>
        <v>0</v>
      </c>
      <c r="O180" s="286">
        <v>0</v>
      </c>
      <c r="P180" s="286">
        <v>0</v>
      </c>
      <c r="Q180" s="49">
        <f t="shared" ref="Q180:Q193" si="96">SUM(O180:P180)</f>
        <v>0</v>
      </c>
      <c r="R180" s="48" t="str">
        <f t="shared" ref="R180:R193" si="97">IFERROR(Q180/M180,"N/A")</f>
        <v>N/A</v>
      </c>
      <c r="S180" s="292">
        <v>0</v>
      </c>
    </row>
    <row r="181" spans="1:19" x14ac:dyDescent="0.2">
      <c r="A181" s="60" t="str">
        <f t="shared" si="92"/>
        <v>The People Concern</v>
      </c>
      <c r="B181" s="60" t="str">
        <f t="shared" si="93"/>
        <v>Cloverfield Services Center</v>
      </c>
      <c r="D181" s="60" t="s">
        <v>84</v>
      </c>
      <c r="E181" s="29" t="s">
        <v>212</v>
      </c>
      <c r="F181" s="257" t="s">
        <v>217</v>
      </c>
      <c r="G181" s="258" t="s">
        <v>215</v>
      </c>
      <c r="H181" s="50">
        <v>0</v>
      </c>
      <c r="I181" s="47"/>
      <c r="J181" s="47"/>
      <c r="K181" s="47"/>
      <c r="L181" s="263">
        <v>0</v>
      </c>
      <c r="M181" s="262">
        <v>0</v>
      </c>
      <c r="N181" s="262">
        <f t="shared" si="95"/>
        <v>0</v>
      </c>
      <c r="O181" s="286">
        <v>0</v>
      </c>
      <c r="P181" s="286">
        <v>0</v>
      </c>
      <c r="Q181" s="49">
        <f t="shared" si="96"/>
        <v>0</v>
      </c>
      <c r="R181" s="48" t="str">
        <f t="shared" si="97"/>
        <v>N/A</v>
      </c>
      <c r="S181" s="292">
        <v>83.47</v>
      </c>
    </row>
    <row r="182" spans="1:19" x14ac:dyDescent="0.2">
      <c r="A182" s="60" t="str">
        <f t="shared" si="92"/>
        <v>The People Concern</v>
      </c>
      <c r="B182" s="60" t="str">
        <f t="shared" si="93"/>
        <v>Cloverfield Services Center</v>
      </c>
      <c r="D182" s="60" t="s">
        <v>84</v>
      </c>
      <c r="E182" s="29" t="s">
        <v>212</v>
      </c>
      <c r="F182" s="257" t="s">
        <v>218</v>
      </c>
      <c r="G182" s="258" t="s">
        <v>215</v>
      </c>
      <c r="H182" s="50">
        <v>347.78250000000003</v>
      </c>
      <c r="I182" s="47"/>
      <c r="J182" s="47"/>
      <c r="K182" s="47"/>
      <c r="L182" s="263">
        <v>4173.3900000000003</v>
      </c>
      <c r="M182" s="262">
        <v>2488.38</v>
      </c>
      <c r="N182" s="262">
        <f t="shared" si="95"/>
        <v>1685.0100000000002</v>
      </c>
      <c r="O182" s="286">
        <v>1244.1899999999998</v>
      </c>
      <c r="P182" s="286">
        <v>610.05999999999949</v>
      </c>
      <c r="Q182" s="49">
        <f t="shared" si="96"/>
        <v>1854.2499999999993</v>
      </c>
      <c r="R182" s="48">
        <f t="shared" si="97"/>
        <v>0.74516352004115094</v>
      </c>
      <c r="S182" s="292">
        <v>3858.7599999999984</v>
      </c>
    </row>
    <row r="183" spans="1:19" x14ac:dyDescent="0.2">
      <c r="A183" s="60" t="str">
        <f t="shared" si="92"/>
        <v>The People Concern</v>
      </c>
      <c r="B183" s="60" t="str">
        <f t="shared" si="93"/>
        <v>Cloverfield Services Center</v>
      </c>
      <c r="D183" s="60" t="s">
        <v>84</v>
      </c>
      <c r="E183" s="29" t="s">
        <v>212</v>
      </c>
      <c r="F183" s="257" t="s">
        <v>219</v>
      </c>
      <c r="G183" s="258" t="s">
        <v>215</v>
      </c>
      <c r="H183" s="50">
        <v>120.83333333333333</v>
      </c>
      <c r="I183" s="47"/>
      <c r="J183" s="47"/>
      <c r="K183" s="47"/>
      <c r="L183" s="263">
        <v>1450</v>
      </c>
      <c r="M183" s="263">
        <v>1450</v>
      </c>
      <c r="N183" s="263">
        <f t="shared" si="95"/>
        <v>0</v>
      </c>
      <c r="O183" s="286">
        <v>0</v>
      </c>
      <c r="P183" s="293">
        <v>0</v>
      </c>
      <c r="Q183" s="45">
        <f t="shared" si="96"/>
        <v>0</v>
      </c>
      <c r="R183" s="44">
        <f t="shared" si="97"/>
        <v>0</v>
      </c>
      <c r="S183" s="289">
        <v>0</v>
      </c>
    </row>
    <row r="184" spans="1:19" x14ac:dyDescent="0.2">
      <c r="A184" s="60" t="str">
        <f t="shared" si="92"/>
        <v>The People Concern</v>
      </c>
      <c r="B184" s="60" t="str">
        <f t="shared" si="93"/>
        <v>Cloverfield Services Center</v>
      </c>
      <c r="D184" s="60" t="s">
        <v>84</v>
      </c>
      <c r="E184" s="29" t="s">
        <v>212</v>
      </c>
      <c r="F184" s="257" t="s">
        <v>220</v>
      </c>
      <c r="G184" s="258" t="s">
        <v>215</v>
      </c>
      <c r="H184" s="50">
        <v>3259.5895833333338</v>
      </c>
      <c r="I184" s="47"/>
      <c r="J184" s="47"/>
      <c r="K184" s="47"/>
      <c r="L184" s="263">
        <v>39115.075000000004</v>
      </c>
      <c r="M184" s="263">
        <v>32579.365000000005</v>
      </c>
      <c r="N184" s="263">
        <f t="shared" si="95"/>
        <v>6535.7099999999991</v>
      </c>
      <c r="O184" s="286">
        <v>17918.650750000004</v>
      </c>
      <c r="P184" s="293">
        <v>22714.004922000026</v>
      </c>
      <c r="Q184" s="45">
        <f t="shared" si="96"/>
        <v>40632.65567200003</v>
      </c>
      <c r="R184" s="44">
        <f t="shared" si="97"/>
        <v>1.2471899213505242</v>
      </c>
      <c r="S184" s="289">
        <v>92211.300000000076</v>
      </c>
    </row>
    <row r="185" spans="1:19" x14ac:dyDescent="0.2">
      <c r="A185" s="60" t="str">
        <f t="shared" si="92"/>
        <v>The People Concern</v>
      </c>
      <c r="B185" s="60" t="str">
        <f t="shared" si="93"/>
        <v>Cloverfield Services Center</v>
      </c>
      <c r="D185" s="60" t="s">
        <v>84</v>
      </c>
      <c r="E185" s="29" t="s">
        <v>212</v>
      </c>
      <c r="F185" s="257" t="s">
        <v>221</v>
      </c>
      <c r="G185" s="258" t="s">
        <v>215</v>
      </c>
      <c r="H185" s="50">
        <v>506.48750000000001</v>
      </c>
      <c r="I185" s="47"/>
      <c r="J185" s="47"/>
      <c r="K185" s="47"/>
      <c r="L185" s="263">
        <v>6077.85</v>
      </c>
      <c r="M185" s="263">
        <v>5088.375</v>
      </c>
      <c r="N185" s="263">
        <f t="shared" si="95"/>
        <v>989.47500000000036</v>
      </c>
      <c r="O185" s="286">
        <v>2544.19</v>
      </c>
      <c r="P185" s="293">
        <v>2412.1700000000014</v>
      </c>
      <c r="Q185" s="45">
        <f t="shared" si="96"/>
        <v>4956.3600000000015</v>
      </c>
      <c r="R185" s="44">
        <f t="shared" si="97"/>
        <v>0.97405556783845559</v>
      </c>
      <c r="S185" s="289">
        <v>7116.7600000000011</v>
      </c>
    </row>
    <row r="186" spans="1:19" x14ac:dyDescent="0.2">
      <c r="A186" s="60" t="str">
        <f t="shared" si="92"/>
        <v>The People Concern</v>
      </c>
      <c r="B186" s="60" t="str">
        <f t="shared" si="93"/>
        <v>Cloverfield Services Center</v>
      </c>
      <c r="D186" s="60" t="s">
        <v>84</v>
      </c>
      <c r="E186" s="29" t="s">
        <v>212</v>
      </c>
      <c r="F186" s="257" t="s">
        <v>222</v>
      </c>
      <c r="G186" s="258" t="s">
        <v>215</v>
      </c>
      <c r="H186" s="50">
        <v>18.775000000000002</v>
      </c>
      <c r="I186" s="47"/>
      <c r="J186" s="47"/>
      <c r="K186" s="47"/>
      <c r="L186" s="263">
        <v>225.3</v>
      </c>
      <c r="M186" s="263">
        <v>0.30000000000000004</v>
      </c>
      <c r="N186" s="263">
        <f t="shared" si="95"/>
        <v>225</v>
      </c>
      <c r="O186" s="286">
        <v>0</v>
      </c>
      <c r="P186" s="293">
        <v>0</v>
      </c>
      <c r="Q186" s="45">
        <f t="shared" si="96"/>
        <v>0</v>
      </c>
      <c r="R186" s="44">
        <f t="shared" si="97"/>
        <v>0</v>
      </c>
      <c r="S186" s="289">
        <v>72</v>
      </c>
    </row>
    <row r="187" spans="1:19" x14ac:dyDescent="0.2">
      <c r="A187" s="60" t="str">
        <f t="shared" si="92"/>
        <v>The People Concern</v>
      </c>
      <c r="B187" s="60" t="str">
        <f t="shared" si="93"/>
        <v>Cloverfield Services Center</v>
      </c>
      <c r="D187" s="60" t="s">
        <v>84</v>
      </c>
      <c r="E187" s="29" t="s">
        <v>212</v>
      </c>
      <c r="F187" s="257" t="s">
        <v>223</v>
      </c>
      <c r="G187" s="258" t="s">
        <v>215</v>
      </c>
      <c r="H187" s="50">
        <v>2272.5529166666665</v>
      </c>
      <c r="I187" s="47"/>
      <c r="J187" s="47"/>
      <c r="K187" s="47"/>
      <c r="L187" s="263">
        <v>27270.634999999998</v>
      </c>
      <c r="M187" s="263">
        <v>14096.945</v>
      </c>
      <c r="N187" s="263">
        <f t="shared" si="95"/>
        <v>13173.689999999999</v>
      </c>
      <c r="O187" s="286">
        <v>5564.7800000000007</v>
      </c>
      <c r="P187" s="293">
        <v>5803.6999999999989</v>
      </c>
      <c r="Q187" s="45">
        <f t="shared" si="96"/>
        <v>11368.48</v>
      </c>
      <c r="R187" s="44">
        <f t="shared" si="97"/>
        <v>0.80644990811839012</v>
      </c>
      <c r="S187" s="289">
        <v>16420.449999999997</v>
      </c>
    </row>
    <row r="188" spans="1:19" x14ac:dyDescent="0.2">
      <c r="A188" s="60" t="str">
        <f t="shared" si="92"/>
        <v>The People Concern</v>
      </c>
      <c r="B188" s="60" t="str">
        <f t="shared" si="93"/>
        <v>Cloverfield Services Center</v>
      </c>
      <c r="D188" s="60" t="s">
        <v>84</v>
      </c>
      <c r="E188" s="29" t="s">
        <v>212</v>
      </c>
      <c r="F188" s="257" t="s">
        <v>224</v>
      </c>
      <c r="G188" s="258" t="s">
        <v>215</v>
      </c>
      <c r="H188" s="50">
        <v>524.54624999999999</v>
      </c>
      <c r="I188" s="47"/>
      <c r="J188" s="47"/>
      <c r="K188" s="47"/>
      <c r="L188" s="263">
        <v>6294.5550000000003</v>
      </c>
      <c r="M188" s="263">
        <v>3803.895</v>
      </c>
      <c r="N188" s="263">
        <f t="shared" si="95"/>
        <v>2490.6600000000003</v>
      </c>
      <c r="O188" s="286">
        <v>1485.4100000000003</v>
      </c>
      <c r="P188" s="293">
        <v>764.80000000000109</v>
      </c>
      <c r="Q188" s="45">
        <f t="shared" si="96"/>
        <v>2250.2100000000014</v>
      </c>
      <c r="R188" s="44">
        <f t="shared" si="97"/>
        <v>0.59155418327792997</v>
      </c>
      <c r="S188" s="289">
        <v>4163.9700000000021</v>
      </c>
    </row>
    <row r="189" spans="1:19" x14ac:dyDescent="0.2">
      <c r="A189" s="60" t="str">
        <f t="shared" si="92"/>
        <v>The People Concern</v>
      </c>
      <c r="B189" s="60" t="str">
        <f t="shared" si="93"/>
        <v>Cloverfield Services Center</v>
      </c>
      <c r="D189" s="60" t="s">
        <v>84</v>
      </c>
      <c r="E189" s="29" t="s">
        <v>212</v>
      </c>
      <c r="F189" s="257" t="s">
        <v>225</v>
      </c>
      <c r="G189" s="258" t="s">
        <v>215</v>
      </c>
      <c r="H189" s="50">
        <v>0</v>
      </c>
      <c r="I189" s="47"/>
      <c r="J189" s="47"/>
      <c r="K189" s="47"/>
      <c r="L189" s="263">
        <v>0</v>
      </c>
      <c r="M189" s="262">
        <v>0</v>
      </c>
      <c r="N189" s="262">
        <f t="shared" si="95"/>
        <v>0</v>
      </c>
      <c r="O189" s="286">
        <v>0</v>
      </c>
      <c r="P189" s="286">
        <v>0</v>
      </c>
      <c r="Q189" s="49">
        <f t="shared" si="96"/>
        <v>0</v>
      </c>
      <c r="R189" s="48" t="str">
        <f t="shared" si="97"/>
        <v>N/A</v>
      </c>
      <c r="S189" s="292">
        <v>2343.06</v>
      </c>
    </row>
    <row r="190" spans="1:19" x14ac:dyDescent="0.2">
      <c r="A190" s="60" t="str">
        <f t="shared" si="92"/>
        <v>The People Concern</v>
      </c>
      <c r="B190" s="60" t="str">
        <f t="shared" si="93"/>
        <v>Cloverfield Services Center</v>
      </c>
      <c r="D190" s="60" t="s">
        <v>84</v>
      </c>
      <c r="E190" s="29" t="s">
        <v>212</v>
      </c>
      <c r="F190" s="257" t="s">
        <v>226</v>
      </c>
      <c r="G190" s="258" t="s">
        <v>215</v>
      </c>
      <c r="H190" s="50">
        <v>91.553749999999994</v>
      </c>
      <c r="I190" s="47"/>
      <c r="J190" s="47"/>
      <c r="K190" s="47"/>
      <c r="L190" s="263">
        <v>1098.645</v>
      </c>
      <c r="M190" s="262">
        <v>1098.645</v>
      </c>
      <c r="N190" s="251">
        <f t="shared" si="95"/>
        <v>0</v>
      </c>
      <c r="O190" s="286">
        <v>55.510000000000005</v>
      </c>
      <c r="P190" s="288">
        <v>120.13999999999997</v>
      </c>
      <c r="Q190" s="45">
        <f t="shared" si="96"/>
        <v>175.64999999999998</v>
      </c>
      <c r="R190" s="44">
        <f t="shared" si="97"/>
        <v>0.15987875974495855</v>
      </c>
      <c r="S190" s="289">
        <v>385.61</v>
      </c>
    </row>
    <row r="191" spans="1:19" x14ac:dyDescent="0.2">
      <c r="A191" s="60" t="str">
        <f t="shared" si="92"/>
        <v>The People Concern</v>
      </c>
      <c r="B191" s="60" t="str">
        <f t="shared" si="93"/>
        <v>Cloverfield Services Center</v>
      </c>
      <c r="D191" s="60" t="s">
        <v>84</v>
      </c>
      <c r="E191" s="29" t="s">
        <v>212</v>
      </c>
      <c r="F191" s="257" t="s">
        <v>227</v>
      </c>
      <c r="G191" s="258" t="s">
        <v>215</v>
      </c>
      <c r="H191" s="50">
        <v>833.33333333333337</v>
      </c>
      <c r="I191" s="47"/>
      <c r="J191" s="47"/>
      <c r="K191" s="47"/>
      <c r="L191" s="263">
        <v>10000</v>
      </c>
      <c r="M191" s="262">
        <v>0</v>
      </c>
      <c r="N191" s="262">
        <f t="shared" si="95"/>
        <v>10000</v>
      </c>
      <c r="O191" s="286">
        <v>0</v>
      </c>
      <c r="P191" s="286">
        <v>0</v>
      </c>
      <c r="Q191" s="49">
        <f t="shared" si="96"/>
        <v>0</v>
      </c>
      <c r="R191" s="48" t="str">
        <f t="shared" si="97"/>
        <v>N/A</v>
      </c>
      <c r="S191" s="292">
        <v>0</v>
      </c>
    </row>
    <row r="192" spans="1:19" s="283" customFormat="1" x14ac:dyDescent="0.2">
      <c r="A192" s="282"/>
      <c r="B192" s="282"/>
      <c r="C192" s="282"/>
      <c r="D192" s="282"/>
      <c r="F192" s="239" t="s">
        <v>130</v>
      </c>
      <c r="G192" s="240"/>
      <c r="H192" s="264"/>
      <c r="I192" s="242"/>
      <c r="J192" s="243"/>
      <c r="K192" s="244"/>
      <c r="L192" s="235"/>
      <c r="M192" s="235"/>
      <c r="N192" s="235"/>
      <c r="O192" s="235"/>
      <c r="P192" s="235"/>
      <c r="Q192" s="284"/>
      <c r="R192" s="236"/>
      <c r="S192" s="285"/>
    </row>
    <row r="193" spans="1:19" x14ac:dyDescent="0.2">
      <c r="A193" s="60" t="str">
        <f t="shared" si="92"/>
        <v>The People Concern</v>
      </c>
      <c r="B193" s="60" t="str">
        <f t="shared" si="93"/>
        <v>Cloverfield Services Center</v>
      </c>
      <c r="D193" s="60" t="s">
        <v>84</v>
      </c>
      <c r="E193" s="29" t="s">
        <v>212</v>
      </c>
      <c r="F193" s="257" t="s">
        <v>214</v>
      </c>
      <c r="G193" s="258" t="s">
        <v>215</v>
      </c>
      <c r="H193" s="50">
        <v>1054.2533333333333</v>
      </c>
      <c r="I193" s="47"/>
      <c r="J193" s="47"/>
      <c r="K193" s="47"/>
      <c r="L193" s="263">
        <v>12651.04</v>
      </c>
      <c r="M193" s="262">
        <v>4170.2100000000009</v>
      </c>
      <c r="N193" s="262">
        <f t="shared" si="95"/>
        <v>8480.83</v>
      </c>
      <c r="O193" s="286">
        <v>2261.9800000000005</v>
      </c>
      <c r="P193" s="286">
        <v>2200.4100000000044</v>
      </c>
      <c r="Q193" s="49">
        <f t="shared" si="96"/>
        <v>4462.3900000000049</v>
      </c>
      <c r="R193" s="48">
        <f t="shared" si="97"/>
        <v>1.0700636178993392</v>
      </c>
      <c r="S193" s="292">
        <v>83110.910000000033</v>
      </c>
    </row>
    <row r="194" spans="1:19" x14ac:dyDescent="0.2">
      <c r="A194" s="60" t="str">
        <f t="shared" si="92"/>
        <v>The People Concern</v>
      </c>
      <c r="B194" s="60" t="str">
        <f t="shared" si="93"/>
        <v>Cloverfield Services Center</v>
      </c>
      <c r="D194" s="60" t="s">
        <v>84</v>
      </c>
      <c r="E194" s="29" t="s">
        <v>212</v>
      </c>
      <c r="F194" s="257" t="s">
        <v>216</v>
      </c>
      <c r="G194" s="258" t="s">
        <v>215</v>
      </c>
      <c r="H194" s="50">
        <v>0</v>
      </c>
      <c r="I194" s="47"/>
      <c r="J194" s="47"/>
      <c r="K194" s="47"/>
      <c r="L194" s="263">
        <v>0</v>
      </c>
      <c r="M194" s="262">
        <v>0</v>
      </c>
      <c r="N194" s="262">
        <f t="shared" si="94"/>
        <v>0</v>
      </c>
      <c r="O194" s="286">
        <v>0</v>
      </c>
      <c r="P194" s="286">
        <v>0</v>
      </c>
      <c r="Q194" s="49">
        <f t="shared" ref="Q194:Q204" si="98">SUM(O194:P194)</f>
        <v>0</v>
      </c>
      <c r="R194" s="48" t="str">
        <f t="shared" ref="R194:R204" si="99">IFERROR(Q194/M194,"N/A")</f>
        <v>N/A</v>
      </c>
      <c r="S194" s="292">
        <v>0</v>
      </c>
    </row>
    <row r="195" spans="1:19" x14ac:dyDescent="0.2">
      <c r="A195" s="60" t="str">
        <f t="shared" si="92"/>
        <v>The People Concern</v>
      </c>
      <c r="B195" s="60" t="str">
        <f t="shared" si="93"/>
        <v>Cloverfield Services Center</v>
      </c>
      <c r="D195" s="60" t="s">
        <v>84</v>
      </c>
      <c r="E195" s="29" t="s">
        <v>212</v>
      </c>
      <c r="F195" s="257" t="s">
        <v>217</v>
      </c>
      <c r="G195" s="258" t="s">
        <v>215</v>
      </c>
      <c r="H195" s="50">
        <v>0</v>
      </c>
      <c r="I195" s="47"/>
      <c r="J195" s="47"/>
      <c r="K195" s="47"/>
      <c r="L195" s="263">
        <v>0</v>
      </c>
      <c r="M195" s="262">
        <v>0</v>
      </c>
      <c r="N195" s="262">
        <f t="shared" si="94"/>
        <v>0</v>
      </c>
      <c r="O195" s="286">
        <v>0</v>
      </c>
      <c r="P195" s="286">
        <v>0</v>
      </c>
      <c r="Q195" s="49">
        <f t="shared" si="98"/>
        <v>0</v>
      </c>
      <c r="R195" s="48" t="str">
        <f t="shared" si="99"/>
        <v>N/A</v>
      </c>
      <c r="S195" s="292">
        <v>96.67</v>
      </c>
    </row>
    <row r="196" spans="1:19" x14ac:dyDescent="0.2">
      <c r="A196" s="60" t="str">
        <f t="shared" si="92"/>
        <v>The People Concern</v>
      </c>
      <c r="B196" s="60" t="str">
        <f t="shared" si="93"/>
        <v>Cloverfield Services Center</v>
      </c>
      <c r="D196" s="60" t="s">
        <v>84</v>
      </c>
      <c r="E196" s="29" t="s">
        <v>212</v>
      </c>
      <c r="F196" s="257" t="s">
        <v>218</v>
      </c>
      <c r="G196" s="258" t="s">
        <v>215</v>
      </c>
      <c r="H196" s="50">
        <v>2320.9870833333334</v>
      </c>
      <c r="I196" s="47"/>
      <c r="J196" s="47"/>
      <c r="K196" s="47"/>
      <c r="L196" s="263">
        <v>27851.845000000001</v>
      </c>
      <c r="M196" s="262">
        <v>8677.2749999999996</v>
      </c>
      <c r="N196" s="262">
        <f t="shared" si="94"/>
        <v>19174.57</v>
      </c>
      <c r="O196" s="286">
        <v>4338.6400000000003</v>
      </c>
      <c r="P196" s="286">
        <v>6729.04</v>
      </c>
      <c r="Q196" s="49">
        <f t="shared" si="98"/>
        <v>11067.68</v>
      </c>
      <c r="R196" s="48">
        <f t="shared" si="99"/>
        <v>1.2754787649348442</v>
      </c>
      <c r="S196" s="292">
        <v>17602.020000000008</v>
      </c>
    </row>
    <row r="197" spans="1:19" x14ac:dyDescent="0.2">
      <c r="A197" s="60" t="str">
        <f t="shared" si="92"/>
        <v>The People Concern</v>
      </c>
      <c r="B197" s="60" t="str">
        <f t="shared" si="93"/>
        <v>Cloverfield Services Center</v>
      </c>
      <c r="D197" s="60" t="s">
        <v>84</v>
      </c>
      <c r="E197" s="29" t="s">
        <v>212</v>
      </c>
      <c r="F197" s="257" t="s">
        <v>219</v>
      </c>
      <c r="G197" s="258" t="s">
        <v>215</v>
      </c>
      <c r="H197" s="50">
        <v>120.83333333333333</v>
      </c>
      <c r="I197" s="47"/>
      <c r="J197" s="47"/>
      <c r="K197" s="47"/>
      <c r="L197" s="263">
        <v>1450</v>
      </c>
      <c r="M197" s="263">
        <v>1450</v>
      </c>
      <c r="N197" s="263">
        <f t="shared" si="94"/>
        <v>0</v>
      </c>
      <c r="O197" s="286">
        <v>0</v>
      </c>
      <c r="P197" s="293">
        <v>0</v>
      </c>
      <c r="Q197" s="45">
        <f t="shared" si="98"/>
        <v>0</v>
      </c>
      <c r="R197" s="44">
        <f t="shared" si="99"/>
        <v>0</v>
      </c>
      <c r="S197" s="289">
        <v>0</v>
      </c>
    </row>
    <row r="198" spans="1:19" x14ac:dyDescent="0.2">
      <c r="A198" s="60" t="str">
        <f t="shared" si="92"/>
        <v>The People Concern</v>
      </c>
      <c r="B198" s="60" t="str">
        <f t="shared" si="93"/>
        <v>Cloverfield Services Center</v>
      </c>
      <c r="D198" s="60" t="s">
        <v>84</v>
      </c>
      <c r="E198" s="29" t="s">
        <v>212</v>
      </c>
      <c r="F198" s="257" t="s">
        <v>220</v>
      </c>
      <c r="G198" s="258" t="s">
        <v>215</v>
      </c>
      <c r="H198" s="50">
        <v>6679.9220833333338</v>
      </c>
      <c r="I198" s="47"/>
      <c r="J198" s="47"/>
      <c r="K198" s="47"/>
      <c r="L198" s="263">
        <v>80159.065000000002</v>
      </c>
      <c r="M198" s="263">
        <v>38065.134999999995</v>
      </c>
      <c r="N198" s="263">
        <f t="shared" si="94"/>
        <v>42093.930000000008</v>
      </c>
      <c r="O198" s="286">
        <v>3876.6300000000024</v>
      </c>
      <c r="P198" s="293">
        <v>38594.949999999997</v>
      </c>
      <c r="Q198" s="45">
        <f t="shared" si="98"/>
        <v>42471.58</v>
      </c>
      <c r="R198" s="44">
        <f t="shared" si="99"/>
        <v>1.1157606560439102</v>
      </c>
      <c r="S198" s="289">
        <v>71804.109999999986</v>
      </c>
    </row>
    <row r="199" spans="1:19" x14ac:dyDescent="0.2">
      <c r="A199" s="60" t="str">
        <f t="shared" si="92"/>
        <v>The People Concern</v>
      </c>
      <c r="B199" s="60" t="str">
        <f t="shared" si="93"/>
        <v>Cloverfield Services Center</v>
      </c>
      <c r="D199" s="60" t="s">
        <v>84</v>
      </c>
      <c r="E199" s="29" t="s">
        <v>212</v>
      </c>
      <c r="F199" s="257" t="s">
        <v>221</v>
      </c>
      <c r="G199" s="258" t="s">
        <v>215</v>
      </c>
      <c r="H199" s="50">
        <v>1292.1433333333334</v>
      </c>
      <c r="I199" s="47"/>
      <c r="J199" s="47"/>
      <c r="K199" s="47"/>
      <c r="L199" s="263">
        <v>15505.720000000001</v>
      </c>
      <c r="M199" s="263">
        <v>5194.17</v>
      </c>
      <c r="N199" s="263">
        <f t="shared" si="94"/>
        <v>10311.550000000001</v>
      </c>
      <c r="O199" s="286">
        <v>452.99000000000012</v>
      </c>
      <c r="P199" s="293">
        <v>629.07000000000005</v>
      </c>
      <c r="Q199" s="45">
        <f t="shared" si="98"/>
        <v>1082.0600000000002</v>
      </c>
      <c r="R199" s="44">
        <f t="shared" si="99"/>
        <v>0.20832202257531043</v>
      </c>
      <c r="S199" s="289">
        <v>7580.7000000000025</v>
      </c>
    </row>
    <row r="200" spans="1:19" x14ac:dyDescent="0.2">
      <c r="A200" s="60" t="str">
        <f t="shared" si="92"/>
        <v>The People Concern</v>
      </c>
      <c r="B200" s="60" t="str">
        <f t="shared" si="93"/>
        <v>Cloverfield Services Center</v>
      </c>
      <c r="D200" s="60" t="s">
        <v>84</v>
      </c>
      <c r="E200" s="29" t="s">
        <v>212</v>
      </c>
      <c r="F200" s="257" t="s">
        <v>222</v>
      </c>
      <c r="G200" s="258" t="s">
        <v>215</v>
      </c>
      <c r="H200" s="50">
        <v>458.82375000000002</v>
      </c>
      <c r="I200" s="47"/>
      <c r="J200" s="47"/>
      <c r="K200" s="47"/>
      <c r="L200" s="263">
        <v>5505.8850000000002</v>
      </c>
      <c r="M200" s="263">
        <v>0</v>
      </c>
      <c r="N200" s="263">
        <f t="shared" si="94"/>
        <v>5505.8850000000002</v>
      </c>
      <c r="O200" s="286">
        <v>0</v>
      </c>
      <c r="P200" s="293">
        <v>0</v>
      </c>
      <c r="Q200" s="45">
        <f t="shared" si="98"/>
        <v>0</v>
      </c>
      <c r="R200" s="44" t="str">
        <f t="shared" si="99"/>
        <v>N/A</v>
      </c>
      <c r="S200" s="289">
        <v>2893.29</v>
      </c>
    </row>
    <row r="201" spans="1:19" x14ac:dyDescent="0.2">
      <c r="A201" s="60" t="str">
        <f t="shared" si="92"/>
        <v>The People Concern</v>
      </c>
      <c r="B201" s="60" t="str">
        <f t="shared" si="93"/>
        <v>Cloverfield Services Center</v>
      </c>
      <c r="D201" s="60" t="s">
        <v>84</v>
      </c>
      <c r="E201" s="29" t="s">
        <v>212</v>
      </c>
      <c r="F201" s="257" t="s">
        <v>223</v>
      </c>
      <c r="G201" s="258" t="s">
        <v>215</v>
      </c>
      <c r="H201" s="50">
        <v>3645.9012500000003</v>
      </c>
      <c r="I201" s="47"/>
      <c r="J201" s="47"/>
      <c r="K201" s="47"/>
      <c r="L201" s="263">
        <v>43750.815000000002</v>
      </c>
      <c r="M201" s="263">
        <v>13541.099999999999</v>
      </c>
      <c r="N201" s="263">
        <f t="shared" si="94"/>
        <v>30209.715000000004</v>
      </c>
      <c r="O201" s="286">
        <v>7245.4500000000007</v>
      </c>
      <c r="P201" s="293">
        <v>4443</v>
      </c>
      <c r="Q201" s="45">
        <f t="shared" si="98"/>
        <v>11688.45</v>
      </c>
      <c r="R201" s="44">
        <f t="shared" si="99"/>
        <v>0.86318319781997044</v>
      </c>
      <c r="S201" s="289">
        <v>39625.460000000006</v>
      </c>
    </row>
    <row r="202" spans="1:19" x14ac:dyDescent="0.2">
      <c r="A202" s="60" t="str">
        <f t="shared" si="92"/>
        <v>The People Concern</v>
      </c>
      <c r="B202" s="60" t="str">
        <f t="shared" si="93"/>
        <v>Cloverfield Services Center</v>
      </c>
      <c r="D202" s="60" t="s">
        <v>84</v>
      </c>
      <c r="E202" s="29" t="s">
        <v>212</v>
      </c>
      <c r="F202" s="257" t="s">
        <v>224</v>
      </c>
      <c r="G202" s="258" t="s">
        <v>215</v>
      </c>
      <c r="H202" s="50">
        <v>4804.6658333333335</v>
      </c>
      <c r="I202" s="47"/>
      <c r="J202" s="47"/>
      <c r="K202" s="47"/>
      <c r="L202" s="263">
        <v>57655.990000000005</v>
      </c>
      <c r="M202" s="263">
        <v>4409.25</v>
      </c>
      <c r="N202" s="263">
        <f t="shared" si="94"/>
        <v>53246.740000000005</v>
      </c>
      <c r="O202" s="286">
        <v>2204.6299999999997</v>
      </c>
      <c r="P202" s="293">
        <v>2196.9400000000019</v>
      </c>
      <c r="Q202" s="45">
        <f t="shared" si="98"/>
        <v>4401.5700000000015</v>
      </c>
      <c r="R202" s="44">
        <f t="shared" si="99"/>
        <v>0.99825820717809188</v>
      </c>
      <c r="S202" s="289">
        <v>13341.550000000008</v>
      </c>
    </row>
    <row r="203" spans="1:19" x14ac:dyDescent="0.2">
      <c r="A203" s="60" t="str">
        <f t="shared" si="92"/>
        <v>The People Concern</v>
      </c>
      <c r="B203" s="60" t="str">
        <f t="shared" si="93"/>
        <v>Cloverfield Services Center</v>
      </c>
      <c r="D203" s="60" t="s">
        <v>84</v>
      </c>
      <c r="E203" s="29" t="s">
        <v>212</v>
      </c>
      <c r="F203" s="257" t="s">
        <v>225</v>
      </c>
      <c r="G203" s="258" t="s">
        <v>215</v>
      </c>
      <c r="H203" s="50">
        <v>150.25</v>
      </c>
      <c r="I203" s="47"/>
      <c r="J203" s="47"/>
      <c r="K203" s="47"/>
      <c r="L203" s="263">
        <v>1803</v>
      </c>
      <c r="M203" s="262">
        <v>0</v>
      </c>
      <c r="N203" s="262">
        <f t="shared" si="94"/>
        <v>1803</v>
      </c>
      <c r="O203" s="286">
        <v>0</v>
      </c>
      <c r="P203" s="286">
        <v>0</v>
      </c>
      <c r="Q203" s="49">
        <f t="shared" si="98"/>
        <v>0</v>
      </c>
      <c r="R203" s="48" t="str">
        <f t="shared" si="99"/>
        <v>N/A</v>
      </c>
      <c r="S203" s="292">
        <v>5378.14</v>
      </c>
    </row>
    <row r="204" spans="1:19" x14ac:dyDescent="0.2">
      <c r="A204" s="60" t="str">
        <f t="shared" si="92"/>
        <v>The People Concern</v>
      </c>
      <c r="B204" s="60" t="str">
        <f t="shared" si="93"/>
        <v>Cloverfield Services Center</v>
      </c>
      <c r="D204" s="60" t="s">
        <v>84</v>
      </c>
      <c r="E204" s="29" t="s">
        <v>212</v>
      </c>
      <c r="F204" s="257" t="s">
        <v>226</v>
      </c>
      <c r="G204" s="258" t="s">
        <v>215</v>
      </c>
      <c r="H204" s="50">
        <v>42.449999999999996</v>
      </c>
      <c r="I204" s="47"/>
      <c r="J204" s="47"/>
      <c r="K204" s="47"/>
      <c r="L204" s="263">
        <v>509.4</v>
      </c>
      <c r="M204" s="262">
        <v>0</v>
      </c>
      <c r="N204" s="251">
        <f t="shared" si="94"/>
        <v>509.4</v>
      </c>
      <c r="O204" s="286">
        <v>0</v>
      </c>
      <c r="P204" s="288">
        <v>0</v>
      </c>
      <c r="Q204" s="45">
        <f t="shared" si="98"/>
        <v>0</v>
      </c>
      <c r="R204" s="44" t="str">
        <f t="shared" si="99"/>
        <v>N/A</v>
      </c>
      <c r="S204" s="289">
        <v>561.61999999999989</v>
      </c>
    </row>
    <row r="205" spans="1:19" x14ac:dyDescent="0.2">
      <c r="A205" s="60" t="str">
        <f t="shared" si="92"/>
        <v>The People Concern</v>
      </c>
      <c r="B205" s="60" t="str">
        <f t="shared" si="93"/>
        <v>Cloverfield Services Center</v>
      </c>
      <c r="D205" s="60" t="s">
        <v>84</v>
      </c>
      <c r="E205" s="29" t="s">
        <v>212</v>
      </c>
      <c r="F205" s="257" t="s">
        <v>227</v>
      </c>
      <c r="G205" s="258" t="s">
        <v>215</v>
      </c>
      <c r="H205" s="50">
        <v>833.33333333333337</v>
      </c>
      <c r="I205" s="47"/>
      <c r="J205" s="47"/>
      <c r="K205" s="47"/>
      <c r="L205" s="263">
        <v>10000</v>
      </c>
      <c r="M205" s="262">
        <v>0</v>
      </c>
      <c r="N205" s="262">
        <f t="shared" si="94"/>
        <v>10000</v>
      </c>
      <c r="O205" s="286">
        <v>0</v>
      </c>
      <c r="P205" s="286">
        <v>0</v>
      </c>
      <c r="Q205" s="49">
        <f t="shared" ref="Q205:Q206" si="100">SUM(O205:P205)</f>
        <v>0</v>
      </c>
      <c r="R205" s="48" t="str">
        <f t="shared" ref="R205:R206" si="101">IFERROR(Q205/M205,"N/A")</f>
        <v>N/A</v>
      </c>
      <c r="S205" s="291">
        <v>0</v>
      </c>
    </row>
    <row r="206" spans="1:19" x14ac:dyDescent="0.2">
      <c r="A206" s="60" t="str">
        <f t="shared" si="92"/>
        <v>The People Concern</v>
      </c>
      <c r="B206" s="60" t="str">
        <f t="shared" si="93"/>
        <v>Cloverfield Services Center</v>
      </c>
      <c r="D206" s="60" t="s">
        <v>84</v>
      </c>
      <c r="E206" s="29" t="s">
        <v>212</v>
      </c>
      <c r="F206" s="257"/>
      <c r="G206" s="258"/>
      <c r="H206" s="46"/>
      <c r="I206" s="47"/>
      <c r="J206" s="47"/>
      <c r="K206" s="47"/>
      <c r="L206" s="263">
        <v>0</v>
      </c>
      <c r="M206" s="262">
        <v>0</v>
      </c>
      <c r="N206" s="262">
        <f t="shared" si="94"/>
        <v>0</v>
      </c>
      <c r="O206" s="286">
        <v>0</v>
      </c>
      <c r="P206" s="286">
        <v>0</v>
      </c>
      <c r="Q206" s="49">
        <f t="shared" si="100"/>
        <v>0</v>
      </c>
      <c r="R206" s="48" t="str">
        <f t="shared" si="101"/>
        <v>N/A</v>
      </c>
      <c r="S206" s="291">
        <v>0</v>
      </c>
    </row>
    <row r="207" spans="1:19" ht="13.5" thickBot="1" x14ac:dyDescent="0.25">
      <c r="F207" s="68"/>
      <c r="G207" s="64"/>
      <c r="H207" s="69" t="s">
        <v>228</v>
      </c>
      <c r="I207" s="70"/>
      <c r="J207" s="70"/>
      <c r="K207" s="71"/>
      <c r="L207" s="72">
        <f t="shared" ref="L207:Q207" si="102">SUM(L178:L206)</f>
        <v>360690.85500000004</v>
      </c>
      <c r="M207" s="72">
        <f t="shared" si="102"/>
        <v>143856.315</v>
      </c>
      <c r="N207" s="72">
        <f t="shared" si="102"/>
        <v>216834.54</v>
      </c>
      <c r="O207" s="72">
        <f t="shared" si="102"/>
        <v>50597.960750000006</v>
      </c>
      <c r="P207" s="72">
        <f t="shared" si="102"/>
        <v>93258.404922000045</v>
      </c>
      <c r="Q207" s="72">
        <f t="shared" si="102"/>
        <v>143856.36567200001</v>
      </c>
      <c r="R207" s="73">
        <f>IFERROR(Q207/M207,"N/A")</f>
        <v>1.0000003522403589</v>
      </c>
      <c r="S207" s="74">
        <f>SUM(S178:S206)</f>
        <v>392214.12000000011</v>
      </c>
    </row>
    <row r="208" spans="1:19" ht="13.5" thickBot="1" x14ac:dyDescent="0.25">
      <c r="F208" s="43"/>
      <c r="G208" s="43"/>
      <c r="H208" s="43"/>
      <c r="I208" s="43"/>
      <c r="J208" s="43"/>
      <c r="K208" s="43"/>
    </row>
    <row r="209" spans="1:19" s="80" customFormat="1" x14ac:dyDescent="0.2">
      <c r="A209" s="75"/>
      <c r="B209" s="75"/>
      <c r="C209" s="75"/>
      <c r="D209" s="75"/>
      <c r="E209" s="84"/>
      <c r="F209" s="19" t="s">
        <v>229</v>
      </c>
      <c r="G209" s="18"/>
      <c r="H209" s="18"/>
      <c r="I209" s="18"/>
      <c r="J209" s="18"/>
      <c r="K209" s="17"/>
      <c r="L209" s="16"/>
      <c r="M209" s="16"/>
      <c r="N209" s="16"/>
      <c r="O209" s="16"/>
      <c r="P209" s="16"/>
      <c r="Q209" s="16"/>
      <c r="R209" s="15"/>
      <c r="S209" s="14"/>
    </row>
    <row r="210" spans="1:19" x14ac:dyDescent="0.2">
      <c r="F210" s="85" t="s">
        <v>230</v>
      </c>
      <c r="G210" s="86"/>
      <c r="H210" s="86"/>
      <c r="I210" s="86"/>
      <c r="J210" s="86"/>
      <c r="K210" s="78"/>
      <c r="L210" s="22"/>
      <c r="M210" s="22"/>
      <c r="N210" s="22"/>
      <c r="O210" s="22"/>
      <c r="P210" s="22"/>
      <c r="Q210" s="22"/>
      <c r="R210" s="21"/>
      <c r="S210" s="20"/>
    </row>
    <row r="211" spans="1:19" ht="33.75" x14ac:dyDescent="0.2">
      <c r="F211" s="65" t="s">
        <v>176</v>
      </c>
      <c r="G211" s="66"/>
      <c r="H211" s="67"/>
      <c r="I211" s="67"/>
      <c r="J211" s="67"/>
      <c r="K211" s="67"/>
      <c r="L211" s="52" t="s">
        <v>53</v>
      </c>
      <c r="M211" s="52" t="s">
        <v>54</v>
      </c>
      <c r="N211" s="52" t="s">
        <v>55</v>
      </c>
      <c r="O211" s="52" t="s">
        <v>56</v>
      </c>
      <c r="P211" s="52" t="s">
        <v>57</v>
      </c>
      <c r="Q211" s="52" t="s">
        <v>58</v>
      </c>
      <c r="R211" s="62" t="s">
        <v>59</v>
      </c>
      <c r="S211" s="63" t="s">
        <v>60</v>
      </c>
    </row>
    <row r="212" spans="1:19" x14ac:dyDescent="0.2">
      <c r="A212" s="60" t="str">
        <f t="shared" ref="A212:A213" si="103">$G$7</f>
        <v>The People Concern</v>
      </c>
      <c r="B212" s="60" t="str">
        <f t="shared" ref="B212:B213" si="104">$G$8</f>
        <v>Cloverfield Services Center</v>
      </c>
      <c r="D212" s="60" t="s">
        <v>84</v>
      </c>
      <c r="E212" s="29" t="s">
        <v>229</v>
      </c>
      <c r="F212" s="261"/>
      <c r="G212" s="258"/>
      <c r="H212" s="46"/>
      <c r="I212" s="47"/>
      <c r="J212" s="47"/>
      <c r="K212" s="47"/>
      <c r="L212" s="262">
        <v>0</v>
      </c>
      <c r="M212" s="262">
        <v>0</v>
      </c>
      <c r="N212" s="262">
        <f t="shared" ref="N212:N213" si="105">L212-M212</f>
        <v>0</v>
      </c>
      <c r="O212" s="286">
        <v>0</v>
      </c>
      <c r="P212" s="286">
        <v>0</v>
      </c>
      <c r="Q212" s="49">
        <f>SUM(O212:P212)</f>
        <v>0</v>
      </c>
      <c r="R212" s="48" t="str">
        <f>IFERROR(Q212/M212,"N/A")</f>
        <v>N/A</v>
      </c>
      <c r="S212" s="291">
        <v>0</v>
      </c>
    </row>
    <row r="213" spans="1:19" x14ac:dyDescent="0.2">
      <c r="A213" s="60" t="str">
        <f t="shared" si="103"/>
        <v>The People Concern</v>
      </c>
      <c r="B213" s="60" t="str">
        <f t="shared" si="104"/>
        <v>Cloverfield Services Center</v>
      </c>
      <c r="D213" s="60" t="s">
        <v>84</v>
      </c>
      <c r="E213" s="29" t="s">
        <v>229</v>
      </c>
      <c r="F213" s="257"/>
      <c r="G213" s="258"/>
      <c r="H213" s="46"/>
      <c r="I213" s="47"/>
      <c r="J213" s="47"/>
      <c r="K213" s="47"/>
      <c r="L213" s="262">
        <v>0</v>
      </c>
      <c r="M213" s="262">
        <v>0</v>
      </c>
      <c r="N213" s="262">
        <f t="shared" si="105"/>
        <v>0</v>
      </c>
      <c r="O213" s="286">
        <v>0</v>
      </c>
      <c r="P213" s="286">
        <v>0</v>
      </c>
      <c r="Q213" s="49">
        <f t="shared" ref="Q213" si="106">SUM(O213:P213)</f>
        <v>0</v>
      </c>
      <c r="R213" s="48" t="str">
        <f t="shared" ref="R213" si="107">IFERROR(Q213/M213,"N/A")</f>
        <v>N/A</v>
      </c>
      <c r="S213" s="291">
        <v>0</v>
      </c>
    </row>
    <row r="214" spans="1:19" ht="13.5" thickBot="1" x14ac:dyDescent="0.25">
      <c r="F214" s="68"/>
      <c r="G214" s="64"/>
      <c r="H214" s="69" t="s">
        <v>231</v>
      </c>
      <c r="I214" s="70"/>
      <c r="J214" s="70"/>
      <c r="K214" s="71"/>
      <c r="L214" s="72">
        <f t="shared" ref="L214:Q214" si="108">SUM(L212:L213)</f>
        <v>0</v>
      </c>
      <c r="M214" s="72">
        <f t="shared" si="108"/>
        <v>0</v>
      </c>
      <c r="N214" s="72">
        <f t="shared" si="108"/>
        <v>0</v>
      </c>
      <c r="O214" s="72">
        <f t="shared" si="108"/>
        <v>0</v>
      </c>
      <c r="P214" s="72">
        <f t="shared" si="108"/>
        <v>0</v>
      </c>
      <c r="Q214" s="72">
        <f t="shared" si="108"/>
        <v>0</v>
      </c>
      <c r="R214" s="73" t="str">
        <f>IFERROR(Q214/M214,"N/A")</f>
        <v>N/A</v>
      </c>
      <c r="S214" s="74">
        <f>SUM(O214:P214)</f>
        <v>0</v>
      </c>
    </row>
    <row r="215" spans="1:19" ht="13.5" thickBot="1" x14ac:dyDescent="0.25">
      <c r="F215" s="43"/>
      <c r="G215" s="43"/>
      <c r="H215" s="43"/>
      <c r="I215" s="43"/>
      <c r="J215" s="43"/>
      <c r="K215" s="43"/>
    </row>
    <row r="216" spans="1:19" s="80" customFormat="1" x14ac:dyDescent="0.2">
      <c r="F216" s="19" t="s">
        <v>232</v>
      </c>
      <c r="G216" s="18"/>
      <c r="H216" s="18"/>
      <c r="I216" s="18"/>
      <c r="J216" s="18"/>
      <c r="K216" s="17"/>
      <c r="L216" s="16"/>
      <c r="M216" s="16"/>
      <c r="N216" s="16"/>
      <c r="O216" s="16"/>
      <c r="P216" s="16"/>
      <c r="Q216" s="16"/>
      <c r="R216" s="15"/>
      <c r="S216" s="14"/>
    </row>
    <row r="217" spans="1:19" x14ac:dyDescent="0.2">
      <c r="F217" s="85" t="s">
        <v>233</v>
      </c>
      <c r="G217" s="86"/>
      <c r="H217" s="86"/>
      <c r="I217" s="86"/>
      <c r="J217" s="86"/>
      <c r="K217" s="78"/>
      <c r="L217" s="22"/>
      <c r="M217" s="22"/>
      <c r="N217" s="22"/>
      <c r="O217" s="22"/>
      <c r="P217" s="22"/>
      <c r="Q217" s="22"/>
      <c r="R217" s="21"/>
      <c r="S217" s="20"/>
    </row>
    <row r="218" spans="1:19" ht="33.75" x14ac:dyDescent="0.2">
      <c r="F218" s="65" t="s">
        <v>176</v>
      </c>
      <c r="G218" s="66"/>
      <c r="H218" s="67"/>
      <c r="I218" s="67"/>
      <c r="J218" s="67"/>
      <c r="K218" s="67"/>
      <c r="L218" s="52" t="s">
        <v>53</v>
      </c>
      <c r="M218" s="52" t="s">
        <v>54</v>
      </c>
      <c r="N218" s="52" t="s">
        <v>55</v>
      </c>
      <c r="O218" s="52" t="s">
        <v>56</v>
      </c>
      <c r="P218" s="52" t="s">
        <v>57</v>
      </c>
      <c r="Q218" s="52" t="s">
        <v>58</v>
      </c>
      <c r="R218" s="62" t="s">
        <v>59</v>
      </c>
      <c r="S218" s="63" t="s">
        <v>60</v>
      </c>
    </row>
    <row r="219" spans="1:19" x14ac:dyDescent="0.2">
      <c r="A219" s="60" t="str">
        <f t="shared" ref="A219:A220" si="109">$G$7</f>
        <v>The People Concern</v>
      </c>
      <c r="B219" s="60" t="str">
        <f t="shared" ref="B219:B220" si="110">$G$8</f>
        <v>Cloverfield Services Center</v>
      </c>
      <c r="D219" s="60" t="s">
        <v>84</v>
      </c>
      <c r="E219" s="29" t="s">
        <v>232</v>
      </c>
      <c r="F219" s="261"/>
      <c r="G219" s="258"/>
      <c r="H219" s="46"/>
      <c r="I219" s="47"/>
      <c r="J219" s="47"/>
      <c r="K219" s="47"/>
      <c r="L219" s="262">
        <v>0</v>
      </c>
      <c r="M219" s="262">
        <v>0</v>
      </c>
      <c r="N219" s="262">
        <f t="shared" ref="N219:N220" si="111">L219-M219</f>
        <v>0</v>
      </c>
      <c r="O219" s="286">
        <v>0</v>
      </c>
      <c r="P219" s="286">
        <v>0</v>
      </c>
      <c r="Q219" s="49">
        <f>SUM(O219:P219)</f>
        <v>0</v>
      </c>
      <c r="R219" s="48" t="str">
        <f>IFERROR(Q219/M219,"N/A")</f>
        <v>N/A</v>
      </c>
      <c r="S219" s="291">
        <v>0</v>
      </c>
    </row>
    <row r="220" spans="1:19" x14ac:dyDescent="0.2">
      <c r="A220" s="60" t="str">
        <f t="shared" si="109"/>
        <v>The People Concern</v>
      </c>
      <c r="B220" s="60" t="str">
        <f t="shared" si="110"/>
        <v>Cloverfield Services Center</v>
      </c>
      <c r="D220" s="60" t="s">
        <v>84</v>
      </c>
      <c r="E220" s="29" t="s">
        <v>232</v>
      </c>
      <c r="F220" s="257"/>
      <c r="G220" s="258"/>
      <c r="H220" s="46"/>
      <c r="I220" s="47"/>
      <c r="J220" s="47"/>
      <c r="K220" s="47"/>
      <c r="L220" s="262">
        <v>0</v>
      </c>
      <c r="M220" s="262">
        <v>0</v>
      </c>
      <c r="N220" s="262">
        <f t="shared" si="111"/>
        <v>0</v>
      </c>
      <c r="O220" s="286">
        <v>0</v>
      </c>
      <c r="P220" s="286">
        <v>0</v>
      </c>
      <c r="Q220" s="49">
        <f t="shared" ref="Q220" si="112">SUM(O220:P220)</f>
        <v>0</v>
      </c>
      <c r="R220" s="48" t="str">
        <f t="shared" ref="R220" si="113">IFERROR(Q220/M220,"N/A")</f>
        <v>N/A</v>
      </c>
      <c r="S220" s="291">
        <v>0</v>
      </c>
    </row>
    <row r="221" spans="1:19" ht="13.5" thickBot="1" x14ac:dyDescent="0.25">
      <c r="F221" s="68"/>
      <c r="G221" s="64"/>
      <c r="H221" s="69" t="s">
        <v>234</v>
      </c>
      <c r="I221" s="70"/>
      <c r="J221" s="70"/>
      <c r="K221" s="71"/>
      <c r="L221" s="72">
        <f t="shared" ref="L221:Q221" si="114">SUM(L219:L220)</f>
        <v>0</v>
      </c>
      <c r="M221" s="72">
        <f t="shared" si="114"/>
        <v>0</v>
      </c>
      <c r="N221" s="72">
        <f t="shared" si="114"/>
        <v>0</v>
      </c>
      <c r="O221" s="72">
        <f t="shared" si="114"/>
        <v>0</v>
      </c>
      <c r="P221" s="72">
        <f t="shared" si="114"/>
        <v>0</v>
      </c>
      <c r="Q221" s="72">
        <f t="shared" si="114"/>
        <v>0</v>
      </c>
      <c r="R221" s="73" t="str">
        <f>IFERROR(Q221/M221,"N/A")</f>
        <v>N/A</v>
      </c>
      <c r="S221" s="74">
        <f>SUM(S219:S220)</f>
        <v>0</v>
      </c>
    </row>
    <row r="222" spans="1:19" ht="13.5" thickBot="1" x14ac:dyDescent="0.25">
      <c r="F222" s="43"/>
      <c r="G222" s="43"/>
      <c r="H222" s="43"/>
      <c r="I222" s="43"/>
      <c r="J222" s="43"/>
      <c r="K222" s="43"/>
    </row>
    <row r="223" spans="1:19" s="80" customFormat="1" x14ac:dyDescent="0.2">
      <c r="A223" s="75"/>
      <c r="B223" s="75"/>
      <c r="C223" s="75"/>
      <c r="D223" s="75"/>
      <c r="E223" s="84"/>
      <c r="F223" s="19" t="s">
        <v>235</v>
      </c>
      <c r="G223" s="18"/>
      <c r="H223" s="18"/>
      <c r="I223" s="18"/>
      <c r="J223" s="18"/>
      <c r="K223" s="17"/>
      <c r="L223" s="16"/>
      <c r="M223" s="16"/>
      <c r="N223" s="16"/>
      <c r="O223" s="16"/>
      <c r="P223" s="16"/>
      <c r="Q223" s="16"/>
      <c r="R223" s="15"/>
      <c r="S223" s="14"/>
    </row>
    <row r="224" spans="1:19" s="80" customFormat="1" ht="11.25" x14ac:dyDescent="0.2">
      <c r="A224" s="75"/>
      <c r="B224" s="75"/>
      <c r="C224" s="75"/>
      <c r="D224" s="75"/>
      <c r="E224" s="84"/>
      <c r="F224" s="76" t="s">
        <v>236</v>
      </c>
      <c r="G224" s="77"/>
      <c r="H224" s="77"/>
      <c r="I224" s="77"/>
      <c r="J224" s="77"/>
      <c r="K224" s="78"/>
      <c r="L224" s="78"/>
      <c r="M224" s="78"/>
      <c r="N224" s="78"/>
      <c r="O224" s="78"/>
      <c r="P224" s="78"/>
      <c r="Q224" s="78"/>
      <c r="R224" s="206"/>
      <c r="S224" s="79"/>
    </row>
    <row r="225" spans="1:19" s="80" customFormat="1" ht="11.25" x14ac:dyDescent="0.2">
      <c r="A225" s="75"/>
      <c r="B225" s="75"/>
      <c r="C225" s="75"/>
      <c r="D225" s="75"/>
      <c r="E225" s="84"/>
      <c r="F225" s="294" t="s">
        <v>237</v>
      </c>
      <c r="G225" s="77"/>
      <c r="H225" s="77"/>
      <c r="I225" s="77"/>
      <c r="J225" s="77"/>
      <c r="K225" s="77"/>
      <c r="L225" s="81"/>
      <c r="M225" s="81"/>
      <c r="N225" s="81"/>
      <c r="O225" s="81"/>
      <c r="P225" s="81"/>
      <c r="Q225" s="81"/>
      <c r="R225" s="82"/>
      <c r="S225" s="83"/>
    </row>
    <row r="226" spans="1:19" x14ac:dyDescent="0.2">
      <c r="F226" s="294" t="s">
        <v>238</v>
      </c>
      <c r="G226" s="77"/>
      <c r="H226" s="77"/>
      <c r="I226" s="77"/>
      <c r="J226" s="77"/>
      <c r="K226" s="77"/>
      <c r="L226" s="81"/>
      <c r="M226" s="81"/>
      <c r="N226" s="81"/>
      <c r="O226" s="81"/>
      <c r="P226" s="81"/>
      <c r="Q226" s="81"/>
      <c r="R226" s="82"/>
      <c r="S226" s="83"/>
    </row>
    <row r="227" spans="1:19" ht="33.75" x14ac:dyDescent="0.2">
      <c r="F227" s="65" t="s">
        <v>176</v>
      </c>
      <c r="G227" s="66"/>
      <c r="H227" s="67"/>
      <c r="I227" s="67"/>
      <c r="J227" s="67"/>
      <c r="K227" s="67"/>
      <c r="L227" s="52" t="s">
        <v>53</v>
      </c>
      <c r="M227" s="52" t="s">
        <v>54</v>
      </c>
      <c r="N227" s="52" t="s">
        <v>55</v>
      </c>
      <c r="O227" s="52" t="s">
        <v>56</v>
      </c>
      <c r="P227" s="52" t="s">
        <v>57</v>
      </c>
      <c r="Q227" s="52" t="s">
        <v>58</v>
      </c>
      <c r="R227" s="62" t="s">
        <v>59</v>
      </c>
      <c r="S227" s="63" t="s">
        <v>60</v>
      </c>
    </row>
    <row r="228" spans="1:19" s="283" customFormat="1" x14ac:dyDescent="0.2">
      <c r="A228" s="282"/>
      <c r="B228" s="282"/>
      <c r="C228" s="282"/>
      <c r="D228" s="282"/>
      <c r="F228" s="239" t="s">
        <v>90</v>
      </c>
      <c r="G228" s="240"/>
      <c r="H228" s="241"/>
      <c r="I228" s="242"/>
      <c r="J228" s="243"/>
      <c r="K228" s="244"/>
      <c r="L228" s="235"/>
      <c r="M228" s="235"/>
      <c r="N228" s="235"/>
      <c r="O228" s="235"/>
      <c r="P228" s="235"/>
      <c r="Q228" s="284"/>
      <c r="R228" s="236"/>
      <c r="S228" s="285"/>
    </row>
    <row r="229" spans="1:19" x14ac:dyDescent="0.2">
      <c r="A229" s="60" t="str">
        <f>$G$7</f>
        <v>The People Concern</v>
      </c>
      <c r="B229" s="60" t="str">
        <f>$G$8</f>
        <v>Cloverfield Services Center</v>
      </c>
      <c r="D229" s="60" t="s">
        <v>84</v>
      </c>
      <c r="E229" s="29" t="s">
        <v>235</v>
      </c>
      <c r="F229" s="258" t="s">
        <v>239</v>
      </c>
      <c r="G229" s="258"/>
      <c r="H229" s="46"/>
      <c r="I229" s="47"/>
      <c r="J229" s="43"/>
      <c r="K229" s="43"/>
      <c r="L229" s="259">
        <v>55115.653982850657</v>
      </c>
      <c r="M229" s="259">
        <v>11695.181984000003</v>
      </c>
      <c r="N229" s="263">
        <f>L229-M229</f>
        <v>43420.471998850655</v>
      </c>
      <c r="O229" s="286">
        <v>5847.5909920000013</v>
      </c>
      <c r="P229" s="286">
        <v>5847.4090079999996</v>
      </c>
      <c r="Q229" s="49">
        <f>SUM(O229:P229)</f>
        <v>11695</v>
      </c>
      <c r="R229" s="48">
        <f>IFERROR(Q229/M229,"N/A")</f>
        <v>0.9999844394041707</v>
      </c>
      <c r="S229" s="292">
        <v>29479.759999999998</v>
      </c>
    </row>
    <row r="230" spans="1:19" s="283" customFormat="1" x14ac:dyDescent="0.2">
      <c r="A230" s="282"/>
      <c r="B230" s="282"/>
      <c r="C230" s="282"/>
      <c r="D230" s="282"/>
      <c r="F230" s="239" t="s">
        <v>130</v>
      </c>
      <c r="G230" s="240"/>
      <c r="H230" s="264"/>
      <c r="I230" s="242"/>
      <c r="J230" s="243"/>
      <c r="K230" s="244"/>
      <c r="L230" s="235"/>
      <c r="M230" s="235"/>
      <c r="N230" s="235"/>
      <c r="O230" s="235"/>
      <c r="P230" s="235"/>
      <c r="Q230" s="284"/>
      <c r="R230" s="236"/>
      <c r="S230" s="285"/>
    </row>
    <row r="231" spans="1:19" x14ac:dyDescent="0.2">
      <c r="F231" s="258" t="s">
        <v>239</v>
      </c>
      <c r="G231" s="258"/>
      <c r="H231" s="46"/>
      <c r="I231" s="47"/>
      <c r="J231" s="43"/>
      <c r="K231" s="43"/>
      <c r="L231" s="259">
        <v>143949.84872864452</v>
      </c>
      <c r="M231" s="259">
        <v>18922.232484000004</v>
      </c>
      <c r="N231" s="263">
        <f>L231-M231</f>
        <v>125027.61624464451</v>
      </c>
      <c r="O231" s="286">
        <v>9461.1162420000019</v>
      </c>
      <c r="P231" s="286">
        <v>9461</v>
      </c>
      <c r="Q231" s="49">
        <f t="shared" ref="Q231:Q232" si="115">SUM(O231:P231)</f>
        <v>18922.116242000004</v>
      </c>
      <c r="R231" s="48">
        <f t="shared" ref="R231:R232" si="116">IFERROR(Q231/M231,"N/A")</f>
        <v>0.99999385685594455</v>
      </c>
      <c r="S231" s="292">
        <v>88324.099999999991</v>
      </c>
    </row>
    <row r="232" spans="1:19" ht="13.5" thickBot="1" x14ac:dyDescent="0.25">
      <c r="A232" s="60" t="str">
        <f t="shared" ref="A232" si="117">$G$7</f>
        <v>The People Concern</v>
      </c>
      <c r="B232" s="60" t="str">
        <f t="shared" ref="B232" si="118">$G$8</f>
        <v>Cloverfield Services Center</v>
      </c>
      <c r="D232" s="60" t="s">
        <v>84</v>
      </c>
      <c r="E232" s="29" t="s">
        <v>232</v>
      </c>
      <c r="F232" s="265"/>
      <c r="G232" s="266"/>
      <c r="H232" s="46"/>
      <c r="I232" s="47"/>
      <c r="J232" s="148" t="s">
        <v>240</v>
      </c>
      <c r="K232" s="149">
        <f>M233/M235</f>
        <v>9.0909091988798416E-2</v>
      </c>
      <c r="L232" s="263">
        <v>0</v>
      </c>
      <c r="M232" s="263">
        <v>0</v>
      </c>
      <c r="N232" s="263">
        <f t="shared" ref="N232" si="119">L232-M232</f>
        <v>0</v>
      </c>
      <c r="O232" s="286">
        <v>0</v>
      </c>
      <c r="P232" s="286">
        <v>0</v>
      </c>
      <c r="Q232" s="49">
        <f t="shared" si="115"/>
        <v>0</v>
      </c>
      <c r="R232" s="48" t="str">
        <f t="shared" si="116"/>
        <v>N/A</v>
      </c>
      <c r="S232" s="291">
        <v>0</v>
      </c>
    </row>
    <row r="233" spans="1:19" ht="13.5" thickBot="1" x14ac:dyDescent="0.25">
      <c r="F233" s="199"/>
      <c r="G233" s="200"/>
      <c r="H233" s="201" t="s">
        <v>241</v>
      </c>
      <c r="I233" s="13"/>
      <c r="J233" s="13"/>
      <c r="K233" s="12"/>
      <c r="L233" s="11">
        <f>SUM(L229:L232)</f>
        <v>199065.50271149518</v>
      </c>
      <c r="M233" s="11">
        <f>SUM(M229:M232)</f>
        <v>30617.414468000006</v>
      </c>
      <c r="N233" s="11">
        <f>SUM(N229:N232)</f>
        <v>168448.08824349515</v>
      </c>
      <c r="O233" s="11">
        <f t="shared" ref="O233:Q233" si="120">SUM(O229:O232)</f>
        <v>15308.707234000003</v>
      </c>
      <c r="P233" s="11">
        <f t="shared" si="120"/>
        <v>15308.409007999999</v>
      </c>
      <c r="Q233" s="11">
        <f t="shared" si="120"/>
        <v>30617.116242000004</v>
      </c>
      <c r="R233" s="10">
        <f>IFERROR(Q233/M233,"N/A")</f>
        <v>0.99999025959555421</v>
      </c>
      <c r="S233" s="9">
        <f>SUM(S229:S232)</f>
        <v>117803.85999999999</v>
      </c>
    </row>
    <row r="234" spans="1:19" ht="13.5" thickBot="1" x14ac:dyDescent="0.25">
      <c r="F234" s="43"/>
      <c r="G234" s="43"/>
      <c r="H234" s="43"/>
      <c r="I234" s="43"/>
      <c r="J234" s="43"/>
      <c r="K234" s="43"/>
    </row>
    <row r="235" spans="1:19" ht="15.75" thickBot="1" x14ac:dyDescent="0.3">
      <c r="F235" s="8"/>
      <c r="G235" s="6"/>
      <c r="H235" s="7" t="s">
        <v>81</v>
      </c>
      <c r="I235" s="6"/>
      <c r="J235" s="6"/>
      <c r="K235" s="5"/>
      <c r="L235" s="4">
        <f t="shared" ref="L235:Q235" si="121">SUM(L233,L221,L214,L207,L173,L163,L153,L146,L132,L124,L108)</f>
        <v>2443205.5702828285</v>
      </c>
      <c r="M235" s="4">
        <f t="shared" si="121"/>
        <v>336791.55514800001</v>
      </c>
      <c r="N235" s="4">
        <f t="shared" si="121"/>
        <v>2106414.0151348286</v>
      </c>
      <c r="O235" s="4">
        <f t="shared" si="121"/>
        <v>149664.48316160002</v>
      </c>
      <c r="P235" s="4">
        <f t="shared" si="121"/>
        <v>187127.51613640005</v>
      </c>
      <c r="Q235" s="4">
        <f t="shared" si="121"/>
        <v>336791.99929800001</v>
      </c>
      <c r="R235" s="3">
        <f>IFERROR(Q235/M235,"N/A")</f>
        <v>1.0000013187682208</v>
      </c>
      <c r="S235" s="2">
        <f>SUM(S233,S221,S214,S207,S173,S163,S153,S146,S132,S124,S108)</f>
        <v>2098439.02</v>
      </c>
    </row>
    <row r="236" spans="1:19" ht="15" customHeight="1" thickBot="1" x14ac:dyDescent="0.25">
      <c r="F236" s="43"/>
      <c r="G236" s="43"/>
      <c r="H236" s="43"/>
      <c r="I236" s="43"/>
      <c r="J236" s="43"/>
      <c r="K236" s="43"/>
    </row>
    <row r="237" spans="1:19" ht="39" customHeight="1" thickBot="1" x14ac:dyDescent="0.3">
      <c r="F237" s="98" t="s">
        <v>24</v>
      </c>
      <c r="G237" s="92"/>
      <c r="H237" s="92"/>
      <c r="I237" s="92"/>
      <c r="J237" s="92"/>
      <c r="K237" s="92"/>
      <c r="L237" s="92"/>
      <c r="M237" s="92"/>
      <c r="N237" s="92"/>
      <c r="O237" s="92"/>
      <c r="P237" s="92"/>
      <c r="Q237" s="92"/>
      <c r="R237" s="92"/>
      <c r="S237" s="97"/>
    </row>
    <row r="238" spans="1:19" ht="45" customHeight="1" x14ac:dyDescent="0.2">
      <c r="F238" s="104" t="s">
        <v>242</v>
      </c>
      <c r="G238" s="96" t="s">
        <v>176</v>
      </c>
      <c r="H238" s="95"/>
      <c r="I238" s="95"/>
      <c r="J238" s="95"/>
      <c r="K238" s="122"/>
      <c r="L238" s="95"/>
      <c r="M238" s="95"/>
      <c r="N238" s="105" t="s">
        <v>243</v>
      </c>
      <c r="O238" s="105" t="s">
        <v>244</v>
      </c>
      <c r="P238" s="105" t="s">
        <v>245</v>
      </c>
      <c r="Q238" s="105" t="s">
        <v>246</v>
      </c>
      <c r="R238" s="119" t="s">
        <v>247</v>
      </c>
      <c r="S238" s="106" t="s">
        <v>248</v>
      </c>
    </row>
    <row r="239" spans="1:19" ht="15" customHeight="1" x14ac:dyDescent="0.2">
      <c r="A239" s="60" t="str">
        <f t="shared" ref="A239:A244" si="122">$G$7</f>
        <v>The People Concern</v>
      </c>
      <c r="B239" s="60" t="str">
        <f t="shared" ref="B239:B244" si="123">$G$8</f>
        <v>Cloverfield Services Center</v>
      </c>
      <c r="D239" s="60" t="s">
        <v>24</v>
      </c>
      <c r="E239" s="29" t="str">
        <f t="shared" ref="E239:E244" si="124">F239</f>
        <v>1.  Government Grants</v>
      </c>
      <c r="F239" s="121" t="s">
        <v>249</v>
      </c>
      <c r="G239" s="295" t="s">
        <v>250</v>
      </c>
      <c r="H239" s="43"/>
      <c r="I239" s="43"/>
      <c r="J239" s="43"/>
      <c r="K239" s="123"/>
      <c r="L239" s="43"/>
      <c r="M239" s="43"/>
      <c r="N239" s="262">
        <v>210240</v>
      </c>
      <c r="O239" s="288">
        <v>105984</v>
      </c>
      <c r="P239" s="288">
        <f>210240+584327+364987-210240-424709+0.4</f>
        <v>524605.4</v>
      </c>
      <c r="Q239" s="107">
        <f t="shared" ref="Q239:Q244" si="125">SUM(O239:P239)</f>
        <v>630589.4</v>
      </c>
      <c r="R239" s="35"/>
      <c r="S239" s="202"/>
    </row>
    <row r="240" spans="1:19" x14ac:dyDescent="0.2">
      <c r="A240" s="60" t="str">
        <f t="shared" si="122"/>
        <v>The People Concern</v>
      </c>
      <c r="B240" s="60" t="str">
        <f t="shared" si="123"/>
        <v>Cloverfield Services Center</v>
      </c>
      <c r="D240" s="60" t="s">
        <v>24</v>
      </c>
      <c r="E240" s="29" t="str">
        <f t="shared" si="124"/>
        <v>2.  Private/Corporate Grants</v>
      </c>
      <c r="F240" s="121" t="s">
        <v>251</v>
      </c>
      <c r="G240" s="295"/>
      <c r="H240" s="43"/>
      <c r="I240" s="43"/>
      <c r="J240" s="43"/>
      <c r="K240" s="123"/>
      <c r="L240" s="43"/>
      <c r="M240" s="43"/>
      <c r="N240" s="262">
        <v>0</v>
      </c>
      <c r="O240" s="288">
        <v>0</v>
      </c>
      <c r="P240" s="288">
        <v>0</v>
      </c>
      <c r="Q240" s="107">
        <f t="shared" si="125"/>
        <v>0</v>
      </c>
      <c r="R240" s="35"/>
      <c r="S240" s="202"/>
    </row>
    <row r="241" spans="1:19" x14ac:dyDescent="0.2">
      <c r="A241" s="60" t="str">
        <f t="shared" si="122"/>
        <v>The People Concern</v>
      </c>
      <c r="B241" s="60" t="str">
        <f t="shared" si="123"/>
        <v>Cloverfield Services Center</v>
      </c>
      <c r="D241" s="60" t="s">
        <v>24</v>
      </c>
      <c r="E241" s="29" t="str">
        <f t="shared" si="124"/>
        <v>3.  Individual Donations</v>
      </c>
      <c r="F241" s="121" t="s">
        <v>252</v>
      </c>
      <c r="G241" s="295"/>
      <c r="H241" s="43"/>
      <c r="I241" s="43"/>
      <c r="J241" s="43"/>
      <c r="K241" s="123"/>
      <c r="L241" s="43"/>
      <c r="M241" s="43"/>
      <c r="N241" s="262">
        <v>0</v>
      </c>
      <c r="O241" s="288">
        <v>0</v>
      </c>
      <c r="P241" s="288">
        <v>0</v>
      </c>
      <c r="Q241" s="107">
        <f t="shared" si="125"/>
        <v>0</v>
      </c>
      <c r="S241" s="202"/>
    </row>
    <row r="242" spans="1:19" x14ac:dyDescent="0.2">
      <c r="A242" s="60" t="str">
        <f t="shared" si="122"/>
        <v>The People Concern</v>
      </c>
      <c r="B242" s="60" t="str">
        <f t="shared" si="123"/>
        <v>Cloverfield Services Center</v>
      </c>
      <c r="D242" s="60" t="s">
        <v>24</v>
      </c>
      <c r="E242" s="29" t="str">
        <f t="shared" si="124"/>
        <v>4.  Fundraising Events</v>
      </c>
      <c r="F242" s="121" t="s">
        <v>253</v>
      </c>
      <c r="G242" s="295"/>
      <c r="H242" s="43"/>
      <c r="I242" s="43"/>
      <c r="J242" s="43"/>
      <c r="K242" s="123"/>
      <c r="L242" s="43"/>
      <c r="M242" s="43"/>
      <c r="N242" s="262">
        <v>0</v>
      </c>
      <c r="O242" s="288">
        <v>0</v>
      </c>
      <c r="P242" s="288">
        <v>0</v>
      </c>
      <c r="Q242" s="107">
        <f t="shared" si="125"/>
        <v>0</v>
      </c>
      <c r="R242" s="102"/>
      <c r="S242" s="203"/>
    </row>
    <row r="243" spans="1:19" x14ac:dyDescent="0.2">
      <c r="A243" s="60" t="str">
        <f t="shared" si="122"/>
        <v>The People Concern</v>
      </c>
      <c r="B243" s="60" t="str">
        <f t="shared" si="123"/>
        <v>Cloverfield Services Center</v>
      </c>
      <c r="D243" s="60" t="s">
        <v>24</v>
      </c>
      <c r="E243" s="29" t="str">
        <f t="shared" si="124"/>
        <v>5.  Fees for Service</v>
      </c>
      <c r="F243" s="121" t="s">
        <v>254</v>
      </c>
      <c r="G243" s="295"/>
      <c r="H243" s="43"/>
      <c r="I243" s="43"/>
      <c r="J243" s="43"/>
      <c r="K243" s="123"/>
      <c r="L243" s="43"/>
      <c r="M243" s="43"/>
      <c r="N243" s="262">
        <v>0</v>
      </c>
      <c r="O243" s="288">
        <v>0</v>
      </c>
      <c r="P243" s="288">
        <v>0</v>
      </c>
      <c r="Q243" s="107">
        <f t="shared" si="125"/>
        <v>0</v>
      </c>
      <c r="R243" s="102"/>
      <c r="S243" s="203"/>
    </row>
    <row r="244" spans="1:19" x14ac:dyDescent="0.2">
      <c r="A244" s="60" t="str">
        <f t="shared" si="122"/>
        <v>The People Concern</v>
      </c>
      <c r="B244" s="60" t="str">
        <f t="shared" si="123"/>
        <v>Cloverfield Services Center</v>
      </c>
      <c r="D244" s="60" t="s">
        <v>24</v>
      </c>
      <c r="E244" s="29" t="str">
        <f t="shared" si="124"/>
        <v>6.  Other</v>
      </c>
      <c r="F244" s="121" t="s">
        <v>255</v>
      </c>
      <c r="G244" s="295" t="s">
        <v>256</v>
      </c>
      <c r="H244" s="43"/>
      <c r="I244" s="43"/>
      <c r="J244" s="43"/>
      <c r="K244" s="123"/>
      <c r="L244" s="43"/>
      <c r="M244" s="43"/>
      <c r="N244" s="263">
        <v>354798.78290397965</v>
      </c>
      <c r="O244" s="296">
        <v>198429.27499999999</v>
      </c>
      <c r="P244" s="296">
        <v>30299.57</v>
      </c>
      <c r="Q244" s="108">
        <f t="shared" si="125"/>
        <v>228728.845</v>
      </c>
      <c r="R244" s="102"/>
      <c r="S244" s="204"/>
    </row>
    <row r="245" spans="1:19" ht="15.75" thickBot="1" x14ac:dyDescent="0.3">
      <c r="F245" s="109" t="s">
        <v>257</v>
      </c>
      <c r="G245" s="64"/>
      <c r="H245" s="99" t="s">
        <v>258</v>
      </c>
      <c r="I245" s="100"/>
      <c r="J245" s="100"/>
      <c r="K245" s="100"/>
      <c r="L245" s="100"/>
      <c r="M245" s="100"/>
      <c r="N245" s="110">
        <f>SUM(N239:N244)</f>
        <v>565038.78290397965</v>
      </c>
      <c r="O245" s="110">
        <f>SUM(O239:O244)</f>
        <v>304413.27500000002</v>
      </c>
      <c r="P245" s="110">
        <f>SUM(P239:P244)</f>
        <v>554904.97</v>
      </c>
      <c r="Q245" s="110">
        <f>SUM(Q239:Q244)</f>
        <v>859318.245</v>
      </c>
      <c r="R245" s="103">
        <f>'CASH MATCH'!E18</f>
        <v>859318.24210199993</v>
      </c>
      <c r="S245" s="271">
        <f>IFERROR(Q245-R245,"N/A")</f>
        <v>2.8980000643059611E-3</v>
      </c>
    </row>
    <row r="246" spans="1:19" s="91" customFormat="1" ht="13.5" thickBot="1" x14ac:dyDescent="0.25">
      <c r="A246" s="60"/>
      <c r="B246" s="60"/>
      <c r="C246" s="60"/>
      <c r="D246" s="60"/>
      <c r="E246" s="90"/>
      <c r="F246" s="111"/>
      <c r="G246" s="123"/>
      <c r="H246" s="123"/>
      <c r="I246" s="123"/>
      <c r="J246" s="123"/>
      <c r="K246" s="124"/>
      <c r="L246" s="29"/>
      <c r="M246" s="29"/>
      <c r="N246" s="29"/>
      <c r="O246" s="29"/>
      <c r="P246" s="29"/>
      <c r="Q246" s="29"/>
      <c r="R246" s="28"/>
      <c r="S246" s="27"/>
    </row>
    <row r="247" spans="1:19" s="91" customFormat="1" x14ac:dyDescent="0.2">
      <c r="A247" s="60"/>
      <c r="B247" s="60"/>
      <c r="C247" s="60"/>
      <c r="D247" s="60"/>
      <c r="E247" s="90"/>
      <c r="F247" s="42" t="s">
        <v>259</v>
      </c>
      <c r="G247" s="41"/>
      <c r="H247" s="41"/>
      <c r="I247" s="41"/>
      <c r="J247" s="41"/>
      <c r="K247" s="40"/>
      <c r="L247" s="40"/>
      <c r="M247" s="40"/>
      <c r="N247" s="40"/>
      <c r="O247" s="40"/>
      <c r="P247" s="40"/>
      <c r="Q247" s="40"/>
      <c r="R247" s="39"/>
      <c r="S247" s="38"/>
    </row>
    <row r="248" spans="1:19" ht="13.5" thickBot="1" x14ac:dyDescent="0.25">
      <c r="F248" s="34" t="s">
        <v>260</v>
      </c>
      <c r="G248" s="33"/>
      <c r="H248" s="33"/>
      <c r="I248" s="33"/>
      <c r="J248" s="33"/>
      <c r="K248" s="32"/>
      <c r="L248" s="32"/>
      <c r="M248" s="32"/>
      <c r="N248" s="32"/>
      <c r="O248" s="32"/>
      <c r="P248" s="32"/>
      <c r="Q248" s="32"/>
      <c r="R248" s="31"/>
      <c r="S248" s="30"/>
    </row>
  </sheetData>
  <sheetProtection algorithmName="SHA-512" hashValue="b68sWUEibGgjttxxtpkCeRJxsa168+fhp52FarTyv7ujbKU3p8wTXxKW537usLZ0bmcTve7CORpO6IqbUwISxQ==" saltValue="D4eCC7jCbQKepvTmVvE8yQ==" spinCount="100000" sheet="1" objects="1" scenarios="1"/>
  <sortState xmlns:xlrd2="http://schemas.microsoft.com/office/spreadsheetml/2017/richdata2" ref="A29:AE54">
    <sortCondition descending="1" ref="T29:T54"/>
  </sortState>
  <conditionalFormatting sqref="G239:G244">
    <cfRule type="containsText" dxfId="0" priority="359" operator="containsText" text="VARIANCE">
      <formula>NOT(ISERROR(SEARCH("VARIANCE",G239)))</formula>
    </cfRule>
  </conditionalFormatting>
  <dataValidations count="4">
    <dataValidation type="decimal" errorStyle="warning" allowBlank="1" showInputMessage="1" showErrorMessage="1" errorTitle="VARIANCE REPORT REQUIRED" error="Percentages below 90% or over 110% require a brief explanation in the VARIANCE REPORT/NOTES column." sqref="R7:R21" xr:uid="{00000000-0002-0000-0600-000000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30 R113 R137 R168 R178 R118 R141 R160 R158 R170 R192 R228 R28:R107" xr:uid="{00000000-0002-0000-0600-000001000000}">
      <formula1>0.9</formula1>
      <formula2>1.1</formula2>
    </dataValidation>
    <dataValidation type="list" allowBlank="1" showInputMessage="1" showErrorMessage="1" sqref="G11" xr:uid="{00000000-0002-0000-0600-000002000000}">
      <formula1>$F$20:$F$22</formula1>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232" xr:uid="{00000000-0002-0000-0600-000003000000}">
      <formula1>0</formula1>
      <formula2>0.15</formula2>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L59"/>
  <sheetViews>
    <sheetView topLeftCell="F2" zoomScaleNormal="100" workbookViewId="0">
      <selection activeCell="I2" sqref="I1:I2"/>
    </sheetView>
  </sheetViews>
  <sheetFormatPr defaultColWidth="8.85546875" defaultRowHeight="12.75" outlineLevelRow="1" outlineLevelCol="1" x14ac:dyDescent="0.2"/>
  <cols>
    <col min="1" max="1" width="25.85546875" style="139" hidden="1" customWidth="1" outlineLevel="1"/>
    <col min="2" max="2" width="33.7109375" style="139" hidden="1" customWidth="1" outlineLevel="1"/>
    <col min="3" max="3" width="23.28515625" style="139" hidden="1" customWidth="1" outlineLevel="1"/>
    <col min="4" max="4" width="35" style="139" hidden="1" customWidth="1" outlineLevel="1"/>
    <col min="5" max="5" width="44" style="140" hidden="1" customWidth="1" outlineLevel="1"/>
    <col min="6" max="6" width="59.5703125" style="131" customWidth="1" collapsed="1"/>
    <col min="7" max="7" width="22.42578125" style="131" customWidth="1"/>
    <col min="8" max="8" width="22.42578125" style="130" customWidth="1"/>
    <col min="9" max="9" width="22.42578125" style="131" customWidth="1"/>
    <col min="10" max="16384" width="8.85546875" style="132"/>
  </cols>
  <sheetData>
    <row r="1" spans="1:12" hidden="1" outlineLevel="1" x14ac:dyDescent="0.2">
      <c r="A1" s="127" t="s">
        <v>31</v>
      </c>
      <c r="B1" s="127" t="s">
        <v>32</v>
      </c>
      <c r="C1" s="127" t="s">
        <v>33</v>
      </c>
      <c r="D1" s="127" t="s">
        <v>34</v>
      </c>
      <c r="E1" s="128" t="s">
        <v>35</v>
      </c>
      <c r="F1" s="129" t="s">
        <v>36</v>
      </c>
      <c r="G1" s="130" t="s">
        <v>261</v>
      </c>
      <c r="H1" s="131" t="s">
        <v>262</v>
      </c>
      <c r="I1" s="131" t="s">
        <v>263</v>
      </c>
    </row>
    <row r="2" spans="1:12" ht="18" collapsed="1" x14ac:dyDescent="0.2">
      <c r="A2" s="127"/>
      <c r="B2" s="127"/>
      <c r="C2" s="127"/>
      <c r="D2" s="127"/>
      <c r="E2" s="128"/>
      <c r="F2" s="133" t="s">
        <v>50</v>
      </c>
      <c r="G2" s="134"/>
      <c r="H2" s="135"/>
      <c r="I2" s="136"/>
      <c r="J2" s="137"/>
    </row>
    <row r="3" spans="1:12" ht="18" x14ac:dyDescent="0.2">
      <c r="A3" s="127"/>
      <c r="B3" s="127"/>
      <c r="C3" s="127"/>
      <c r="D3" s="127"/>
      <c r="E3" s="128"/>
      <c r="F3" s="133" t="s">
        <v>264</v>
      </c>
      <c r="G3" s="133"/>
      <c r="H3" s="133"/>
      <c r="I3" s="138"/>
      <c r="J3" s="133"/>
      <c r="K3" s="133"/>
      <c r="L3" s="133"/>
    </row>
    <row r="4" spans="1:12" x14ac:dyDescent="0.2">
      <c r="A4" s="127"/>
      <c r="B4" s="127"/>
      <c r="C4" s="127"/>
      <c r="D4" s="127"/>
      <c r="E4" s="128"/>
      <c r="F4" s="134"/>
      <c r="G4" s="134"/>
      <c r="H4" s="135"/>
      <c r="I4" s="136"/>
      <c r="J4" s="137"/>
    </row>
    <row r="5" spans="1:12" s="147" customFormat="1" ht="18.75" customHeight="1" x14ac:dyDescent="0.2">
      <c r="A5" s="144"/>
      <c r="B5" s="144"/>
      <c r="C5" s="144"/>
      <c r="D5" s="145"/>
      <c r="E5" s="146"/>
      <c r="F5" s="223" t="s">
        <v>265</v>
      </c>
      <c r="G5" s="224" t="s">
        <v>266</v>
      </c>
      <c r="H5" s="225" t="s">
        <v>267</v>
      </c>
      <c r="I5" s="225" t="s">
        <v>268</v>
      </c>
    </row>
    <row r="6" spans="1:12" s="147" customFormat="1" ht="18.75" customHeight="1" x14ac:dyDescent="0.2">
      <c r="A6" s="144" t="str">
        <f>'PROGRAM BUDGET &amp; FISCAL REPORT'!$G$7</f>
        <v>The People Concern</v>
      </c>
      <c r="B6" s="144" t="str">
        <f>'PROGRAM BUDGET &amp; FISCAL REPORT'!$G$8</f>
        <v>Cloverfield Services Center</v>
      </c>
      <c r="C6" s="144"/>
      <c r="D6" s="144" t="s">
        <v>269</v>
      </c>
      <c r="E6" s="147" t="s">
        <v>270</v>
      </c>
      <c r="F6" s="226" t="s">
        <v>271</v>
      </c>
      <c r="G6" s="268">
        <v>415</v>
      </c>
      <c r="H6" s="273">
        <v>335</v>
      </c>
      <c r="I6" s="273">
        <v>400</v>
      </c>
    </row>
    <row r="7" spans="1:12" s="147" customFormat="1" ht="18.75" customHeight="1" x14ac:dyDescent="0.2">
      <c r="A7" s="144" t="str">
        <f>'PROGRAM BUDGET &amp; FISCAL REPORT'!$G$7</f>
        <v>The People Concern</v>
      </c>
      <c r="B7" s="144" t="str">
        <f>'PROGRAM BUDGET &amp; FISCAL REPORT'!$G$8</f>
        <v>Cloverfield Services Center</v>
      </c>
      <c r="C7" s="144"/>
      <c r="D7" s="144" t="s">
        <v>269</v>
      </c>
      <c r="E7" s="147" t="s">
        <v>270</v>
      </c>
      <c r="F7" s="227" t="s">
        <v>272</v>
      </c>
      <c r="G7" s="268">
        <v>195</v>
      </c>
      <c r="H7" s="273">
        <v>201</v>
      </c>
      <c r="I7" s="273">
        <v>228</v>
      </c>
    </row>
    <row r="8" spans="1:12" s="147" customFormat="1" ht="14.25" x14ac:dyDescent="0.2">
      <c r="A8" s="144"/>
      <c r="B8" s="144"/>
      <c r="C8" s="144"/>
      <c r="D8" s="144"/>
      <c r="E8" s="208"/>
      <c r="F8" s="209"/>
      <c r="G8" s="209"/>
      <c r="H8" s="210"/>
      <c r="I8" s="209"/>
    </row>
    <row r="9" spans="1:12" s="278" customFormat="1" ht="45" x14ac:dyDescent="0.2">
      <c r="A9" s="274"/>
      <c r="B9" s="274"/>
      <c r="C9" s="274"/>
      <c r="D9" s="275"/>
      <c r="E9" s="276"/>
      <c r="F9" s="277" t="s">
        <v>273</v>
      </c>
      <c r="G9" s="224" t="s">
        <v>266</v>
      </c>
      <c r="H9" s="225" t="s">
        <v>274</v>
      </c>
    </row>
    <row r="10" spans="1:12" s="278" customFormat="1" ht="14.25" x14ac:dyDescent="0.2">
      <c r="A10" s="274"/>
      <c r="B10" s="274"/>
      <c r="C10" s="274"/>
      <c r="D10" s="274"/>
      <c r="F10" s="274"/>
      <c r="G10" s="267">
        <f>'PROGRAM BUDGET &amp; FISCAL REPORT'!L18/'PARTICIPANTS &amp; DEMOGRAPHICS'!G6</f>
        <v>5887.2423380309128</v>
      </c>
      <c r="H10" s="272">
        <f>IFERROR('PROGRAM BUDGET &amp; FISCAL REPORT'!S18/'PARTICIPANTS &amp; DEMOGRAPHICS'!I6,"N/A")</f>
        <v>5246.0975500000004</v>
      </c>
    </row>
    <row r="11" spans="1:12" s="147" customFormat="1" ht="14.25" x14ac:dyDescent="0.2">
      <c r="A11" s="144"/>
      <c r="B11" s="144"/>
      <c r="C11" s="144"/>
      <c r="D11" s="144"/>
      <c r="E11" s="208"/>
      <c r="F11" s="209"/>
      <c r="G11" s="209"/>
      <c r="H11" s="210"/>
      <c r="I11" s="209"/>
    </row>
    <row r="12" spans="1:12" s="147" customFormat="1" ht="15" x14ac:dyDescent="0.2">
      <c r="A12" s="144"/>
      <c r="B12" s="144"/>
      <c r="C12" s="144"/>
      <c r="D12" s="144"/>
      <c r="E12" s="208"/>
      <c r="F12" s="217" t="s">
        <v>275</v>
      </c>
      <c r="G12" s="218"/>
      <c r="H12" s="218"/>
      <c r="I12" s="219"/>
    </row>
    <row r="13" spans="1:12" s="147" customFormat="1" ht="15" x14ac:dyDescent="0.2">
      <c r="A13" s="144"/>
      <c r="B13" s="144"/>
      <c r="C13" s="144"/>
      <c r="D13" s="144"/>
      <c r="E13" s="208"/>
      <c r="F13" s="220" t="s">
        <v>276</v>
      </c>
      <c r="G13" s="221"/>
      <c r="H13" s="221"/>
      <c r="I13" s="222"/>
    </row>
    <row r="14" spans="1:12" s="213" customFormat="1" ht="14.25" x14ac:dyDescent="0.2">
      <c r="E14" s="211"/>
      <c r="F14" s="211"/>
      <c r="G14" s="211"/>
      <c r="H14" s="212"/>
      <c r="I14" s="211"/>
    </row>
    <row r="15" spans="1:12" s="213" customFormat="1" ht="15" x14ac:dyDescent="0.2">
      <c r="E15" s="211"/>
      <c r="F15" s="216" t="s">
        <v>277</v>
      </c>
      <c r="G15" s="211"/>
      <c r="H15" s="212"/>
      <c r="I15" s="211"/>
    </row>
    <row r="16" spans="1:12" s="213" customFormat="1" ht="14.25" x14ac:dyDescent="0.2">
      <c r="E16" s="211"/>
      <c r="F16" s="215" t="s">
        <v>278</v>
      </c>
      <c r="G16" s="211"/>
      <c r="H16" s="212"/>
      <c r="I16" s="211"/>
    </row>
    <row r="17" spans="5:9" s="213" customFormat="1" ht="14.25" x14ac:dyDescent="0.2">
      <c r="E17" s="211"/>
      <c r="F17" s="215" t="s">
        <v>279</v>
      </c>
      <c r="G17" s="211"/>
      <c r="H17" s="212"/>
      <c r="I17" s="211"/>
    </row>
    <row r="18" spans="5:9" s="213" customFormat="1" ht="14.25" x14ac:dyDescent="0.2">
      <c r="E18" s="211"/>
      <c r="F18" s="215" t="s">
        <v>280</v>
      </c>
      <c r="G18" s="211"/>
      <c r="H18" s="212"/>
      <c r="I18" s="211"/>
    </row>
    <row r="19" spans="5:9" s="213" customFormat="1" ht="14.25" x14ac:dyDescent="0.2">
      <c r="E19" s="211"/>
      <c r="F19" s="215" t="s">
        <v>281</v>
      </c>
      <c r="G19" s="211"/>
      <c r="H19" s="212"/>
      <c r="I19" s="211"/>
    </row>
    <row r="20" spans="5:9" s="213" customFormat="1" ht="14.25" x14ac:dyDescent="0.2">
      <c r="E20" s="211"/>
      <c r="F20" s="215"/>
      <c r="G20" s="211"/>
      <c r="H20" s="212"/>
      <c r="I20" s="211"/>
    </row>
    <row r="21" spans="5:9" s="214" customFormat="1" ht="15" x14ac:dyDescent="0.2">
      <c r="E21" s="212"/>
      <c r="F21" s="216" t="s">
        <v>269</v>
      </c>
      <c r="G21" s="212"/>
      <c r="H21" s="212"/>
      <c r="I21" s="212"/>
    </row>
    <row r="22" spans="5:9" s="214" customFormat="1" ht="14.25" x14ac:dyDescent="0.2">
      <c r="E22" s="212"/>
      <c r="F22" s="215" t="s">
        <v>282</v>
      </c>
      <c r="G22" s="212"/>
      <c r="H22" s="212"/>
      <c r="I22" s="212"/>
    </row>
    <row r="23" spans="5:9" s="214" customFormat="1" ht="14.25" x14ac:dyDescent="0.2">
      <c r="E23" s="212"/>
      <c r="F23" s="215" t="s">
        <v>283</v>
      </c>
      <c r="G23" s="212"/>
      <c r="H23" s="212"/>
      <c r="I23" s="212"/>
    </row>
    <row r="24" spans="5:9" s="214" customFormat="1" ht="14.25" x14ac:dyDescent="0.2">
      <c r="E24" s="212"/>
      <c r="F24" s="215"/>
      <c r="G24" s="212"/>
      <c r="H24" s="212"/>
      <c r="I24" s="212"/>
    </row>
    <row r="25" spans="5:9" s="214" customFormat="1" ht="15" x14ac:dyDescent="0.2">
      <c r="E25" s="212"/>
      <c r="F25" s="216" t="s">
        <v>284</v>
      </c>
      <c r="G25" s="212"/>
      <c r="H25" s="212"/>
      <c r="I25" s="212"/>
    </row>
    <row r="26" spans="5:9" s="214" customFormat="1" ht="14.25" x14ac:dyDescent="0.2">
      <c r="E26" s="212"/>
      <c r="F26" s="215" t="s">
        <v>285</v>
      </c>
      <c r="G26" s="212"/>
      <c r="H26" s="212"/>
      <c r="I26" s="212"/>
    </row>
    <row r="27" spans="5:9" s="214" customFormat="1" ht="14.25" x14ac:dyDescent="0.2">
      <c r="E27" s="212"/>
      <c r="F27" s="215"/>
      <c r="G27" s="212"/>
      <c r="H27" s="212"/>
      <c r="I27" s="212"/>
    </row>
    <row r="28" spans="5:9" s="214" customFormat="1" ht="15" x14ac:dyDescent="0.2">
      <c r="E28" s="212"/>
      <c r="F28" s="216" t="s">
        <v>286</v>
      </c>
      <c r="G28" s="212"/>
      <c r="H28" s="212"/>
      <c r="I28" s="212"/>
    </row>
    <row r="29" spans="5:9" s="214" customFormat="1" ht="14.25" x14ac:dyDescent="0.2">
      <c r="E29" s="212"/>
      <c r="F29" s="215" t="s">
        <v>287</v>
      </c>
      <c r="G29" s="212"/>
      <c r="H29" s="212"/>
      <c r="I29" s="212"/>
    </row>
    <row r="30" spans="5:9" s="214" customFormat="1" ht="14.25" x14ac:dyDescent="0.2">
      <c r="E30" s="212"/>
      <c r="F30" s="215" t="s">
        <v>288</v>
      </c>
      <c r="G30" s="212"/>
      <c r="H30" s="212"/>
      <c r="I30" s="212"/>
    </row>
    <row r="31" spans="5:9" s="214" customFormat="1" ht="14.25" x14ac:dyDescent="0.2">
      <c r="E31" s="212"/>
      <c r="F31" s="215" t="s">
        <v>289</v>
      </c>
      <c r="G31" s="212"/>
      <c r="H31" s="212"/>
      <c r="I31" s="212"/>
    </row>
    <row r="32" spans="5:9" s="214" customFormat="1" ht="14.25" x14ac:dyDescent="0.2">
      <c r="E32" s="212"/>
      <c r="F32" s="215" t="s">
        <v>290</v>
      </c>
      <c r="G32" s="212"/>
      <c r="H32" s="212"/>
      <c r="I32" s="212"/>
    </row>
    <row r="33" spans="5:9" s="214" customFormat="1" ht="14.25" x14ac:dyDescent="0.2">
      <c r="E33" s="212"/>
      <c r="F33" s="215" t="s">
        <v>291</v>
      </c>
      <c r="G33" s="212"/>
      <c r="H33" s="212"/>
      <c r="I33" s="212"/>
    </row>
    <row r="34" spans="5:9" s="214" customFormat="1" ht="14.25" x14ac:dyDescent="0.2">
      <c r="E34" s="212"/>
      <c r="F34" s="215" t="s">
        <v>292</v>
      </c>
      <c r="G34" s="212"/>
      <c r="H34" s="212"/>
      <c r="I34" s="212"/>
    </row>
    <row r="35" spans="5:9" s="214" customFormat="1" ht="14.25" x14ac:dyDescent="0.2">
      <c r="E35" s="212"/>
      <c r="F35" s="215"/>
      <c r="G35" s="212"/>
      <c r="H35" s="212"/>
      <c r="I35" s="212"/>
    </row>
    <row r="36" spans="5:9" s="214" customFormat="1" ht="15" x14ac:dyDescent="0.2">
      <c r="E36" s="212"/>
      <c r="F36" s="216" t="s">
        <v>293</v>
      </c>
      <c r="G36" s="212"/>
      <c r="H36" s="212"/>
      <c r="I36" s="212"/>
    </row>
    <row r="37" spans="5:9" s="214" customFormat="1" ht="14.25" x14ac:dyDescent="0.2">
      <c r="E37" s="212"/>
      <c r="F37" s="215" t="s">
        <v>294</v>
      </c>
      <c r="G37" s="212"/>
      <c r="H37" s="212"/>
      <c r="I37" s="212"/>
    </row>
    <row r="38" spans="5:9" s="214" customFormat="1" ht="14.25" x14ac:dyDescent="0.2">
      <c r="E38" s="212"/>
      <c r="F38" s="215" t="s">
        <v>295</v>
      </c>
      <c r="G38" s="212"/>
      <c r="H38" s="212"/>
      <c r="I38" s="212"/>
    </row>
    <row r="39" spans="5:9" s="214" customFormat="1" ht="14.25" x14ac:dyDescent="0.2">
      <c r="E39" s="212"/>
      <c r="F39" s="215" t="s">
        <v>296</v>
      </c>
      <c r="G39" s="212"/>
      <c r="H39" s="212"/>
      <c r="I39" s="212"/>
    </row>
    <row r="40" spans="5:9" s="214" customFormat="1" ht="14.25" x14ac:dyDescent="0.2">
      <c r="E40" s="212"/>
      <c r="F40" s="215"/>
      <c r="G40" s="212"/>
      <c r="H40" s="212"/>
      <c r="I40" s="212"/>
    </row>
    <row r="41" spans="5:9" s="213" customFormat="1" ht="15" x14ac:dyDescent="0.2">
      <c r="E41" s="211"/>
      <c r="F41" s="216" t="s">
        <v>297</v>
      </c>
      <c r="G41" s="211"/>
      <c r="H41" s="212"/>
      <c r="I41" s="211"/>
    </row>
    <row r="42" spans="5:9" s="213" customFormat="1" ht="14.25" x14ac:dyDescent="0.2">
      <c r="E42" s="211"/>
      <c r="F42" s="215" t="s">
        <v>298</v>
      </c>
      <c r="G42" s="211"/>
      <c r="H42" s="212"/>
      <c r="I42" s="211"/>
    </row>
    <row r="43" spans="5:9" s="213" customFormat="1" ht="14.25" x14ac:dyDescent="0.2">
      <c r="E43" s="211"/>
      <c r="F43" s="215" t="s">
        <v>299</v>
      </c>
      <c r="G43" s="211"/>
      <c r="H43" s="212"/>
      <c r="I43" s="211"/>
    </row>
    <row r="44" spans="5:9" s="213" customFormat="1" ht="14.25" x14ac:dyDescent="0.2">
      <c r="E44" s="211"/>
      <c r="F44" s="215"/>
      <c r="G44" s="211"/>
      <c r="H44" s="212"/>
      <c r="I44" s="211"/>
    </row>
    <row r="45" spans="5:9" s="213" customFormat="1" ht="15" x14ac:dyDescent="0.2">
      <c r="E45" s="211"/>
      <c r="F45" s="216" t="s">
        <v>300</v>
      </c>
      <c r="G45" s="211"/>
      <c r="H45" s="212"/>
      <c r="I45" s="211"/>
    </row>
    <row r="46" spans="5:9" s="213" customFormat="1" ht="14.25" x14ac:dyDescent="0.2">
      <c r="E46" s="211"/>
      <c r="F46" s="215" t="s">
        <v>301</v>
      </c>
      <c r="G46" s="211"/>
      <c r="H46" s="212"/>
      <c r="I46" s="211"/>
    </row>
    <row r="47" spans="5:9" s="213" customFormat="1" ht="14.25" x14ac:dyDescent="0.2">
      <c r="E47" s="211"/>
      <c r="F47" s="215" t="s">
        <v>302</v>
      </c>
      <c r="G47" s="211"/>
      <c r="H47" s="212"/>
      <c r="I47" s="211"/>
    </row>
    <row r="48" spans="5:9" s="213" customFormat="1" ht="14.25" x14ac:dyDescent="0.2">
      <c r="E48" s="211"/>
      <c r="F48" s="211"/>
      <c r="G48" s="211"/>
      <c r="H48" s="212"/>
      <c r="I48" s="211"/>
    </row>
    <row r="49" spans="5:9" s="213" customFormat="1" ht="14.25" x14ac:dyDescent="0.2">
      <c r="E49" s="211"/>
      <c r="F49" s="211"/>
      <c r="G49" s="211"/>
      <c r="H49" s="212"/>
      <c r="I49" s="211"/>
    </row>
    <row r="50" spans="5:9" s="213" customFormat="1" ht="14.25" x14ac:dyDescent="0.2">
      <c r="E50" s="211"/>
      <c r="F50" s="211"/>
      <c r="G50" s="211"/>
      <c r="H50" s="212"/>
      <c r="I50" s="211"/>
    </row>
    <row r="51" spans="5:9" s="213" customFormat="1" ht="14.25" x14ac:dyDescent="0.2">
      <c r="E51" s="211"/>
      <c r="F51" s="211"/>
      <c r="G51" s="211"/>
      <c r="H51" s="212"/>
      <c r="I51" s="211"/>
    </row>
    <row r="52" spans="5:9" s="213" customFormat="1" ht="14.25" x14ac:dyDescent="0.2">
      <c r="E52" s="211"/>
      <c r="F52" s="211"/>
      <c r="G52" s="211"/>
      <c r="H52" s="212"/>
      <c r="I52" s="211"/>
    </row>
    <row r="53" spans="5:9" s="213" customFormat="1" ht="14.25" x14ac:dyDescent="0.2">
      <c r="E53" s="211"/>
      <c r="F53" s="211"/>
      <c r="G53" s="211"/>
      <c r="H53" s="212"/>
      <c r="I53" s="211"/>
    </row>
    <row r="54" spans="5:9" s="213" customFormat="1" ht="14.25" x14ac:dyDescent="0.2">
      <c r="E54" s="211"/>
      <c r="F54" s="211"/>
      <c r="G54" s="211"/>
      <c r="H54" s="212"/>
      <c r="I54" s="211"/>
    </row>
    <row r="55" spans="5:9" s="213" customFormat="1" ht="14.25" x14ac:dyDescent="0.2">
      <c r="E55" s="211"/>
      <c r="F55" s="211"/>
      <c r="G55" s="211"/>
      <c r="H55" s="212"/>
      <c r="I55" s="211"/>
    </row>
    <row r="56" spans="5:9" s="213" customFormat="1" ht="14.25" x14ac:dyDescent="0.2">
      <c r="E56" s="211"/>
      <c r="F56" s="211"/>
      <c r="G56" s="211"/>
      <c r="H56" s="212"/>
      <c r="I56" s="211"/>
    </row>
    <row r="57" spans="5:9" s="213" customFormat="1" ht="14.25" x14ac:dyDescent="0.2">
      <c r="E57" s="211"/>
      <c r="F57" s="211"/>
      <c r="G57" s="211"/>
      <c r="H57" s="212"/>
      <c r="I57" s="211"/>
    </row>
    <row r="58" spans="5:9" s="213" customFormat="1" ht="14.25" x14ac:dyDescent="0.2">
      <c r="E58" s="211"/>
      <c r="F58" s="211"/>
      <c r="G58" s="211"/>
      <c r="H58" s="212"/>
      <c r="I58" s="211"/>
    </row>
    <row r="59" spans="5:9" s="213" customFormat="1" ht="14.25" x14ac:dyDescent="0.2">
      <c r="E59" s="211"/>
      <c r="F59" s="211"/>
      <c r="G59" s="211"/>
      <c r="H59" s="212"/>
      <c r="I59" s="211"/>
    </row>
  </sheetData>
  <sheetProtection algorithmName="SHA-512" hashValue="5gPaLovi4Agi+6BUFcZCO86Bnjy0gLaRLLoCtTjJ+h69nAZlRK49TDXeBU2dtOZiC5Cntn/kLjignmflh/hW1A==" saltValue="EHL2vwIpNLXqC8e9wbOMPg=="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1" hidden="1" customWidth="1"/>
    <col min="2" max="2" width="48.85546875" style="141" customWidth="1"/>
    <col min="3" max="3" width="15.42578125" style="143" customWidth="1"/>
    <col min="4" max="4" width="19.140625" style="143" customWidth="1"/>
    <col min="5" max="5" width="19.7109375" style="143" customWidth="1"/>
    <col min="6" max="6" width="19.42578125" style="143" customWidth="1"/>
    <col min="7" max="7" width="31.42578125" style="143" customWidth="1"/>
    <col min="8" max="16384" width="11.42578125" style="141"/>
  </cols>
  <sheetData>
    <row r="1" spans="1:8" ht="18" x14ac:dyDescent="0.25">
      <c r="A1" s="58"/>
      <c r="B1" s="88" t="s">
        <v>50</v>
      </c>
      <c r="C1" s="150"/>
      <c r="D1" s="150"/>
      <c r="E1" s="150"/>
      <c r="F1" s="303"/>
      <c r="G1" s="141"/>
    </row>
    <row r="2" spans="1:8" ht="18" x14ac:dyDescent="0.25">
      <c r="A2" s="58"/>
      <c r="B2" s="88" t="s">
        <v>303</v>
      </c>
      <c r="C2" s="151"/>
      <c r="D2" s="151"/>
      <c r="E2" s="151"/>
      <c r="F2" s="151"/>
      <c r="G2" s="141"/>
    </row>
    <row r="3" spans="1:8" ht="22.5" customHeight="1" x14ac:dyDescent="0.25">
      <c r="A3" s="58"/>
      <c r="B3" s="101" t="str">
        <f>'PROGRAM BUDGET &amp; FISCAL REPORT'!F7</f>
        <v>AGENCY NAME:</v>
      </c>
      <c r="C3" s="125" t="str">
        <f>'PROGRAM BUDGET &amp; FISCAL REPORT'!G7</f>
        <v>The People Concern</v>
      </c>
      <c r="D3" s="152"/>
      <c r="E3" s="152"/>
      <c r="F3" s="151"/>
      <c r="G3" s="141"/>
    </row>
    <row r="4" spans="1:8" ht="22.5" customHeight="1" x14ac:dyDescent="0.25">
      <c r="A4" s="58"/>
      <c r="B4" s="101" t="str">
        <f>'PROGRAM BUDGET &amp; FISCAL REPORT'!F8</f>
        <v>PROGRAM NAME:</v>
      </c>
      <c r="C4" s="125" t="str">
        <f>'PROGRAM BUDGET &amp; FISCAL REPORT'!G8</f>
        <v>Cloverfield Services Center</v>
      </c>
      <c r="D4" s="152"/>
      <c r="E4" s="152"/>
      <c r="F4" s="151"/>
      <c r="G4" s="141"/>
    </row>
    <row r="5" spans="1:8" ht="8.25" customHeight="1" thickBot="1" x14ac:dyDescent="0.25">
      <c r="A5" s="58"/>
      <c r="B5" s="89"/>
      <c r="C5" s="151"/>
      <c r="D5" s="151"/>
      <c r="E5" s="151"/>
      <c r="F5" s="151"/>
      <c r="G5" s="141"/>
    </row>
    <row r="6" spans="1:8" ht="52.5" customHeight="1" x14ac:dyDescent="0.55000000000000004">
      <c r="B6" s="153" t="s">
        <v>304</v>
      </c>
      <c r="C6" s="154" t="s">
        <v>305</v>
      </c>
      <c r="D6" s="154"/>
      <c r="E6" s="154" t="s">
        <v>306</v>
      </c>
      <c r="F6" s="155"/>
      <c r="G6" s="141"/>
    </row>
    <row r="7" spans="1:8" ht="14.25" x14ac:dyDescent="0.2">
      <c r="B7" s="156" t="s">
        <v>307</v>
      </c>
      <c r="C7" s="157">
        <f>'PARTICIPANTS &amp; DEMOGRAPHICS'!G6</f>
        <v>415</v>
      </c>
      <c r="D7" s="158"/>
      <c r="E7" s="158">
        <f>'PARTICIPANTS &amp; DEMOGRAPHICS'!I6</f>
        <v>400</v>
      </c>
      <c r="F7" s="159"/>
      <c r="G7" s="141"/>
    </row>
    <row r="8" spans="1:8" ht="14.25" x14ac:dyDescent="0.2">
      <c r="B8" s="160" t="s">
        <v>308</v>
      </c>
      <c r="C8" s="157">
        <f>'PARTICIPANTS &amp; DEMOGRAPHICS'!G7</f>
        <v>195</v>
      </c>
      <c r="D8" s="158"/>
      <c r="E8" s="158">
        <f>'PARTICIPANTS &amp; DEMOGRAPHICS'!I7</f>
        <v>228</v>
      </c>
      <c r="F8" s="159"/>
      <c r="G8" s="141"/>
    </row>
    <row r="9" spans="1:8" ht="14.25" x14ac:dyDescent="0.2">
      <c r="B9" s="156" t="s">
        <v>309</v>
      </c>
      <c r="C9" s="207">
        <f>IFERROR(C8/C7, "N/A")</f>
        <v>0.46987951807228917</v>
      </c>
      <c r="D9" s="162"/>
      <c r="E9" s="162">
        <f>IFERROR(E8/E7, "N/A")</f>
        <v>0.56999999999999995</v>
      </c>
      <c r="F9" s="159"/>
      <c r="G9" s="141"/>
    </row>
    <row r="10" spans="1:8" ht="14.25" x14ac:dyDescent="0.2">
      <c r="B10" s="156"/>
      <c r="C10" s="161"/>
      <c r="D10" s="162"/>
      <c r="E10" s="157"/>
      <c r="F10" s="159"/>
      <c r="G10" s="141"/>
    </row>
    <row r="11" spans="1:8" ht="63.75" customHeight="1" x14ac:dyDescent="0.55000000000000004">
      <c r="B11" s="163" t="s">
        <v>310</v>
      </c>
      <c r="C11" s="297" t="s">
        <v>311</v>
      </c>
      <c r="D11" s="297" t="s">
        <v>312</v>
      </c>
      <c r="E11" s="297" t="s">
        <v>313</v>
      </c>
      <c r="F11" s="298" t="s">
        <v>314</v>
      </c>
      <c r="G11" s="141"/>
    </row>
    <row r="12" spans="1:8" ht="16.5" customHeight="1" x14ac:dyDescent="0.2">
      <c r="B12" s="156" t="s">
        <v>315</v>
      </c>
      <c r="C12" s="164">
        <f>'PROGRAM BUDGET &amp; FISCAL REPORT'!L18</f>
        <v>2443205.570282829</v>
      </c>
      <c r="D12" s="164">
        <f>'PROGRAM BUDGET &amp; FISCAL REPORT'!M18</f>
        <v>336791.55514800001</v>
      </c>
      <c r="E12" s="164">
        <f>'PROGRAM BUDGET &amp; FISCAL REPORT'!S18</f>
        <v>2098439.02</v>
      </c>
      <c r="F12" s="165">
        <f>'PROGRAM BUDGET &amp; FISCAL REPORT'!Q18</f>
        <v>336791.99929800001</v>
      </c>
      <c r="G12" s="141"/>
    </row>
    <row r="13" spans="1:8" ht="16.5" customHeight="1" x14ac:dyDescent="0.2">
      <c r="B13" s="156"/>
      <c r="C13" s="164"/>
      <c r="D13" s="164"/>
      <c r="E13" s="164"/>
      <c r="F13" s="165"/>
      <c r="G13" s="141"/>
    </row>
    <row r="14" spans="1:8" ht="19.5" x14ac:dyDescent="0.55000000000000004">
      <c r="B14" s="163" t="s">
        <v>316</v>
      </c>
      <c r="C14" s="309" t="s">
        <v>317</v>
      </c>
      <c r="D14" s="309"/>
      <c r="E14" s="309" t="s">
        <v>318</v>
      </c>
      <c r="F14" s="310"/>
      <c r="G14" s="141"/>
    </row>
    <row r="15" spans="1:8" ht="14.25" x14ac:dyDescent="0.2">
      <c r="B15" s="156" t="s">
        <v>319</v>
      </c>
      <c r="C15" s="93">
        <f>IFERROR(C12*C9,"N/A")</f>
        <v>1148012.2559160281</v>
      </c>
      <c r="D15" s="166">
        <f>IFERROR(C15/C12,"N/A")</f>
        <v>0.46987951807228917</v>
      </c>
      <c r="E15" s="167">
        <f>IFERROR(E12*E9,"N/A")</f>
        <v>1196110.2413999999</v>
      </c>
      <c r="F15" s="168">
        <f>IFERROR(E15/E12,"N/A")</f>
        <v>0.56999999999999995</v>
      </c>
      <c r="G15" s="141"/>
    </row>
    <row r="16" spans="1:8" ht="14.25" x14ac:dyDescent="0.2">
      <c r="B16" s="156" t="s">
        <v>320</v>
      </c>
      <c r="C16" s="93">
        <f>D12</f>
        <v>336791.55514800001</v>
      </c>
      <c r="D16" s="166">
        <f>IFERROR(C16/C15, "N/A")</f>
        <v>0.29336930282095769</v>
      </c>
      <c r="E16" s="167">
        <f>F12</f>
        <v>336791.99929800001</v>
      </c>
      <c r="F16" s="168">
        <f>IFERROR(E16/E15, "N/A")</f>
        <v>0.28157270763253245</v>
      </c>
      <c r="G16" s="141"/>
      <c r="H16" s="142"/>
    </row>
    <row r="17" spans="2:7" ht="15" thickBot="1" x14ac:dyDescent="0.25">
      <c r="B17" s="156"/>
      <c r="C17" s="93"/>
      <c r="D17" s="166"/>
      <c r="E17" s="167"/>
      <c r="F17" s="168"/>
      <c r="G17" s="141"/>
    </row>
    <row r="18" spans="2:7" ht="15.75" thickBot="1" x14ac:dyDescent="0.3">
      <c r="B18" s="169" t="s">
        <v>321</v>
      </c>
      <c r="C18" s="126">
        <f>IFERROR(C15-C16,"N/A")</f>
        <v>811220.70076802804</v>
      </c>
      <c r="D18" s="170">
        <f>IFERROR(C18/C15, "N/A")</f>
        <v>0.70663069717904226</v>
      </c>
      <c r="E18" s="126">
        <f>IFERROR(E15-E16, "N/A")</f>
        <v>859318.24210199993</v>
      </c>
      <c r="F18" s="171">
        <f>IFERROR(E18/E15, "N/A")</f>
        <v>0.7184272923674675</v>
      </c>
      <c r="G18" s="141"/>
    </row>
    <row r="19" spans="2:7" ht="30.75" thickBot="1" x14ac:dyDescent="0.3">
      <c r="B19" s="156"/>
      <c r="C19" s="172"/>
      <c r="D19" s="173" t="s">
        <v>322</v>
      </c>
      <c r="E19" s="158"/>
      <c r="F19" s="173" t="s">
        <v>322</v>
      </c>
    </row>
    <row r="20" spans="2:7" s="112" customFormat="1" ht="12.75" x14ac:dyDescent="0.2">
      <c r="B20" s="174"/>
      <c r="C20" s="124"/>
      <c r="D20" s="124"/>
      <c r="E20" s="124"/>
      <c r="F20" s="124"/>
      <c r="G20" s="143"/>
    </row>
  </sheetData>
  <sheetProtection algorithmName="SHA-512" hashValue="Kl20pqF0GIyKKUOzpmJCGxICRU129t5sVixA61VsK1QzsKj5TEdmJgnCH2wvQI4WqMbHmrFfWlqduirbk0QVdg==" saltValue="QRkl980fpPsD/ArM/ONiTQ==" spinCount="100000" sheet="1" objects="1" scenarios="1"/>
  <mergeCells count="2">
    <mergeCell ref="C14:D14"/>
    <mergeCell ref="E14:F14"/>
  </mergeCells>
  <pageMargins left="1" right="1" top="0.81" bottom="0.5" header="0.5" footer="0.5"/>
  <pageSetup scale="68" orientation="portrait" horizontalDpi="4294967295" verticalDpi="4294967295" r:id="rId1"/>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79858D42-7BFC-42BF-AFBD-35727A4C03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2024-01-04T01:16:15Z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