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HSGP Reports for Posting/2020-21 YE Source Docs/2021 FISCAL DONE/"/>
    </mc:Choice>
  </mc:AlternateContent>
  <xr:revisionPtr revIDLastSave="87" documentId="11_6B663963C9C4B220DA7622FB489736BB82DCEFF5" xr6:coauthVersionLast="46" xr6:coauthVersionMax="47" xr10:uidLastSave="{4A87CD46-3793-414B-8798-6BC1567D9E71}"/>
  <workbookProtection workbookAlgorithmName="SHA-512" workbookHashValue="17vJyjeAhdSCXLsWV1fpRTDnvHOmJbmnx+b6JP2XQi9nFVYcmUK3RFdW7ZgxNXOFVuUNElprDTQeDLzkJNaUPg==" workbookSaltValue="JmoJBG6AmV8asR9h4volcQ==" workbookSpinCount="100000" lockStructure="1"/>
  <bookViews>
    <workbookView xWindow="-120" yWindow="-120" windowWidth="29040" windowHeight="15840" xr2:uid="{00000000-000D-0000-FFFF-FFFF00000000}"/>
  </bookViews>
  <sheets>
    <sheet name="INSTRUCTIONS" sheetId="28" r:id="rId1"/>
    <sheet name="PROGRAM BUDGET &amp; FISCAL REPORT" sheetId="19" r:id="rId2"/>
    <sheet name="PARTICIPANTS &amp; DEMOGRAPHICS" sheetId="26" r:id="rId3"/>
    <sheet name="CASH MATCH" sheetId="14"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78" i="19" l="1"/>
  <c r="P78" i="19"/>
  <c r="O78" i="19"/>
  <c r="M78" i="19"/>
  <c r="L78" i="19"/>
  <c r="S57" i="19"/>
  <c r="P57" i="19"/>
  <c r="O57" i="19"/>
  <c r="M57" i="19"/>
  <c r="L57" i="19"/>
  <c r="S30" i="19"/>
  <c r="S80" i="19" s="1"/>
  <c r="P30" i="19"/>
  <c r="O30" i="19"/>
  <c r="M30" i="19"/>
  <c r="M80" i="19" s="1"/>
  <c r="L30" i="19"/>
  <c r="J77" i="19"/>
  <c r="J76" i="19"/>
  <c r="J75" i="19"/>
  <c r="J74" i="19"/>
  <c r="J73" i="19"/>
  <c r="J72" i="19"/>
  <c r="J71" i="19"/>
  <c r="J70" i="19"/>
  <c r="J69" i="19"/>
  <c r="J68" i="19"/>
  <c r="J67" i="19"/>
  <c r="J66" i="19"/>
  <c r="J65" i="19"/>
  <c r="J64" i="19"/>
  <c r="J63" i="19"/>
  <c r="J62" i="19"/>
  <c r="J61" i="19"/>
  <c r="J60" i="19"/>
  <c r="K78" i="19" s="1"/>
  <c r="J59" i="19"/>
  <c r="J29" i="19"/>
  <c r="K30" i="19" s="1"/>
  <c r="J56" i="19"/>
  <c r="J55" i="19"/>
  <c r="J54" i="19"/>
  <c r="J53" i="19"/>
  <c r="J52" i="19"/>
  <c r="J51" i="19"/>
  <c r="J50" i="19"/>
  <c r="J49" i="19"/>
  <c r="J48" i="19"/>
  <c r="J47" i="19"/>
  <c r="J46" i="19"/>
  <c r="J45" i="19"/>
  <c r="J44" i="19"/>
  <c r="J43" i="19"/>
  <c r="J42" i="19"/>
  <c r="J41" i="19"/>
  <c r="J40" i="19"/>
  <c r="J39" i="19"/>
  <c r="J38" i="19"/>
  <c r="J37" i="19"/>
  <c r="J36" i="19"/>
  <c r="J35" i="19"/>
  <c r="J34" i="19"/>
  <c r="J33" i="19"/>
  <c r="J32" i="19"/>
  <c r="J31" i="19"/>
  <c r="K57" i="19" s="1"/>
  <c r="L80" i="19" l="1"/>
  <c r="O80" i="19"/>
  <c r="K80" i="19"/>
  <c r="P80" i="19"/>
  <c r="P216" i="19"/>
  <c r="P211" i="19"/>
  <c r="S118" i="19" l="1"/>
  <c r="Q75" i="19" l="1"/>
  <c r="R75" i="19" s="1"/>
  <c r="N75" i="19"/>
  <c r="B75" i="19"/>
  <c r="A75" i="19"/>
  <c r="Q74" i="19"/>
  <c r="R74" i="19" s="1"/>
  <c r="N74" i="19"/>
  <c r="B74" i="19"/>
  <c r="A74" i="19"/>
  <c r="Q77" i="19"/>
  <c r="R77" i="19" s="1"/>
  <c r="N77" i="19"/>
  <c r="B77" i="19"/>
  <c r="A77" i="19"/>
  <c r="Q76" i="19"/>
  <c r="R76" i="19" s="1"/>
  <c r="N76" i="19"/>
  <c r="B76" i="19"/>
  <c r="A76" i="19"/>
  <c r="B78" i="19"/>
  <c r="A78" i="19"/>
  <c r="N51" i="19"/>
  <c r="N52" i="19"/>
  <c r="N53" i="19"/>
  <c r="N54" i="19"/>
  <c r="N55" i="19"/>
  <c r="N56" i="19"/>
  <c r="Q56" i="19"/>
  <c r="R56" i="19" s="1"/>
  <c r="Q55" i="19"/>
  <c r="R55" i="19" s="1"/>
  <c r="Q54" i="19"/>
  <c r="R54" i="19" s="1"/>
  <c r="Q53" i="19"/>
  <c r="R53" i="19" s="1"/>
  <c r="Q52" i="19"/>
  <c r="R52" i="19" s="1"/>
  <c r="Q51" i="19"/>
  <c r="R51" i="19" s="1"/>
  <c r="N203" i="19" l="1"/>
  <c r="Q34" i="19" l="1"/>
  <c r="R34" i="19" s="1"/>
  <c r="Q44" i="19"/>
  <c r="R44" i="19" s="1"/>
  <c r="N44" i="19"/>
  <c r="B44" i="19"/>
  <c r="A44" i="19"/>
  <c r="Q43" i="19"/>
  <c r="R43" i="19" s="1"/>
  <c r="N43" i="19"/>
  <c r="B43" i="19"/>
  <c r="A43" i="19"/>
  <c r="Q42" i="19"/>
  <c r="R42" i="19" s="1"/>
  <c r="N42" i="19"/>
  <c r="B42" i="19"/>
  <c r="A42" i="19"/>
  <c r="Q41" i="19"/>
  <c r="R41" i="19" s="1"/>
  <c r="N41" i="19"/>
  <c r="B41" i="19"/>
  <c r="A41" i="19"/>
  <c r="Q40" i="19"/>
  <c r="R40" i="19" s="1"/>
  <c r="N40" i="19"/>
  <c r="B40" i="19"/>
  <c r="A40" i="19"/>
  <c r="Q39" i="19"/>
  <c r="R39" i="19" s="1"/>
  <c r="N39" i="19"/>
  <c r="B39" i="19"/>
  <c r="A39" i="19"/>
  <c r="Q38" i="19"/>
  <c r="R38" i="19" s="1"/>
  <c r="N38" i="19"/>
  <c r="B38" i="19"/>
  <c r="A38" i="19"/>
  <c r="Q37" i="19"/>
  <c r="R37" i="19" s="1"/>
  <c r="N37" i="19"/>
  <c r="B37" i="19"/>
  <c r="A37" i="19"/>
  <c r="Q36" i="19"/>
  <c r="R36" i="19" s="1"/>
  <c r="N36" i="19"/>
  <c r="B36" i="19"/>
  <c r="A36" i="19"/>
  <c r="Q35" i="19"/>
  <c r="R35" i="19" s="1"/>
  <c r="N35" i="19"/>
  <c r="B35" i="19"/>
  <c r="A35" i="19"/>
  <c r="N34" i="19"/>
  <c r="B34" i="19"/>
  <c r="A34" i="19"/>
  <c r="Q33" i="19"/>
  <c r="R33" i="19" s="1"/>
  <c r="N33" i="19"/>
  <c r="B33" i="19"/>
  <c r="A33" i="19"/>
  <c r="Q50" i="19"/>
  <c r="R50" i="19" s="1"/>
  <c r="N50" i="19"/>
  <c r="B50" i="19"/>
  <c r="A50" i="19"/>
  <c r="Q49" i="19"/>
  <c r="R49" i="19" s="1"/>
  <c r="N49" i="19"/>
  <c r="B49" i="19"/>
  <c r="A49" i="19"/>
  <c r="Q48" i="19"/>
  <c r="R48" i="19" s="1"/>
  <c r="N48" i="19"/>
  <c r="B48" i="19"/>
  <c r="A48" i="19"/>
  <c r="N47" i="19"/>
  <c r="B47" i="19"/>
  <c r="A47" i="19"/>
  <c r="Q46" i="19"/>
  <c r="R46" i="19" s="1"/>
  <c r="N46" i="19"/>
  <c r="B46" i="19"/>
  <c r="A46" i="19"/>
  <c r="Q29" i="19"/>
  <c r="N29" i="19"/>
  <c r="N30" i="19" s="1"/>
  <c r="B29" i="19"/>
  <c r="A29" i="19"/>
  <c r="Q45" i="19"/>
  <c r="R45" i="19" s="1"/>
  <c r="N45" i="19"/>
  <c r="B45" i="19"/>
  <c r="A45" i="19"/>
  <c r="R29" i="19" l="1"/>
  <c r="Q30" i="19"/>
  <c r="Q47" i="19"/>
  <c r="R47" i="19" s="1"/>
  <c r="Q204" i="19"/>
  <c r="R204" i="19" s="1"/>
  <c r="R30" i="19" l="1"/>
  <c r="Q201" i="19"/>
  <c r="R201" i="19" s="1"/>
  <c r="Q203" i="19"/>
  <c r="R203" i="19" s="1"/>
  <c r="Q165" i="19"/>
  <c r="R165" i="19" s="1"/>
  <c r="N165" i="19"/>
  <c r="B165" i="19"/>
  <c r="A165" i="19"/>
  <c r="Q163" i="19"/>
  <c r="R163" i="19" s="1"/>
  <c r="N163" i="19"/>
  <c r="B163" i="19"/>
  <c r="A163" i="19"/>
  <c r="Q162" i="19"/>
  <c r="R162" i="19" s="1"/>
  <c r="N162" i="19"/>
  <c r="B162" i="19"/>
  <c r="A162" i="19"/>
  <c r="Q161" i="19"/>
  <c r="R161" i="19" s="1"/>
  <c r="N161" i="19"/>
  <c r="B161" i="19"/>
  <c r="A161" i="19"/>
  <c r="Q160" i="19"/>
  <c r="R160" i="19" s="1"/>
  <c r="N160" i="19"/>
  <c r="B160" i="19"/>
  <c r="A160" i="19"/>
  <c r="Q159" i="19"/>
  <c r="R159" i="19" s="1"/>
  <c r="N159" i="19"/>
  <c r="B159" i="19"/>
  <c r="A159" i="19"/>
  <c r="Q158" i="19"/>
  <c r="R158" i="19" s="1"/>
  <c r="N158" i="19"/>
  <c r="B158" i="19"/>
  <c r="A158" i="19"/>
  <c r="Q157" i="19"/>
  <c r="R157" i="19" s="1"/>
  <c r="N157" i="19"/>
  <c r="B157" i="19"/>
  <c r="A157" i="19"/>
  <c r="Q156" i="19"/>
  <c r="R156" i="19" s="1"/>
  <c r="N156" i="19"/>
  <c r="B156" i="19"/>
  <c r="A156" i="19"/>
  <c r="Q155" i="19"/>
  <c r="R155" i="19" s="1"/>
  <c r="N155" i="19"/>
  <c r="B155" i="19"/>
  <c r="A155" i="19"/>
  <c r="Q154" i="19"/>
  <c r="R154" i="19" s="1"/>
  <c r="N154" i="19"/>
  <c r="B154" i="19"/>
  <c r="A154" i="19"/>
  <c r="Q153" i="19"/>
  <c r="R153" i="19" s="1"/>
  <c r="N153" i="19"/>
  <c r="B153" i="19"/>
  <c r="A153" i="19"/>
  <c r="Q152" i="19"/>
  <c r="R152" i="19" s="1"/>
  <c r="N152" i="19"/>
  <c r="B152" i="19"/>
  <c r="A152" i="19"/>
  <c r="Q133" i="19"/>
  <c r="R133" i="19" s="1"/>
  <c r="N133" i="19"/>
  <c r="B133" i="19"/>
  <c r="A133" i="19"/>
  <c r="Q131" i="19"/>
  <c r="R131" i="19" s="1"/>
  <c r="N131" i="19"/>
  <c r="B131" i="19"/>
  <c r="A131" i="19"/>
  <c r="Q68" i="19" l="1"/>
  <c r="R68" i="19" s="1"/>
  <c r="N68" i="19"/>
  <c r="B68" i="19"/>
  <c r="A68" i="19"/>
  <c r="Q67" i="19"/>
  <c r="R67" i="19" s="1"/>
  <c r="N67" i="19"/>
  <c r="B67" i="19"/>
  <c r="A67" i="19"/>
  <c r="Q66" i="19"/>
  <c r="R66" i="19" s="1"/>
  <c r="N66" i="19"/>
  <c r="B66" i="19"/>
  <c r="A66" i="19"/>
  <c r="Q65" i="19"/>
  <c r="R65" i="19" s="1"/>
  <c r="N65" i="19"/>
  <c r="B65" i="19"/>
  <c r="A65" i="19"/>
  <c r="Q64" i="19"/>
  <c r="R64" i="19" s="1"/>
  <c r="N64" i="19"/>
  <c r="B64" i="19"/>
  <c r="A64" i="19"/>
  <c r="Q63" i="19"/>
  <c r="R63" i="19" s="1"/>
  <c r="N63" i="19"/>
  <c r="B63" i="19"/>
  <c r="A63" i="19"/>
  <c r="Q73" i="19"/>
  <c r="R73" i="19" s="1"/>
  <c r="N73" i="19"/>
  <c r="B73" i="19"/>
  <c r="A73" i="19"/>
  <c r="Q72" i="19"/>
  <c r="R72" i="19" s="1"/>
  <c r="N72" i="19"/>
  <c r="B72" i="19"/>
  <c r="A72" i="19"/>
  <c r="Q71" i="19"/>
  <c r="R71" i="19" s="1"/>
  <c r="N71" i="19"/>
  <c r="B71" i="19"/>
  <c r="A71" i="19"/>
  <c r="Q70" i="19"/>
  <c r="R70" i="19" s="1"/>
  <c r="N70" i="19"/>
  <c r="B70" i="19"/>
  <c r="A70" i="19"/>
  <c r="Q69" i="19"/>
  <c r="R69" i="19" s="1"/>
  <c r="N69" i="19"/>
  <c r="B69" i="19"/>
  <c r="A69" i="19"/>
  <c r="Q62" i="19"/>
  <c r="R62" i="19" s="1"/>
  <c r="N62" i="19"/>
  <c r="B62" i="19"/>
  <c r="A62" i="19"/>
  <c r="Q61" i="19"/>
  <c r="R61" i="19" s="1"/>
  <c r="N61" i="19"/>
  <c r="B61" i="19"/>
  <c r="A61" i="19"/>
  <c r="Q60" i="19"/>
  <c r="R60" i="19" s="1"/>
  <c r="N60" i="19"/>
  <c r="B60" i="19"/>
  <c r="A60" i="19"/>
  <c r="Q59" i="19"/>
  <c r="N59" i="19"/>
  <c r="N78" i="19" s="1"/>
  <c r="B59" i="19"/>
  <c r="A59" i="19"/>
  <c r="R59" i="19" l="1"/>
  <c r="Q78" i="19"/>
  <c r="R78" i="19" s="1"/>
  <c r="C8" i="14"/>
  <c r="C7" i="14"/>
  <c r="S205" i="19"/>
  <c r="S17" i="19" s="1"/>
  <c r="P205" i="19"/>
  <c r="P17" i="19" s="1"/>
  <c r="O205" i="19"/>
  <c r="O17" i="19" s="1"/>
  <c r="M205" i="19"/>
  <c r="L205" i="19"/>
  <c r="N204" i="19"/>
  <c r="B204" i="19"/>
  <c r="A204" i="19"/>
  <c r="M96" i="19"/>
  <c r="M8" i="19" s="1"/>
  <c r="L96" i="19"/>
  <c r="L8" i="19" s="1"/>
  <c r="M7" i="19"/>
  <c r="L7" i="19"/>
  <c r="B191" i="19"/>
  <c r="A191" i="19"/>
  <c r="B185" i="19"/>
  <c r="A185" i="19"/>
  <c r="B184" i="19"/>
  <c r="A184" i="19"/>
  <c r="B178" i="19"/>
  <c r="A178" i="19"/>
  <c r="B177" i="19"/>
  <c r="A177" i="19"/>
  <c r="B176" i="19"/>
  <c r="A176" i="19"/>
  <c r="B175" i="19"/>
  <c r="A175" i="19"/>
  <c r="B174" i="19"/>
  <c r="A174" i="19"/>
  <c r="B173" i="19"/>
  <c r="A173" i="19"/>
  <c r="B172" i="19"/>
  <c r="A172" i="19"/>
  <c r="B171" i="19"/>
  <c r="A171" i="19"/>
  <c r="B170" i="19"/>
  <c r="A170" i="19"/>
  <c r="B169" i="19"/>
  <c r="A169" i="19"/>
  <c r="B168" i="19"/>
  <c r="A168" i="19"/>
  <c r="B167" i="19"/>
  <c r="A167" i="19"/>
  <c r="B166" i="19"/>
  <c r="A166" i="19"/>
  <c r="B151" i="19"/>
  <c r="A151" i="19"/>
  <c r="B144" i="19"/>
  <c r="A144" i="19"/>
  <c r="B143" i="19"/>
  <c r="A143" i="19"/>
  <c r="B141" i="19"/>
  <c r="A141" i="19"/>
  <c r="B134" i="19"/>
  <c r="A134" i="19"/>
  <c r="B124" i="19"/>
  <c r="A124" i="19"/>
  <c r="B123" i="19"/>
  <c r="A123" i="19"/>
  <c r="B117" i="19"/>
  <c r="A117" i="19"/>
  <c r="B116" i="19"/>
  <c r="A116" i="19"/>
  <c r="B115" i="19"/>
  <c r="A115" i="19"/>
  <c r="B114" i="19"/>
  <c r="A114" i="19"/>
  <c r="B112" i="19"/>
  <c r="A112" i="19"/>
  <c r="B111" i="19"/>
  <c r="A111" i="19"/>
  <c r="B110" i="19"/>
  <c r="A110" i="19"/>
  <c r="B103" i="19"/>
  <c r="A103" i="19"/>
  <c r="B92" i="19"/>
  <c r="A92" i="19"/>
  <c r="B91" i="19"/>
  <c r="A91" i="19"/>
  <c r="B89" i="19"/>
  <c r="A89" i="19"/>
  <c r="B88" i="19"/>
  <c r="A88" i="19"/>
  <c r="B87" i="19"/>
  <c r="A87" i="19"/>
  <c r="B86" i="19"/>
  <c r="A86" i="19"/>
  <c r="P118" i="19"/>
  <c r="P10" i="19" s="1"/>
  <c r="M135" i="19"/>
  <c r="M12" i="19" s="1"/>
  <c r="O135" i="19"/>
  <c r="O12" i="19" s="1"/>
  <c r="P135" i="19"/>
  <c r="P12" i="19" s="1"/>
  <c r="S135" i="19"/>
  <c r="S12" i="19" s="1"/>
  <c r="L135" i="19"/>
  <c r="L12" i="19" s="1"/>
  <c r="E7" i="14"/>
  <c r="N192" i="19"/>
  <c r="N191" i="19"/>
  <c r="N185" i="19"/>
  <c r="N184" i="19"/>
  <c r="N178" i="19"/>
  <c r="N177" i="19"/>
  <c r="N176" i="19"/>
  <c r="N175" i="19"/>
  <c r="N174" i="19"/>
  <c r="N173" i="19"/>
  <c r="N172" i="19"/>
  <c r="N171" i="19"/>
  <c r="N170" i="19"/>
  <c r="N169" i="19"/>
  <c r="N168" i="19"/>
  <c r="N167" i="19"/>
  <c r="N166" i="19"/>
  <c r="N151" i="19"/>
  <c r="N144" i="19"/>
  <c r="N143" i="19"/>
  <c r="N141" i="19"/>
  <c r="N134" i="19"/>
  <c r="N124" i="19"/>
  <c r="N123" i="19"/>
  <c r="N117" i="19"/>
  <c r="N116" i="19"/>
  <c r="N115" i="19"/>
  <c r="N114" i="19"/>
  <c r="N111" i="19"/>
  <c r="N110" i="19"/>
  <c r="Q192" i="19"/>
  <c r="R192" i="19" s="1"/>
  <c r="Q185" i="19"/>
  <c r="R185" i="19" s="1"/>
  <c r="Q176" i="19"/>
  <c r="R176" i="19" s="1"/>
  <c r="Q175" i="19"/>
  <c r="R175" i="19" s="1"/>
  <c r="Q174" i="19"/>
  <c r="R174" i="19" s="1"/>
  <c r="Q173" i="19"/>
  <c r="R173" i="19" s="1"/>
  <c r="Q172" i="19"/>
  <c r="R172" i="19" s="1"/>
  <c r="Q171" i="19"/>
  <c r="Q170" i="19"/>
  <c r="R170" i="19" s="1"/>
  <c r="Q169" i="19"/>
  <c r="R169" i="19" s="1"/>
  <c r="Q168" i="19"/>
  <c r="R168" i="19" s="1"/>
  <c r="Q167" i="19"/>
  <c r="R167" i="19" s="1"/>
  <c r="Q166" i="19"/>
  <c r="R166" i="19" s="1"/>
  <c r="Q144" i="19"/>
  <c r="R144" i="19" s="1"/>
  <c r="Q143" i="19"/>
  <c r="R143" i="19" s="1"/>
  <c r="Q141" i="19"/>
  <c r="R141" i="19" s="1"/>
  <c r="Q134" i="19"/>
  <c r="R134" i="19" s="1"/>
  <c r="Q123" i="19"/>
  <c r="R123" i="19" s="1"/>
  <c r="Q117" i="19"/>
  <c r="R117" i="19" s="1"/>
  <c r="Q116" i="19"/>
  <c r="R116" i="19" s="1"/>
  <c r="Q115" i="19"/>
  <c r="R115" i="19" s="1"/>
  <c r="Q114" i="19"/>
  <c r="R114" i="19" s="1"/>
  <c r="Q112" i="19"/>
  <c r="R112" i="19" s="1"/>
  <c r="N112" i="19"/>
  <c r="Q111" i="19"/>
  <c r="R111" i="19" s="1"/>
  <c r="N103" i="19"/>
  <c r="Q103" i="19"/>
  <c r="R103" i="19" s="1"/>
  <c r="N86" i="19"/>
  <c r="Q86" i="19"/>
  <c r="R86" i="19" s="1"/>
  <c r="N87" i="19"/>
  <c r="Q87" i="19"/>
  <c r="R87" i="19" s="1"/>
  <c r="N88" i="19"/>
  <c r="Q88" i="19"/>
  <c r="R88" i="19" s="1"/>
  <c r="N89" i="19"/>
  <c r="Q89" i="19"/>
  <c r="R89" i="19" s="1"/>
  <c r="N91" i="19"/>
  <c r="Q91" i="19"/>
  <c r="R91" i="19" s="1"/>
  <c r="N92" i="19"/>
  <c r="Q92" i="19"/>
  <c r="R92" i="19" s="1"/>
  <c r="N93" i="19"/>
  <c r="Q93" i="19"/>
  <c r="R93" i="19" s="1"/>
  <c r="E8" i="14"/>
  <c r="E212" i="19"/>
  <c r="E213" i="19"/>
  <c r="E214" i="19"/>
  <c r="E215" i="19"/>
  <c r="E216" i="19"/>
  <c r="E211" i="19"/>
  <c r="A93" i="19"/>
  <c r="B93" i="19"/>
  <c r="A94" i="19"/>
  <c r="B94" i="19"/>
  <c r="A95" i="19"/>
  <c r="B95" i="19"/>
  <c r="N79" i="19"/>
  <c r="N32" i="19"/>
  <c r="N31" i="19"/>
  <c r="N57" i="19" s="1"/>
  <c r="N80" i="19" s="1"/>
  <c r="N95" i="19"/>
  <c r="N94" i="19"/>
  <c r="L179" i="19"/>
  <c r="L14" i="19" s="1"/>
  <c r="Q178" i="19"/>
  <c r="R178" i="19" s="1"/>
  <c r="Q177" i="19"/>
  <c r="R177" i="19" s="1"/>
  <c r="Q124" i="19"/>
  <c r="R124" i="19" s="1"/>
  <c r="P125" i="19"/>
  <c r="Q110" i="19"/>
  <c r="O118" i="19"/>
  <c r="O10" i="19" s="1"/>
  <c r="Q95" i="19"/>
  <c r="Q94" i="19"/>
  <c r="R94" i="19" s="1"/>
  <c r="Q79" i="19"/>
  <c r="R79" i="19" s="1"/>
  <c r="L118" i="19"/>
  <c r="L10" i="19" s="1"/>
  <c r="M118" i="19"/>
  <c r="M10" i="19" s="1"/>
  <c r="A79" i="19"/>
  <c r="B79" i="19"/>
  <c r="S7" i="19"/>
  <c r="S96" i="19"/>
  <c r="S8" i="19" s="1"/>
  <c r="S104" i="19"/>
  <c r="S9" i="19" s="1"/>
  <c r="S10" i="19"/>
  <c r="S125" i="19"/>
  <c r="S11" i="19" s="1"/>
  <c r="S145" i="19"/>
  <c r="S13" i="19" s="1"/>
  <c r="S179" i="19"/>
  <c r="S14" i="19" s="1"/>
  <c r="O186" i="19"/>
  <c r="O15" i="19" s="1"/>
  <c r="P186" i="19"/>
  <c r="P15" i="19" s="1"/>
  <c r="S193" i="19"/>
  <c r="S16" i="19" s="1"/>
  <c r="Q31" i="19"/>
  <c r="Q32" i="19"/>
  <c r="R32" i="19" s="1"/>
  <c r="O7" i="19"/>
  <c r="B7" i="26"/>
  <c r="A7" i="26"/>
  <c r="B6" i="26"/>
  <c r="A6" i="26"/>
  <c r="Q216" i="19"/>
  <c r="Q215" i="19"/>
  <c r="Q214" i="19"/>
  <c r="Q213" i="19"/>
  <c r="Q212" i="19"/>
  <c r="Q211" i="19"/>
  <c r="M125" i="19"/>
  <c r="M11" i="19" s="1"/>
  <c r="C3" i="14"/>
  <c r="C4" i="14"/>
  <c r="B4" i="14"/>
  <c r="B3" i="14"/>
  <c r="B216" i="19"/>
  <c r="A216" i="19"/>
  <c r="B215" i="19"/>
  <c r="A215" i="19"/>
  <c r="B214" i="19"/>
  <c r="A214" i="19"/>
  <c r="B213" i="19"/>
  <c r="A213" i="19"/>
  <c r="B212" i="19"/>
  <c r="A212" i="19"/>
  <c r="B211" i="19"/>
  <c r="A211" i="19"/>
  <c r="P217" i="19"/>
  <c r="O217" i="19"/>
  <c r="N217" i="19"/>
  <c r="B32" i="19"/>
  <c r="A32" i="19"/>
  <c r="B31" i="19"/>
  <c r="A31" i="19"/>
  <c r="B102" i="19"/>
  <c r="A102" i="19"/>
  <c r="B84" i="19"/>
  <c r="A84" i="19"/>
  <c r="L104" i="19"/>
  <c r="L9" i="19" s="1"/>
  <c r="L145" i="19"/>
  <c r="L13" i="19" s="1"/>
  <c r="L186" i="19"/>
  <c r="L15" i="19" s="1"/>
  <c r="L193" i="19"/>
  <c r="L16" i="19" s="1"/>
  <c r="M104" i="19"/>
  <c r="M9" i="19" s="1"/>
  <c r="M145" i="19"/>
  <c r="M13" i="19" s="1"/>
  <c r="M179" i="19"/>
  <c r="M14" i="19" s="1"/>
  <c r="M186" i="19"/>
  <c r="M15" i="19" s="1"/>
  <c r="M193" i="19"/>
  <c r="M16" i="19" s="1"/>
  <c r="Q102" i="19"/>
  <c r="R102" i="19" s="1"/>
  <c r="N201" i="19"/>
  <c r="N102" i="19"/>
  <c r="Q151" i="19"/>
  <c r="R151" i="19" s="1"/>
  <c r="B201" i="19"/>
  <c r="A201" i="19"/>
  <c r="P193" i="19"/>
  <c r="P16" i="19" s="1"/>
  <c r="O193" i="19"/>
  <c r="O16" i="19" s="1"/>
  <c r="Q191" i="19"/>
  <c r="R191" i="19" s="1"/>
  <c r="B192" i="19"/>
  <c r="A192" i="19"/>
  <c r="Q184" i="19"/>
  <c r="R184" i="19" s="1"/>
  <c r="P179" i="19"/>
  <c r="P14" i="19" s="1"/>
  <c r="O179" i="19"/>
  <c r="O14" i="19" s="1"/>
  <c r="P145" i="19"/>
  <c r="P13" i="19" s="1"/>
  <c r="O145" i="19"/>
  <c r="O13" i="19" s="1"/>
  <c r="P11" i="19"/>
  <c r="O125" i="19"/>
  <c r="O11" i="19" s="1"/>
  <c r="P104" i="19"/>
  <c r="P9" i="19" s="1"/>
  <c r="O104" i="19"/>
  <c r="O9" i="19" s="1"/>
  <c r="P96" i="19"/>
  <c r="P8" i="19" s="1"/>
  <c r="O96" i="19"/>
  <c r="O8" i="19" s="1"/>
  <c r="B17" i="19"/>
  <c r="A17" i="19"/>
  <c r="B16" i="19"/>
  <c r="A16" i="19"/>
  <c r="B15" i="19"/>
  <c r="A15" i="19"/>
  <c r="B14" i="19"/>
  <c r="A14" i="19"/>
  <c r="B13" i="19"/>
  <c r="A13" i="19"/>
  <c r="B12" i="19"/>
  <c r="A12" i="19"/>
  <c r="B11" i="19"/>
  <c r="A11" i="19"/>
  <c r="B10" i="19"/>
  <c r="A10" i="19"/>
  <c r="B9" i="19"/>
  <c r="A9" i="19"/>
  <c r="B8" i="19"/>
  <c r="A8" i="19"/>
  <c r="B7" i="19"/>
  <c r="A7" i="19"/>
  <c r="B6" i="19"/>
  <c r="A6" i="19"/>
  <c r="L125" i="19"/>
  <c r="L11" i="19" s="1"/>
  <c r="N11" i="19" s="1"/>
  <c r="R31" i="19" l="1"/>
  <c r="Q57" i="19"/>
  <c r="E9" i="14"/>
  <c r="M17" i="19"/>
  <c r="N9" i="19"/>
  <c r="Q217" i="19"/>
  <c r="N179" i="19"/>
  <c r="N12" i="19"/>
  <c r="Q205" i="19"/>
  <c r="N125" i="19"/>
  <c r="N118" i="19"/>
  <c r="N15" i="19"/>
  <c r="N145" i="19"/>
  <c r="N186" i="19"/>
  <c r="N193" i="19"/>
  <c r="N13" i="19"/>
  <c r="N135" i="19"/>
  <c r="N10" i="19"/>
  <c r="S186" i="19"/>
  <c r="S15" i="19" s="1"/>
  <c r="S18" i="19" s="1"/>
  <c r="Q145" i="19"/>
  <c r="Q13" i="19" s="1"/>
  <c r="R13" i="19" s="1"/>
  <c r="Q125" i="19"/>
  <c r="P207" i="19"/>
  <c r="N14" i="19"/>
  <c r="O18" i="19"/>
  <c r="N205" i="19"/>
  <c r="N7" i="19"/>
  <c r="M207" i="19"/>
  <c r="K204" i="19" s="1"/>
  <c r="P7" i="19"/>
  <c r="P18" i="19" s="1"/>
  <c r="O207" i="19"/>
  <c r="R95" i="19"/>
  <c r="Q96" i="19"/>
  <c r="Q104" i="19"/>
  <c r="N104" i="19"/>
  <c r="Q135" i="19"/>
  <c r="R171" i="19"/>
  <c r="Q179" i="19"/>
  <c r="Q186" i="19"/>
  <c r="L17" i="19"/>
  <c r="N17" i="19" s="1"/>
  <c r="L207" i="19"/>
  <c r="N16" i="19"/>
  <c r="Q118" i="19"/>
  <c r="R110" i="19"/>
  <c r="N96" i="19"/>
  <c r="N8" i="19"/>
  <c r="M18" i="19"/>
  <c r="D12" i="14" s="1"/>
  <c r="C16" i="14" s="1"/>
  <c r="C9" i="14"/>
  <c r="Q193" i="19"/>
  <c r="R57" i="19" l="1"/>
  <c r="Q80" i="19"/>
  <c r="Q7" i="19" s="1"/>
  <c r="R7" i="19" s="1"/>
  <c r="E12" i="14"/>
  <c r="E15" i="14" s="1"/>
  <c r="F15" i="14" s="1"/>
  <c r="H10" i="26"/>
  <c r="S207" i="19"/>
  <c r="L18" i="19"/>
  <c r="R145" i="19"/>
  <c r="Q17" i="19"/>
  <c r="R17" i="19" s="1"/>
  <c r="R205" i="19"/>
  <c r="R125" i="19"/>
  <c r="Q11" i="19"/>
  <c r="R11" i="19" s="1"/>
  <c r="N207" i="19"/>
  <c r="N18" i="19"/>
  <c r="Q8" i="19"/>
  <c r="R8" i="19" s="1"/>
  <c r="R96" i="19"/>
  <c r="R118" i="19"/>
  <c r="Q10" i="19"/>
  <c r="R10" i="19" s="1"/>
  <c r="Q14" i="19"/>
  <c r="R14" i="19" s="1"/>
  <c r="R179" i="19"/>
  <c r="R104" i="19"/>
  <c r="Q9" i="19"/>
  <c r="R9" i="19" s="1"/>
  <c r="R80" i="19"/>
  <c r="Q15" i="19"/>
  <c r="R15" i="19" s="1"/>
  <c r="R186" i="19"/>
  <c r="R135" i="19"/>
  <c r="Q12" i="19"/>
  <c r="R12" i="19" s="1"/>
  <c r="Q207" i="19"/>
  <c r="R207" i="19" s="1"/>
  <c r="R193" i="19"/>
  <c r="Q16" i="19"/>
  <c r="C12" i="14" l="1"/>
  <c r="C15" i="14" s="1"/>
  <c r="D15" i="14" s="1"/>
  <c r="G10" i="26"/>
  <c r="Q18" i="19"/>
  <c r="R16" i="19"/>
  <c r="D16" i="14" l="1"/>
  <c r="C18" i="14"/>
  <c r="D18" i="14" s="1"/>
  <c r="G15" i="19"/>
  <c r="G16" i="19" s="1"/>
  <c r="R18" i="19"/>
  <c r="F12" i="14"/>
  <c r="E16" i="14" s="1"/>
  <c r="E18" i="14" l="1"/>
  <c r="F16" i="14"/>
  <c r="F18" i="14" l="1"/>
  <c r="R217" i="19"/>
  <c r="S217" i="19" s="1"/>
</calcChain>
</file>

<file path=xl/sharedStrings.xml><?xml version="1.0" encoding="utf-8"?>
<sst xmlns="http://schemas.openxmlformats.org/spreadsheetml/2006/main" count="804" uniqueCount="316">
  <si>
    <t>FY 2020-21 INSTRUCTIONS</t>
  </si>
  <si>
    <t>Exhibit C: Program Budget and Participant Demographics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</si>
  <si>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</si>
  <si>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</si>
  <si>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</si>
  <si>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</si>
  <si>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</si>
  <si>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</si>
  <si>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</si>
  <si>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</si>
  <si>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</si>
  <si>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</si>
  <si>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</si>
  <si>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</si>
  <si>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</si>
  <si>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</si>
  <si>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</si>
  <si>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</si>
  <si>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</si>
  <si>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</si>
  <si>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</si>
  <si>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</si>
  <si>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F-N with program budget detail (Pale Green)
</t>
    </r>
    <r>
      <rPr>
        <b/>
        <sz val="10"/>
        <rFont val="Arial"/>
        <family val="2"/>
      </rPr>
      <t xml:space="preserve">Mid-Year Report: </t>
    </r>
    <r>
      <rPr>
        <sz val="10"/>
        <rFont val="Arial"/>
        <family val="2"/>
      </rPr>
      <t xml:space="preserve">Complete columns Q and S with year-to-date expenditures (Light Grey)
</t>
    </r>
    <r>
      <rPr>
        <b/>
        <sz val="10"/>
        <rFont val="Arial"/>
        <family val="2"/>
      </rPr>
      <t>Year-End Report:</t>
    </r>
    <r>
      <rPr>
        <sz val="10"/>
        <rFont val="Arial"/>
        <family val="2"/>
      </rPr>
      <t xml:space="preserve"> Complete column R, Update Column S with year-to-date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Q "SM 1</t>
    </r>
    <r>
      <rPr>
        <i/>
        <vertAlign val="superscript"/>
        <sz val="9"/>
        <rFont val="Arial"/>
        <family val="2"/>
      </rPr>
      <t>st</t>
    </r>
    <r>
      <rPr>
        <i/>
        <sz val="9"/>
        <rFont val="Arial"/>
        <family val="2"/>
      </rPr>
      <t xml:space="preserve"> PERIOD EXPEND" and Column R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S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</si>
  <si>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columns (T-Y),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</si>
  <si>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CASH MATCH DETAIL</t>
  </si>
  <si>
    <t>Provide a brief description of cash match receipts in column G (Description). For Government Grants, indicate the type of funding source (Federal, State, or County/Local). Enter the Projected/Actual cash match amounts as appropriate in Columns N-P.</t>
  </si>
  <si>
    <r>
      <rPr>
        <b/>
        <i/>
        <sz val="10"/>
        <rFont val="Arial"/>
        <family val="2"/>
      </rPr>
      <t>Year-End Only:</t>
    </r>
    <r>
      <rPr>
        <sz val="10"/>
        <rFont val="Arial"/>
        <family val="2"/>
      </rPr>
      <t xml:space="preserve"> The "Year-End Actual Match Amount" total (Column Q, Line 7) should be identical to the “Agency Cash Match to SMPP” total on the CASH MATCH tab (Column E, Row 18). If not, an error will populate in the “Year-End Cash Match Variance" cell (Column S, Line 7) and you will need to correct the discrepancy.</t>
    </r>
  </si>
  <si>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</si>
  <si>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</si>
  <si>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</si>
  <si>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</si>
  <si>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</si>
  <si>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</si>
  <si>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</si>
  <si>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</si>
  <si>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</si>
  <si>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</si>
  <si>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</si>
  <si>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</si>
  <si>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</si>
  <si>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</si>
  <si>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</si>
  <si>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</si>
  <si>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</si>
  <si>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</si>
  <si>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</si>
  <si>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</si>
  <si>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</si>
  <si>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</si>
  <si>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</si>
  <si>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CITY OF SANTA MONICA</t>
  </si>
  <si>
    <t>FY 2020-21 PROGRAM BUDGET &amp; FISCAL REPORTING</t>
  </si>
  <si>
    <t>SECTION I:  BUDGET SUMMARY</t>
  </si>
  <si>
    <t>TOTAL
PROGRAM
BUDGET</t>
  </si>
  <si>
    <t>SM GRANT
BUDGET</t>
  </si>
  <si>
    <t>NON-CITY PROGRAM BUDGET</t>
  </si>
  <si>
    <t>SM 
1st PERIOD EXPEND.</t>
  </si>
  <si>
    <t>SM  
2nd PERIOD EXPEND.</t>
  </si>
  <si>
    <t>SM TOTAL EXPEND.</t>
  </si>
  <si>
    <t>SM PERCENT EXPENDED</t>
  </si>
  <si>
    <t xml:space="preserve"> TOTAL PROGRAM EXPEND.</t>
  </si>
  <si>
    <t>1A. Staff Salaries</t>
  </si>
  <si>
    <t>AGENCY NAME:</t>
  </si>
  <si>
    <t>The People Concern</t>
  </si>
  <si>
    <t>1B. Staff Fringe Benefits</t>
  </si>
  <si>
    <t>PROGRAM NAME:</t>
  </si>
  <si>
    <t xml:space="preserve">Interim Housing and Wellness Program </t>
  </si>
  <si>
    <t>1C. Consultant Services</t>
  </si>
  <si>
    <t>2.   Space/Facilities</t>
  </si>
  <si>
    <t>3.   Equipment Purchase</t>
  </si>
  <si>
    <t>REPORTING PERIOD:</t>
  </si>
  <si>
    <t>Year-End Report (2nd Period): 1/1/21 - 6/30/21</t>
  </si>
  <si>
    <t>4.   Travel/Training</t>
  </si>
  <si>
    <t>5.   Insurance</t>
  </si>
  <si>
    <t>6.   Operating Expenses</t>
  </si>
  <si>
    <t>A. Total City Funds Received to Date:</t>
  </si>
  <si>
    <t>7.   Scholarships/Stipends</t>
  </si>
  <si>
    <t>B. Total City Funds Expended to Date:</t>
  </si>
  <si>
    <t>8.   Other</t>
  </si>
  <si>
    <t>C. Cash Balance (Line A - Line B):</t>
  </si>
  <si>
    <t>9.   Indirect Administrative Costs</t>
  </si>
  <si>
    <t>10.   TOTAL BUDGET</t>
  </si>
  <si>
    <t>FY 2020-21 Program Budget: 7/1/20-6/30/21</t>
  </si>
  <si>
    <t>Mid-Year Report (1st Period): 7/1/20 - 12/31/20</t>
  </si>
  <si>
    <t>SECTION II:  LINE ITEM DETAIL</t>
  </si>
  <si>
    <t>1A.  Staff Salaries</t>
  </si>
  <si>
    <t>List all paid program and administrative positions (both City and non-City funded) and complete all fields below. Total Program Budget for each staff position should equal FTE * Monthly Salary x Months x % FTE to Program.</t>
  </si>
  <si>
    <t>Staff Name</t>
  </si>
  <si>
    <t>Title</t>
  </si>
  <si>
    <t>POSITION CLASSIFICATION</t>
  </si>
  <si>
    <t>SAMOSHEL</t>
  </si>
  <si>
    <t>Bowie Russ, Dashamelle Jahona</t>
  </si>
  <si>
    <t>Project Director  Samoshel</t>
  </si>
  <si>
    <t xml:space="preserve">Direct Service Provision/Program Staff </t>
  </si>
  <si>
    <t>Breard, Ashley Michel Nicolas</t>
  </si>
  <si>
    <t>Client Attendant - Overnight</t>
  </si>
  <si>
    <t>Burrell, Lisa Delores</t>
  </si>
  <si>
    <t>Food Service Manager</t>
  </si>
  <si>
    <t>Dias, Christina</t>
  </si>
  <si>
    <t>Assistant Director</t>
  </si>
  <si>
    <t>Gillings, Glynnis</t>
  </si>
  <si>
    <t>Case Manager</t>
  </si>
  <si>
    <t>Handy, Larry A</t>
  </si>
  <si>
    <t>Client Attendant</t>
  </si>
  <si>
    <t>Hernandez, Ana Gabriela</t>
  </si>
  <si>
    <t>Wellness Case Manager</t>
  </si>
  <si>
    <t>Hodge, Jason Edward</t>
  </si>
  <si>
    <t>Facilities Maintenance Engineer II</t>
  </si>
  <si>
    <t>Huguet-Lee, Isabelle</t>
  </si>
  <si>
    <t>Director of Interim Housing</t>
  </si>
  <si>
    <t>Mckinney, Patrick Maurice</t>
  </si>
  <si>
    <t xml:space="preserve">Client Attendant </t>
  </si>
  <si>
    <t>Patton, Myron Lamar</t>
  </si>
  <si>
    <t>Ramirez, Cesar</t>
  </si>
  <si>
    <t>Reed, Tina Michelle</t>
  </si>
  <si>
    <t>Food Service Worker/Driver</t>
  </si>
  <si>
    <t>Rosier, Martha K.</t>
  </si>
  <si>
    <t>Intake Coord/Benefits Mngr</t>
  </si>
  <si>
    <t>Schiraldi, Michael</t>
  </si>
  <si>
    <t>Smylie, Tulynn M</t>
  </si>
  <si>
    <t>Chief Program Officer</t>
  </si>
  <si>
    <t>Senior/Executive Management</t>
  </si>
  <si>
    <t>Thompson, Curtis Deon</t>
  </si>
  <si>
    <t>Relief Staff</t>
  </si>
  <si>
    <t xml:space="preserve">Tolliver, Keith / Morgan, Tallmi </t>
  </si>
  <si>
    <t>Carbajal, Alejandro</t>
  </si>
  <si>
    <t>Thomas, Darryl Earl</t>
  </si>
  <si>
    <t>Line Cook</t>
  </si>
  <si>
    <t>Williams, Leonard Wayne Jr</t>
  </si>
  <si>
    <t>MORGAN, TALLIMI LEE</t>
  </si>
  <si>
    <t>VUJIC, LINDSAY ALLISON</t>
  </si>
  <si>
    <t>NEAL, DIMITRIAN CORRY</t>
  </si>
  <si>
    <t>On Call/Relief Client Attendant</t>
  </si>
  <si>
    <t>BOJORQUEZ INTERIANO, CARLOS HUMBERTO</t>
  </si>
  <si>
    <t>PALOMO, ARMANDO</t>
  </si>
  <si>
    <t>Support Specialist</t>
  </si>
  <si>
    <t>VELAZQUEZ, ROSALVA</t>
  </si>
  <si>
    <t>TURNING POINT</t>
  </si>
  <si>
    <t>Best, Patricia</t>
  </si>
  <si>
    <t>Assistant Project Director</t>
  </si>
  <si>
    <t xml:space="preserve">Breen, Christopher </t>
  </si>
  <si>
    <t>Swing Client Attendant</t>
  </si>
  <si>
    <t>Castillo Martinez, Teresa</t>
  </si>
  <si>
    <t>Custodian and Housekeeper</t>
  </si>
  <si>
    <t>Castro, Jeannette</t>
  </si>
  <si>
    <t>Cole, Viveca</t>
  </si>
  <si>
    <t>Harris, Jacqueline Elaine</t>
  </si>
  <si>
    <t>Harris, Tajai</t>
  </si>
  <si>
    <t>Night Attendant</t>
  </si>
  <si>
    <t>Hernandez, Over J. Contreras</t>
  </si>
  <si>
    <t>Hood, Lori</t>
  </si>
  <si>
    <t>Project Director</t>
  </si>
  <si>
    <t>Ledezma, Antonio</t>
  </si>
  <si>
    <t>Marquez , Elvira</t>
  </si>
  <si>
    <t>Food Services Assistant</t>
  </si>
  <si>
    <t>Rocquemore, Markesha Turquoize</t>
  </si>
  <si>
    <t>Uhlenkott, James</t>
  </si>
  <si>
    <t>Montano, Diana</t>
  </si>
  <si>
    <t>Wambaa, Samuel</t>
  </si>
  <si>
    <t>Night Client Attendant</t>
  </si>
  <si>
    <t>GARCIA, JENNIFER STEPHANIE</t>
  </si>
  <si>
    <t>BOWE, LORI</t>
  </si>
  <si>
    <t>GARDINA, TRISHINA SIMONE</t>
  </si>
  <si>
    <t>BREARD, ASHLEY MICHEL NICOLAS</t>
  </si>
  <si>
    <t>Overnight Attendant</t>
  </si>
  <si>
    <t>1A.  Staff Salaries TOTAL</t>
  </si>
  <si>
    <t>1B.  Staff Fringe Benefits</t>
  </si>
  <si>
    <t>List each fringe benefit as a percentage of total staff salaries listed above (FICA, SUI, Workers’ Compensation, Medical Insurance, Retirement, etc.).</t>
  </si>
  <si>
    <t>Description</t>
  </si>
  <si>
    <t>Worker's Compensation</t>
  </si>
  <si>
    <t>3.60% of staff salaries</t>
  </si>
  <si>
    <t>S.U.I.</t>
  </si>
  <si>
    <t>1.25% of staff salaries</t>
  </si>
  <si>
    <t>Health Insurance</t>
  </si>
  <si>
    <t>14.50% of staff salaries Full Time Staff Covered (based on actual costs)</t>
  </si>
  <si>
    <t>FICA/Medicare</t>
  </si>
  <si>
    <t>7.65% of staff salaries</t>
  </si>
  <si>
    <t>1B.  Staff Fringe Benefits TOTAL</t>
  </si>
  <si>
    <t>1C.  Consultant Services</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</si>
  <si>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</si>
  <si>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</si>
  <si>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1C.  Consultant Services TOTAL</t>
  </si>
  <si>
    <t>2.  Space/Facilities</t>
  </si>
  <si>
    <t>List any rental costs, utilities, janitorial costs, and any other facility costs.</t>
  </si>
  <si>
    <t>Repair &amp; Maintenance</t>
  </si>
  <si>
    <t>Physical repairs of facility and major systems. Monthly budgeted cost:</t>
  </si>
  <si>
    <t>Rent - Space</t>
  </si>
  <si>
    <t>Calculated on FTE basis. Annual rent/12 x Program FTEs x 12 months. Monthly budgeted cost:</t>
  </si>
  <si>
    <t>Janitorial &amp; Cleaning</t>
  </si>
  <si>
    <t>Cleaning and general upkeep of facility. Monthly budgeted cost:</t>
  </si>
  <si>
    <t>2.  Space/Facilities TOTAL</t>
  </si>
  <si>
    <t>3.  Equipment Purchase</t>
  </si>
  <si>
    <t>Equipment is defined as non-expendable personal property having a useful life of more than one year and a unit cost of $1,000 or more. List each item to be leased, rented or purchased.</t>
  </si>
  <si>
    <t>3.  Equipment Purchase TOTAL</t>
  </si>
  <si>
    <t>4.  Travel/Training</t>
  </si>
  <si>
    <t>List any trainings/seminars/conferences to be attended and include any amounts for travel, per diem, lodging, etc. For mileage, include mileage reimbursement rate in calculation.</t>
  </si>
  <si>
    <t>Training and Conferences</t>
  </si>
  <si>
    <t>Training and conferences - General skills training for staff - computer proficiency, management skills, etc. Monthly budgeted cost:</t>
  </si>
  <si>
    <t>4.  Travel/Training TOTAL</t>
  </si>
  <si>
    <t>5.  Insurance</t>
  </si>
  <si>
    <t>Insurance coverage should align with City contract provisions.</t>
  </si>
  <si>
    <t>Insurance(s)</t>
  </si>
  <si>
    <t>General Liability/Property. Monthly budgeted cost:</t>
  </si>
  <si>
    <t>5.  Insurance TOTAL</t>
  </si>
  <si>
    <t>6.  Operating Expenses</t>
  </si>
  <si>
    <t xml:space="preserve">List all operating expenses [e.g., telephone, utilities, office supplies, printing, annual agency financial audit (required by the contract), etc.] included in the Total Program Budget. </t>
  </si>
  <si>
    <t xml:space="preserve">Art Supplies   </t>
  </si>
  <si>
    <t>Monthly budgeted cost per month x 12 months:</t>
  </si>
  <si>
    <t>Copy/Printing</t>
  </si>
  <si>
    <t>Laundry and Shower Supplies</t>
  </si>
  <si>
    <t xml:space="preserve">Client Related Expense   </t>
  </si>
  <si>
    <t>Bus Tokens</t>
  </si>
  <si>
    <t>Food</t>
  </si>
  <si>
    <t xml:space="preserve">Computer and IT Supplies </t>
  </si>
  <si>
    <t>Staff Mileage and Parking</t>
  </si>
  <si>
    <t>Utilities</t>
  </si>
  <si>
    <t>Telephone / Internet</t>
  </si>
  <si>
    <t>Security</t>
  </si>
  <si>
    <t>Vehicle Insurance and Maint.</t>
  </si>
  <si>
    <t>Other and Miscellaneous Costs</t>
  </si>
  <si>
    <t>6.  Operating Expenses TOTAL</t>
  </si>
  <si>
    <t>7.  Scholarships/Stipends</t>
  </si>
  <si>
    <t>List any scholarships or stipends, and include: number of recipients, maximum amount per recipient, and basis for computation.</t>
  </si>
  <si>
    <t>7.  Scholarships/Stipends TOTAL</t>
  </si>
  <si>
    <t>8.  Other</t>
  </si>
  <si>
    <t>List any program expense not appropriate for any of the above line items and provide justification.</t>
  </si>
  <si>
    <t>8.  Other TOTAL</t>
  </si>
  <si>
    <t>9.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</si>
  <si>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</si>
  <si>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</si>
  <si>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</si>
  <si>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Administrative Overhead</t>
  </si>
  <si>
    <t>Rate:</t>
  </si>
  <si>
    <t>9.  Indirect Administrative Costs TOTAL</t>
  </si>
  <si>
    <t>Source</t>
  </si>
  <si>
    <t>PROJECTED MATCH AMOUNT</t>
  </si>
  <si>
    <t>1st PERIOD ACTUAL MATCH AMOUNT</t>
  </si>
  <si>
    <t>2nd PERIOD ACTUAL MATCH AMOUNT</t>
  </si>
  <si>
    <t>YEAR-END ACTUAL MATCH 
AMOUNT</t>
  </si>
  <si>
    <t>YEAR-END
CASH MATCH
CHECK</t>
  </si>
  <si>
    <t>YEAR-END CASH MATCH VARIANCE</t>
  </si>
  <si>
    <t>1.  Government Grants</t>
  </si>
  <si>
    <t>LAC DMH BC</t>
  </si>
  <si>
    <t>2.  Private/Corporate Grants</t>
  </si>
  <si>
    <t>3.  Individual Donations</t>
  </si>
  <si>
    <t>4.  Fundraising Events</t>
  </si>
  <si>
    <t>5.  Fees for Service</t>
  </si>
  <si>
    <t>6.  Other</t>
  </si>
  <si>
    <t>General Funds</t>
  </si>
  <si>
    <t>7.  TOTAL</t>
  </si>
  <si>
    <t>TOTAL CASH MATCH</t>
  </si>
  <si>
    <t>By submitting this report to the Human Services Division, I certify that this report is true, complete and accurate to the best of my knowledge and that all disbursements have been made</t>
  </si>
  <si>
    <t xml:space="preserve"> in compliance with the conditions of the Grantee Agreement and for the purposes indicated.</t>
  </si>
  <si>
    <t>Projection</t>
  </si>
  <si>
    <t>Mid-Year</t>
  </si>
  <si>
    <t>Year-End</t>
  </si>
  <si>
    <t>FY 2020-21 Program Participants and Demographics</t>
  </si>
  <si>
    <t>INDIVIDUALS RECEIVING CONTRACTED SERVICES</t>
  </si>
  <si>
    <t>Projected Total</t>
  </si>
  <si>
    <t>Mid-Year Actuals</t>
  </si>
  <si>
    <t>Year-End Actuals</t>
  </si>
  <si>
    <t>Demographics</t>
  </si>
  <si>
    <t>Individuals</t>
  </si>
  <si>
    <t>Total Unduplicated PP</t>
  </si>
  <si>
    <t>Total SMPP</t>
  </si>
  <si>
    <t>COST PER PARTICIPANT 
(Total Program Budget / Total Unduplicated Participants)</t>
  </si>
  <si>
    <t>Year-End Actual</t>
  </si>
  <si>
    <t xml:space="preserve">Please also provide accurate complete demographic information as listed below by uploading an appropriate </t>
  </si>
  <si>
    <t>ServicePoint CCM report summary sheet via your agency’s SharePoint folder:</t>
  </si>
  <si>
    <t>Household ID (HH ID) and Head of Household (HoH)</t>
  </si>
  <si>
    <t xml:space="preserve">As required by LAHSA, each client must belong to a household, and each household must designate a Head of Household (HoH). </t>
  </si>
  <si>
    <t xml:space="preserve">Households must be created before an entry screen is completed. For households of more than one person, the household type </t>
  </si>
  <si>
    <t xml:space="preserve">must be chosen accordingly. For single individuals, the Household ID and Head of Household designation is automatically </t>
  </si>
  <si>
    <t>generated.</t>
  </si>
  <si>
    <t xml:space="preserve">As required by HUD, these data elements include but are not limited to chronically homeless, gender, race, ethnicity, veteran </t>
  </si>
  <si>
    <t xml:space="preserve">status, date of birth and prior living situation must be entered. </t>
  </si>
  <si>
    <t>Disabilities</t>
  </si>
  <si>
    <t xml:space="preserve">Each disability must have a separate sub-assessment record on the HUD assessment. </t>
  </si>
  <si>
    <t>Housing Placements</t>
  </si>
  <si>
    <t xml:space="preserve">Housing Placements must be entered on the Head of Household’s Housing Placement Assessment when the Household has </t>
  </si>
  <si>
    <t xml:space="preserve">been placed into housing. For housing placements to count towards the reporting period, the Start Date of the Housing Placement </t>
  </si>
  <si>
    <t xml:space="preserve">Assessment must be between the program-provider Entry and Exit dates and the reporting period, and the “Provider Making </t>
  </si>
  <si>
    <t xml:space="preserve">Housing Placement” must also match the Entry program-provider. End dates are required for all housing placements that have </t>
  </si>
  <si>
    <t xml:space="preserve">ended. For example, for clients that move from Emergency or Transitional Housing to Permanent Housing, an end date must be </t>
  </si>
  <si>
    <t>entered for that Emergency or Transitional Housing Placement record.</t>
  </si>
  <si>
    <t>Employment Placements</t>
  </si>
  <si>
    <t xml:space="preserve">Employment Placements are recorded for each client that has been placed in the Employment/Income Assessment in the Work </t>
  </si>
  <si>
    <t xml:space="preserve">History sub-assessment. The Start Date must be between the program-provider Entry and Exit dates, and the “Provider Making </t>
  </si>
  <si>
    <t xml:space="preserve">Employment Placement” must also match the program-provider. </t>
  </si>
  <si>
    <t>Exit Data</t>
  </si>
  <si>
    <t>When a client has completed or left a program, the Exit Reason and Destination must be indicated on the Exit screen. For clients</t>
  </si>
  <si>
    <t xml:space="preserve"> with other members in their household, each household member must be exited with Exit Reasons and Destinations as well.</t>
  </si>
  <si>
    <t>Santa Monica Residency</t>
  </si>
  <si>
    <t xml:space="preserve">In ClientTrack, Santa Monica Residency was determined by a single question, “Santa Monica Resident?” In ServicePoint, a </t>
  </si>
  <si>
    <t xml:space="preserve">series of questions related to a client’s history of homelessness determines their residency in Santa Monica. </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</si>
  <si>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</si>
  <si>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</si>
  <si>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</si>
  <si>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</si>
  <si>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</si>
  <si>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</si>
  <si>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</si>
  <si>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</si>
  <si>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</si>
  <si>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</si>
  <si>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</si>
  <si>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</si>
  <si>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</si>
  <si>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</si>
  <si>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</si>
  <si>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</si>
  <si>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</si>
  <si>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</si>
  <si>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</si>
  <si>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</si>
  <si>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 xml:space="preserve"> 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</si>
</sst>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
  </numFmts>
  <fonts count="30" x14ac:knownFonts="1">
    <font>
      <sz val="10"/>
      <name val="Arial"/>
    </font>
    <font>
      <sz val="11"/>
      <color theme="1"/>
      <name val="Calibri"/>
      <family val="2"/>
      <scheme val="minor"/>
    </font>
    <font>
      <sz val="10"/>
      <name val="Arial"/>
      <family val="2"/>
    </font>
    <font>
      <b/>
      <sz val="10"/>
      <name val="Arial"/>
      <family val="2"/>
    </font>
    <font>
      <b/>
      <sz val="11"/>
      <name val="Arial"/>
      <family val="2"/>
    </font>
    <font>
      <sz val="11"/>
      <name val="Arial"/>
      <family val="2"/>
    </font>
    <font>
      <b/>
      <u val="singleAccounting"/>
      <sz val="11"/>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u/>
      <sz val="10"/>
      <name val="Arial"/>
      <family val="2"/>
    </font>
    <font>
      <i/>
      <sz val="9"/>
      <name val="Arial"/>
      <family val="2"/>
    </font>
    <font>
      <i/>
      <vertAlign val="superscript"/>
      <sz val="9"/>
      <name val="Arial"/>
      <family val="2"/>
    </font>
    <font>
      <i/>
      <u/>
      <sz val="9"/>
      <name val="Arial"/>
      <family val="2"/>
    </font>
    <font>
      <b/>
      <u/>
      <sz val="10"/>
      <name val="Arial"/>
      <family val="2"/>
    </font>
    <font>
      <b/>
      <sz val="9"/>
      <name val="Arial"/>
      <family val="2"/>
    </font>
    <font>
      <sz val="10"/>
      <color rgb="FF000000"/>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6" tint="0.39997558519241921"/>
        <bgColor indexed="64"/>
      </patternFill>
    </fill>
  </fills>
  <borders count="6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theme="1"/>
      </right>
      <top style="thin">
        <color theme="1"/>
      </top>
      <bottom style="thin">
        <color theme="1"/>
      </bottom>
      <diagonal/>
    </border>
    <border>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9" fontId="2" fillId="0" borderId="0" applyFont="0" applyFill="0" applyBorder="0" applyAlignment="0" applyProtection="0"/>
    <xf numFmtId="0" fontId="1" fillId="0" borderId="0"/>
    <xf numFmtId="0" fontId="29" fillId="0" borderId="0"/>
  </cellStyleXfs>
  <cellXfs count="314">
    <xf numFmtId="0" fontId="0" fillId="0" borderId="0" xfId="0"/>
    <xf numFmtId="0" fontId="2" fillId="0" borderId="0" xfId="3"/>
    <xf numFmtId="164" fontId="4" fillId="4" borderId="1" xfId="2" applyNumberFormat="1" applyFont="1" applyFill="1" applyBorder="1" applyProtection="1"/>
    <xf numFmtId="9" fontId="4" fillId="4" borderId="2" xfId="5" applyFont="1" applyFill="1" applyBorder="1" applyAlignment="1" applyProtection="1">
      <alignment horizontal="center"/>
    </xf>
    <xf numFmtId="164" fontId="4" fillId="4" borderId="2" xfId="2" applyNumberFormat="1" applyFont="1" applyFill="1" applyBorder="1" applyProtection="1"/>
    <xf numFmtId="0" fontId="4" fillId="4" borderId="2" xfId="3" applyFont="1" applyFill="1" applyBorder="1" applyAlignment="1" applyProtection="1">
      <alignment horizontal="center"/>
    </xf>
    <xf numFmtId="0" fontId="4" fillId="4" borderId="2" xfId="3" applyFont="1" applyFill="1" applyBorder="1" applyAlignment="1" applyProtection="1">
      <alignment horizontal="right"/>
    </xf>
    <xf numFmtId="0" fontId="4" fillId="4" borderId="2" xfId="3" applyFont="1" applyFill="1" applyBorder="1" applyAlignment="1" applyProtection="1">
      <alignment horizontal="left"/>
    </xf>
    <xf numFmtId="0" fontId="4" fillId="4" borderId="3" xfId="3" applyFont="1" applyFill="1" applyBorder="1" applyAlignment="1" applyProtection="1">
      <alignment horizontal="right"/>
    </xf>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2" fillId="4" borderId="10" xfId="3" applyFont="1" applyFill="1" applyBorder="1" applyProtection="1"/>
    <xf numFmtId="0" fontId="3" fillId="4" borderId="10" xfId="3" applyFont="1" applyFill="1" applyBorder="1" applyProtection="1"/>
    <xf numFmtId="0" fontId="3"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3" fillId="4" borderId="11" xfId="3" applyFont="1" applyFill="1" applyBorder="1" applyAlignment="1" applyProtection="1">
      <alignment wrapText="1"/>
    </xf>
    <xf numFmtId="0" fontId="3" fillId="5" borderId="1" xfId="3" applyFont="1" applyFill="1" applyBorder="1" applyAlignment="1" applyProtection="1"/>
    <xf numFmtId="0" fontId="3" fillId="5" borderId="2" xfId="3" applyFont="1" applyFill="1" applyBorder="1" applyAlignment="1" applyProtection="1"/>
    <xf numFmtId="0" fontId="3" fillId="5" borderId="3" xfId="3" applyFont="1" applyFill="1" applyBorder="1" applyAlignment="1" applyProtection="1"/>
    <xf numFmtId="166" fontId="3" fillId="0" borderId="0" xfId="1" applyNumberFormat="1" applyFont="1" applyFill="1" applyProtection="1"/>
    <xf numFmtId="9" fontId="2" fillId="0" borderId="0" xfId="5" applyFont="1" applyFill="1" applyAlignment="1" applyProtection="1">
      <alignment horizontal="center"/>
    </xf>
    <xf numFmtId="0" fontId="2" fillId="0" borderId="0" xfId="3" applyFont="1" applyFill="1" applyProtection="1"/>
    <xf numFmtId="166" fontId="3" fillId="0" borderId="4" xfId="1" applyNumberFormat="1" applyFont="1" applyFill="1" applyBorder="1" applyAlignment="1" applyProtection="1"/>
    <xf numFmtId="9" fontId="2" fillId="0" borderId="5" xfId="5" applyFont="1" applyFill="1" applyBorder="1" applyAlignment="1" applyProtection="1">
      <alignment horizontal="center"/>
    </xf>
    <xf numFmtId="49" fontId="3" fillId="0" borderId="5" xfId="3" applyNumberFormat="1" applyFont="1" applyFill="1" applyBorder="1" applyAlignment="1" applyProtection="1"/>
    <xf numFmtId="0" fontId="3" fillId="0" borderId="5" xfId="3" applyFont="1" applyFill="1" applyBorder="1" applyAlignment="1" applyProtection="1"/>
    <xf numFmtId="0" fontId="3" fillId="0" borderId="6" xfId="3" applyFont="1" applyFill="1" applyBorder="1" applyAlignment="1" applyProtection="1"/>
    <xf numFmtId="9" fontId="2" fillId="0" borderId="0" xfId="5" applyFont="1" applyFill="1" applyBorder="1" applyAlignment="1" applyProtection="1">
      <alignment horizontal="center"/>
    </xf>
    <xf numFmtId="0" fontId="3" fillId="0" borderId="0" xfId="3" applyFont="1" applyFill="1" applyBorder="1" applyProtection="1"/>
    <xf numFmtId="0" fontId="3" fillId="0" borderId="8" xfId="3" applyFont="1" applyFill="1" applyBorder="1" applyProtection="1"/>
    <xf numFmtId="166" fontId="3" fillId="0" borderId="9" xfId="1" applyNumberFormat="1" applyFont="1" applyFill="1" applyBorder="1" applyAlignment="1" applyProtection="1"/>
    <xf numFmtId="9" fontId="2" fillId="0" borderId="10" xfId="5" applyFont="1" applyFill="1" applyBorder="1" applyAlignment="1" applyProtection="1">
      <alignment horizontal="center"/>
    </xf>
    <xf numFmtId="49" fontId="3" fillId="0" borderId="10" xfId="3" applyNumberFormat="1" applyFont="1" applyFill="1" applyBorder="1" applyAlignment="1" applyProtection="1"/>
    <xf numFmtId="0" fontId="3" fillId="0" borderId="10" xfId="3" applyFont="1" applyFill="1" applyBorder="1" applyAlignment="1" applyProtection="1"/>
    <xf numFmtId="0" fontId="3" fillId="0" borderId="11" xfId="3" applyFont="1" applyFill="1" applyBorder="1" applyAlignment="1" applyProtection="1"/>
    <xf numFmtId="0" fontId="2" fillId="0" borderId="0" xfId="3" applyFont="1" applyFill="1" applyBorder="1" applyProtection="1"/>
    <xf numFmtId="9" fontId="2" fillId="0" borderId="22" xfId="5" applyFont="1" applyFill="1" applyBorder="1" applyAlignment="1" applyProtection="1">
      <alignment horizontal="center"/>
    </xf>
    <xf numFmtId="164" fontId="2" fillId="0" borderId="22" xfId="2" applyNumberFormat="1" applyFont="1" applyFill="1" applyBorder="1" applyProtection="1"/>
    <xf numFmtId="10" fontId="2" fillId="0" borderId="0" xfId="5" applyNumberFormat="1" applyFont="1" applyFill="1" applyBorder="1" applyAlignment="1" applyProtection="1">
      <alignment horizontal="left" vertical="top" wrapText="1"/>
    </xf>
    <xf numFmtId="0" fontId="2" fillId="0" borderId="0" xfId="3" applyFont="1" applyFill="1" applyBorder="1" applyAlignment="1" applyProtection="1">
      <alignment horizontal="left" vertical="top" wrapText="1"/>
    </xf>
    <xf numFmtId="9" fontId="2" fillId="0" borderId="23" xfId="5" applyFont="1" applyFill="1" applyBorder="1" applyAlignment="1" applyProtection="1">
      <alignment horizontal="center"/>
    </xf>
    <xf numFmtId="164" fontId="2" fillId="0" borderId="23" xfId="2" applyNumberFormat="1" applyFont="1" applyFill="1" applyBorder="1" applyProtection="1"/>
    <xf numFmtId="44" fontId="2" fillId="0" borderId="0" xfId="2" applyFont="1" applyFill="1" applyBorder="1" applyAlignment="1" applyProtection="1">
      <alignment horizontal="left" vertical="top" wrapText="1"/>
    </xf>
    <xf numFmtId="164" fontId="2" fillId="0" borderId="23" xfId="3" applyNumberFormat="1" applyFont="1" applyFill="1" applyBorder="1" applyProtection="1"/>
    <xf numFmtId="0" fontId="8" fillId="0" borderId="0" xfId="3" applyFont="1" applyFill="1" applyBorder="1" applyAlignment="1" applyProtection="1">
      <alignment horizontal="center" wrapText="1"/>
    </xf>
    <xf numFmtId="0" fontId="3" fillId="0" borderId="0" xfId="3" applyFont="1" applyFill="1" applyBorder="1" applyAlignment="1" applyProtection="1">
      <alignment horizontal="center"/>
    </xf>
    <xf numFmtId="166" fontId="3" fillId="0" borderId="0" xfId="1" applyNumberFormat="1" applyFont="1" applyFill="1" applyAlignment="1" applyProtection="1">
      <alignment textRotation="90"/>
    </xf>
    <xf numFmtId="9" fontId="3" fillId="0" borderId="0" xfId="5" applyFont="1" applyFill="1" applyAlignment="1" applyProtection="1">
      <alignment horizontal="center" textRotation="90"/>
    </xf>
    <xf numFmtId="0" fontId="3" fillId="0" borderId="0" xfId="3" applyFont="1" applyFill="1" applyAlignment="1" applyProtection="1">
      <alignment textRotation="90"/>
    </xf>
    <xf numFmtId="0" fontId="3" fillId="0" borderId="0" xfId="3" applyFont="1" applyFill="1" applyProtection="1"/>
    <xf numFmtId="0" fontId="15" fillId="0" borderId="0" xfId="3" applyFont="1" applyFill="1" applyBorder="1" applyAlignment="1" applyProtection="1">
      <alignment horizontal="center"/>
    </xf>
    <xf numFmtId="0" fontId="3" fillId="0" borderId="0" xfId="3" applyFont="1"/>
    <xf numFmtId="0" fontId="2" fillId="0" borderId="0" xfId="3" applyFont="1" applyFill="1" applyBorder="1" applyAlignment="1" applyProtection="1">
      <alignment horizontal="center"/>
    </xf>
    <xf numFmtId="0" fontId="3"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2"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2" fillId="0" borderId="6" xfId="3" applyFont="1" applyFill="1" applyBorder="1" applyProtection="1"/>
    <xf numFmtId="0" fontId="3" fillId="4" borderId="26" xfId="3" applyFont="1" applyFill="1" applyBorder="1" applyAlignment="1" applyProtection="1">
      <alignment horizontal="left"/>
    </xf>
    <xf numFmtId="0" fontId="3" fillId="4" borderId="27" xfId="3" applyFont="1" applyFill="1" applyBorder="1" applyAlignment="1" applyProtection="1">
      <alignment horizontal="right"/>
    </xf>
    <xf numFmtId="0" fontId="3" fillId="4" borderId="27" xfId="3" applyFont="1" applyFill="1" applyBorder="1" applyAlignment="1" applyProtection="1">
      <alignment horizontal="center"/>
    </xf>
    <xf numFmtId="164" fontId="3" fillId="4" borderId="27" xfId="2" applyNumberFormat="1" applyFont="1" applyFill="1" applyBorder="1" applyProtection="1"/>
    <xf numFmtId="9" fontId="3" fillId="4" borderId="27" xfId="5" applyFont="1" applyFill="1" applyBorder="1" applyAlignment="1" applyProtection="1">
      <alignment horizontal="center"/>
    </xf>
    <xf numFmtId="164" fontId="3" fillId="4" borderId="28" xfId="2" applyNumberFormat="1" applyFont="1" applyFill="1" applyBorder="1" applyProtection="1"/>
    <xf numFmtId="0" fontId="12" fillId="0" borderId="0" xfId="3" applyFont="1" applyFill="1" applyBorder="1" applyAlignment="1" applyProtection="1">
      <alignment horizontal="center"/>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0" borderId="0" xfId="3" applyFont="1" applyFill="1" applyProtection="1"/>
    <xf numFmtId="0" fontId="12" fillId="4" borderId="8" xfId="3" applyFont="1" applyFill="1" applyBorder="1" applyProtection="1"/>
    <xf numFmtId="0" fontId="7" fillId="4" borderId="0" xfId="3" applyFont="1" applyFill="1" applyBorder="1" applyProtection="1"/>
    <xf numFmtId="0" fontId="7" fillId="0" borderId="0" xfId="3" applyFont="1" applyFill="1" applyBorder="1" applyAlignment="1" applyProtection="1">
      <alignment horizontal="center"/>
    </xf>
    <xf numFmtId="0" fontId="13" fillId="0" borderId="0" xfId="3" applyFont="1" applyFill="1" applyBorder="1" applyAlignment="1" applyProtection="1"/>
    <xf numFmtId="0" fontId="13" fillId="0" borderId="0" xfId="3" applyFont="1" applyFill="1" applyBorder="1" applyAlignment="1" applyProtection="1">
      <alignment vertical="top"/>
    </xf>
    <xf numFmtId="0" fontId="2" fillId="0" borderId="0" xfId="3" applyFont="1" applyFill="1" applyAlignment="1" applyProtection="1"/>
    <xf numFmtId="0" fontId="2" fillId="0" borderId="0" xfId="3" applyFont="1" applyFill="1" applyBorder="1" applyAlignment="1" applyProtection="1"/>
    <xf numFmtId="0" fontId="3" fillId="5" borderId="10" xfId="3" applyFont="1" applyFill="1" applyBorder="1" applyAlignment="1" applyProtection="1"/>
    <xf numFmtId="164" fontId="5" fillId="3" borderId="0" xfId="2" applyNumberFormat="1" applyFont="1" applyFill="1" applyBorder="1" applyAlignment="1" applyProtection="1">
      <alignment horizontal="center"/>
    </xf>
    <xf numFmtId="0" fontId="16" fillId="0" borderId="0" xfId="3" applyFont="1" applyFill="1" applyBorder="1" applyAlignment="1" applyProtection="1">
      <alignment horizontal="center"/>
    </xf>
    <xf numFmtId="0" fontId="2" fillId="0" borderId="10" xfId="3" applyFont="1" applyFill="1" applyBorder="1" applyProtection="1"/>
    <xf numFmtId="0" fontId="14" fillId="0" borderId="10" xfId="3" applyFont="1" applyFill="1" applyBorder="1" applyProtection="1"/>
    <xf numFmtId="0" fontId="3" fillId="5" borderId="9" xfId="3" applyFont="1" applyFill="1" applyBorder="1" applyAlignment="1" applyProtection="1"/>
    <xf numFmtId="0" fontId="4" fillId="5" borderId="11" xfId="3" applyFont="1" applyFill="1" applyBorder="1" applyAlignment="1" applyProtection="1"/>
    <xf numFmtId="0" fontId="4" fillId="8" borderId="19" xfId="3" applyFont="1" applyFill="1" applyBorder="1" applyAlignment="1" applyProtection="1">
      <alignment horizontal="left"/>
    </xf>
    <xf numFmtId="0" fontId="4" fillId="8" borderId="20" xfId="3" applyFont="1" applyFill="1" applyBorder="1" applyProtection="1"/>
    <xf numFmtId="0" fontId="4" fillId="0" borderId="0" xfId="3" applyFont="1" applyFill="1" applyBorder="1" applyAlignment="1" applyProtection="1"/>
    <xf numFmtId="9" fontId="3" fillId="0" borderId="0" xfId="5" applyFont="1" applyFill="1" applyBorder="1" applyAlignment="1" applyProtection="1">
      <alignment horizontal="center"/>
    </xf>
    <xf numFmtId="164" fontId="4" fillId="8" borderId="20" xfId="2" applyNumberFormat="1" applyFont="1" applyFill="1" applyBorder="1" applyAlignment="1" applyProtection="1">
      <alignment horizontal="center"/>
    </xf>
    <xf numFmtId="0" fontId="14" fillId="0" borderId="11" xfId="3" applyFont="1" applyBorder="1" applyProtection="1"/>
    <xf numFmtId="0" fontId="7" fillId="0" borderId="10" xfId="3" applyFont="1" applyBorder="1" applyAlignment="1" applyProtection="1">
      <alignment horizontal="center" wrapText="1"/>
    </xf>
    <xf numFmtId="0" fontId="7" fillId="0" borderId="9" xfId="3" applyFont="1" applyBorder="1" applyAlignment="1" applyProtection="1">
      <alignment horizontal="center" wrapText="1"/>
    </xf>
    <xf numFmtId="164" fontId="2" fillId="0" borderId="23" xfId="2" applyNumberFormat="1" applyFont="1" applyBorder="1" applyProtection="1"/>
    <xf numFmtId="164" fontId="2" fillId="0" borderId="24" xfId="2" applyNumberFormat="1" applyFont="1" applyBorder="1" applyProtection="1"/>
    <xf numFmtId="0" fontId="4" fillId="0" borderId="6" xfId="3" applyFont="1" applyBorder="1" applyProtection="1"/>
    <xf numFmtId="164" fontId="4" fillId="8" borderId="34" xfId="2" applyNumberFormat="1" applyFont="1" applyFill="1" applyBorder="1" applyProtection="1"/>
    <xf numFmtId="0" fontId="3" fillId="0" borderId="0" xfId="3" applyFont="1" applyProtection="1"/>
    <xf numFmtId="0" fontId="2" fillId="0" borderId="0" xfId="3" applyFont="1"/>
    <xf numFmtId="168" fontId="5" fillId="0" borderId="4" xfId="3" applyNumberFormat="1" applyFont="1" applyBorder="1" applyAlignment="1">
      <alignment horizontal="center" vertical="center" wrapText="1"/>
    </xf>
    <xf numFmtId="0" fontId="5" fillId="0" borderId="4" xfId="3" applyFont="1" applyBorder="1" applyAlignment="1">
      <alignment horizontal="center" vertical="center" wrapText="1"/>
    </xf>
    <xf numFmtId="0" fontId="5" fillId="0" borderId="13" xfId="3" applyFont="1" applyBorder="1" applyAlignment="1">
      <alignment vertical="center" wrapText="1"/>
    </xf>
    <xf numFmtId="0" fontId="17" fillId="9" borderId="1" xfId="3" applyFont="1" applyFill="1" applyBorder="1" applyAlignment="1">
      <alignment horizontal="center" vertical="center" wrapText="1"/>
    </xf>
    <xf numFmtId="0" fontId="17" fillId="9" borderId="21" xfId="3" applyFont="1" applyFill="1" applyBorder="1" applyAlignment="1">
      <alignment horizontal="center" vertical="center" wrapText="1"/>
    </xf>
    <xf numFmtId="0" fontId="13" fillId="0" borderId="0" xfId="3" applyFont="1"/>
    <xf numFmtId="9" fontId="7" fillId="0" borderId="10" xfId="5" applyFont="1" applyFill="1" applyBorder="1" applyAlignment="1" applyProtection="1">
      <alignment horizontal="center" wrapText="1"/>
    </xf>
    <xf numFmtId="164" fontId="3" fillId="0" borderId="0" xfId="2" applyNumberFormat="1" applyFont="1" applyFill="1" applyBorder="1" applyProtection="1"/>
    <xf numFmtId="0" fontId="2" fillId="0" borderId="32" xfId="0" applyFont="1" applyBorder="1" applyAlignment="1" applyProtection="1"/>
    <xf numFmtId="0" fontId="2" fillId="0" borderId="10" xfId="3" applyFont="1" applyBorder="1" applyProtection="1"/>
    <xf numFmtId="0" fontId="2" fillId="0" borderId="0" xfId="3" applyFont="1" applyBorder="1" applyProtection="1"/>
    <xf numFmtId="0" fontId="20" fillId="0" borderId="0" xfId="3" applyFont="1" applyAlignment="1" applyProtection="1">
      <alignment horizontal="center"/>
    </xf>
    <xf numFmtId="0" fontId="4" fillId="0" borderId="12" xfId="3" applyFont="1" applyFill="1" applyBorder="1" applyAlignment="1" applyProtection="1"/>
    <xf numFmtId="164" fontId="4" fillId="10" borderId="2" xfId="2" applyNumberFormat="1" applyFont="1" applyFill="1" applyBorder="1" applyAlignment="1" applyProtection="1">
      <alignment horizontal="center"/>
    </xf>
    <xf numFmtId="0" fontId="3" fillId="0" borderId="0" xfId="3" applyFont="1" applyFill="1" applyBorder="1" applyAlignment="1" applyProtection="1">
      <alignment horizontal="center" vertical="center"/>
    </xf>
    <xf numFmtId="0" fontId="15" fillId="0" borderId="0" xfId="3" applyFont="1" applyFill="1" applyBorder="1" applyAlignment="1" applyProtection="1">
      <alignment horizontal="center" vertical="center"/>
    </xf>
    <xf numFmtId="0" fontId="3" fillId="0" borderId="0" xfId="3" applyFont="1" applyFill="1" applyAlignment="1" applyProtection="1">
      <alignment vertical="center"/>
    </xf>
    <xf numFmtId="0" fontId="2" fillId="0" borderId="0" xfId="3" applyFont="1" applyFill="1" applyAlignment="1" applyProtection="1">
      <alignment horizontal="center" vertical="center" wrapText="1"/>
    </xf>
    <xf numFmtId="0" fontId="2" fillId="0" borderId="0" xfId="3" applyFont="1" applyFill="1" applyAlignment="1" applyProtection="1">
      <alignment horizontal="center" vertical="center"/>
    </xf>
    <xf numFmtId="0" fontId="2"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3" fillId="0" borderId="0" xfId="3" applyFont="1" applyFill="1" applyAlignment="1" applyProtection="1">
      <alignment horizontal="center" vertical="center"/>
    </xf>
    <xf numFmtId="0" fontId="3" fillId="0" borderId="0" xfId="3" applyFont="1" applyFill="1" applyAlignment="1" applyProtection="1">
      <alignment horizontal="center" vertical="center" textRotation="90" wrapText="1"/>
    </xf>
    <xf numFmtId="0" fontId="3" fillId="0" borderId="0" xfId="3" applyFont="1" applyFill="1" applyAlignment="1" applyProtection="1">
      <alignment horizontal="center" vertical="center" textRotation="90"/>
    </xf>
    <xf numFmtId="0" fontId="2" fillId="0" borderId="0" xfId="3" applyFont="1" applyFill="1" applyBorder="1" applyAlignment="1" applyProtection="1">
      <alignment vertical="center" textRotation="90"/>
    </xf>
    <xf numFmtId="0" fontId="13" fillId="0" borderId="0" xfId="3" applyFont="1" applyFill="1" applyBorder="1" applyAlignment="1" applyProtection="1">
      <alignment horizontal="center" vertical="center"/>
    </xf>
    <xf numFmtId="0" fontId="2" fillId="0" borderId="0" xfId="3" applyFont="1" applyFill="1" applyBorder="1" applyAlignment="1" applyProtection="1">
      <alignment horizontal="center" vertical="center"/>
    </xf>
    <xf numFmtId="0" fontId="2" fillId="0" borderId="0" xfId="3" applyFont="1" applyFill="1" applyAlignment="1" applyProtection="1">
      <alignment vertical="center"/>
    </xf>
    <xf numFmtId="0" fontId="20" fillId="0" borderId="0" xfId="3" applyFont="1"/>
    <xf numFmtId="167" fontId="20" fillId="0" borderId="0" xfId="3" applyNumberFormat="1" applyFont="1"/>
    <xf numFmtId="0" fontId="20" fillId="0" borderId="0" xfId="3" applyFont="1" applyAlignment="1">
      <alignment horizontal="center"/>
    </xf>
    <xf numFmtId="0" fontId="5" fillId="0" borderId="0" xfId="3" applyFont="1" applyFill="1" applyBorder="1" applyAlignment="1" applyProtection="1">
      <alignment horizontal="center" vertical="center"/>
    </xf>
    <xf numFmtId="0" fontId="4" fillId="0" borderId="0" xfId="3" applyFont="1" applyFill="1" applyBorder="1" applyAlignment="1" applyProtection="1">
      <alignment horizontal="center" vertical="center"/>
    </xf>
    <xf numFmtId="0" fontId="4" fillId="0" borderId="0" xfId="3" applyFont="1" applyFill="1" applyAlignment="1" applyProtection="1">
      <alignment vertical="center"/>
    </xf>
    <xf numFmtId="0" fontId="5" fillId="0" borderId="0" xfId="3" applyFont="1" applyFill="1" applyBorder="1" applyAlignment="1" applyProtection="1">
      <alignment vertical="center"/>
    </xf>
    <xf numFmtId="0" fontId="19" fillId="0" borderId="0" xfId="3" applyFont="1" applyFill="1" applyBorder="1" applyAlignment="1" applyProtection="1">
      <alignment horizontal="left" vertical="top" wrapText="1"/>
    </xf>
    <xf numFmtId="169" fontId="19" fillId="0" borderId="0" xfId="3" applyNumberFormat="1" applyFont="1" applyFill="1" applyBorder="1" applyAlignment="1" applyProtection="1">
      <alignment horizontal="left" vertical="top" wrapText="1"/>
    </xf>
    <xf numFmtId="0" fontId="20" fillId="0" borderId="0" xfId="3" applyFont="1" applyFill="1" applyBorder="1" applyProtection="1"/>
    <xf numFmtId="0" fontId="20" fillId="0" borderId="0" xfId="3" applyFont="1" applyBorder="1" applyProtection="1"/>
    <xf numFmtId="0" fontId="20" fillId="0" borderId="0" xfId="3" applyFont="1" applyBorder="1" applyAlignment="1" applyProtection="1"/>
    <xf numFmtId="41" fontId="6" fillId="5" borderId="11" xfId="3" applyNumberFormat="1" applyFont="1" applyFill="1" applyBorder="1" applyAlignment="1" applyProtection="1">
      <alignment horizontal="center"/>
    </xf>
    <xf numFmtId="41" fontId="21" fillId="5" borderId="10" xfId="3" applyNumberFormat="1" applyFont="1" applyFill="1" applyBorder="1" applyAlignment="1" applyProtection="1">
      <alignment horizontal="center" wrapText="1"/>
    </xf>
    <xf numFmtId="0" fontId="2" fillId="5" borderId="9" xfId="3" applyFont="1" applyFill="1" applyBorder="1" applyProtection="1"/>
    <xf numFmtId="0" fontId="5" fillId="7" borderId="8" xfId="3" applyFont="1" applyFill="1" applyBorder="1" applyProtection="1"/>
    <xf numFmtId="0" fontId="5" fillId="3" borderId="0" xfId="3" applyFont="1" applyFill="1" applyBorder="1" applyAlignment="1" applyProtection="1">
      <alignment horizontal="center"/>
    </xf>
    <xf numFmtId="0" fontId="5" fillId="7" borderId="0" xfId="3" applyFont="1" applyFill="1" applyBorder="1" applyAlignment="1" applyProtection="1">
      <alignment horizontal="center"/>
    </xf>
    <xf numFmtId="0" fontId="20" fillId="7" borderId="7" xfId="3" applyFont="1" applyFill="1" applyBorder="1" applyProtection="1"/>
    <xf numFmtId="9" fontId="5" fillId="3" borderId="8" xfId="3" applyNumberFormat="1" applyFont="1" applyFill="1" applyBorder="1" applyProtection="1"/>
    <xf numFmtId="9" fontId="5" fillId="3" borderId="0" xfId="3" applyNumberFormat="1" applyFont="1" applyFill="1" applyBorder="1" applyAlignment="1" applyProtection="1">
      <alignment horizontal="center"/>
    </xf>
    <xf numFmtId="9" fontId="5" fillId="7" borderId="0" xfId="3" applyNumberFormat="1" applyFont="1" applyFill="1" applyBorder="1" applyAlignment="1" applyProtection="1">
      <alignment horizontal="center"/>
    </xf>
    <xf numFmtId="41" fontId="6" fillId="5" borderId="8" xfId="3" applyNumberFormat="1" applyFont="1" applyFill="1" applyBorder="1" applyAlignment="1" applyProtection="1">
      <alignment horizontal="center"/>
    </xf>
    <xf numFmtId="164" fontId="5" fillId="7" borderId="0" xfId="2" applyNumberFormat="1" applyFont="1" applyFill="1" applyBorder="1" applyAlignment="1" applyProtection="1">
      <alignment horizontal="right"/>
    </xf>
    <xf numFmtId="164" fontId="5" fillId="7" borderId="7" xfId="2" applyNumberFormat="1" applyFont="1" applyFill="1" applyBorder="1" applyAlignment="1" applyProtection="1">
      <alignment horizontal="right"/>
    </xf>
    <xf numFmtId="165" fontId="5" fillId="3" borderId="0" xfId="3" applyNumberFormat="1" applyFont="1" applyFill="1" applyBorder="1" applyAlignment="1" applyProtection="1">
      <alignment horizontal="center"/>
    </xf>
    <xf numFmtId="164" fontId="5" fillId="7" borderId="0" xfId="2" applyNumberFormat="1" applyFont="1" applyFill="1" applyBorder="1" applyAlignment="1" applyProtection="1">
      <alignment horizontal="center"/>
    </xf>
    <xf numFmtId="165" fontId="5" fillId="3" borderId="7" xfId="3" applyNumberFormat="1" applyFont="1" applyFill="1" applyBorder="1" applyAlignment="1" applyProtection="1">
      <alignment horizontal="center"/>
    </xf>
    <xf numFmtId="0" fontId="4" fillId="10" borderId="3" xfId="3" applyFont="1" applyFill="1" applyBorder="1" applyProtection="1"/>
    <xf numFmtId="165" fontId="4" fillId="10" borderId="2" xfId="3" applyNumberFormat="1" applyFont="1" applyFill="1" applyBorder="1" applyAlignment="1" applyProtection="1">
      <alignment horizontal="center"/>
    </xf>
    <xf numFmtId="165" fontId="4" fillId="10" borderId="1" xfId="3" applyNumberFormat="1" applyFont="1" applyFill="1" applyBorder="1" applyAlignment="1" applyProtection="1">
      <alignment horizontal="center"/>
    </xf>
    <xf numFmtId="0" fontId="20" fillId="7" borderId="0" xfId="3" applyFont="1" applyFill="1" applyBorder="1" applyAlignment="1" applyProtection="1">
      <alignment horizontal="center"/>
    </xf>
    <xf numFmtId="0" fontId="4" fillId="2" borderId="21" xfId="3" applyFont="1" applyFill="1" applyBorder="1" applyAlignment="1" applyProtection="1">
      <alignment horizontal="center" wrapText="1"/>
    </xf>
    <xf numFmtId="0" fontId="20" fillId="0" borderId="0" xfId="3" applyFont="1" applyProtection="1"/>
    <xf numFmtId="0" fontId="2" fillId="0" borderId="42" xfId="3" applyFont="1" applyFill="1" applyBorder="1" applyProtection="1"/>
    <xf numFmtId="0" fontId="3" fillId="4" borderId="36" xfId="3" applyFont="1" applyFill="1" applyBorder="1" applyAlignment="1" applyProtection="1">
      <alignment wrapText="1"/>
    </xf>
    <xf numFmtId="0" fontId="3" fillId="4" borderId="37" xfId="3" applyFont="1" applyFill="1" applyBorder="1" applyProtection="1"/>
    <xf numFmtId="0" fontId="2" fillId="4" borderId="37" xfId="3" applyFont="1" applyFill="1" applyBorder="1" applyProtection="1"/>
    <xf numFmtId="0" fontId="7" fillId="4" borderId="37" xfId="3" applyFont="1" applyFill="1" applyBorder="1" applyAlignment="1" applyProtection="1">
      <alignment horizontal="center"/>
    </xf>
    <xf numFmtId="9" fontId="7" fillId="4" borderId="37" xfId="5" applyFont="1" applyFill="1" applyBorder="1" applyAlignment="1" applyProtection="1">
      <alignment horizontal="center"/>
    </xf>
    <xf numFmtId="166" fontId="7" fillId="4" borderId="38" xfId="1" applyNumberFormat="1" applyFont="1" applyFill="1" applyBorder="1" applyAlignment="1" applyProtection="1">
      <alignment horizontal="center"/>
    </xf>
    <xf numFmtId="0" fontId="12" fillId="4" borderId="39" xfId="3" applyFont="1" applyFill="1" applyBorder="1" applyAlignment="1" applyProtection="1"/>
    <xf numFmtId="166" fontId="7" fillId="4" borderId="43" xfId="1" applyNumberFormat="1" applyFont="1" applyFill="1" applyBorder="1" applyAlignment="1" applyProtection="1">
      <alignment horizontal="center"/>
    </xf>
    <xf numFmtId="0" fontId="2" fillId="0" borderId="41" xfId="3" applyFont="1" applyFill="1" applyBorder="1" applyProtection="1"/>
    <xf numFmtId="0" fontId="3" fillId="4" borderId="45" xfId="3" applyFont="1" applyFill="1" applyBorder="1" applyAlignment="1" applyProtection="1">
      <alignment horizontal="left"/>
    </xf>
    <xf numFmtId="0" fontId="3" fillId="4" borderId="46" xfId="3" applyFont="1" applyFill="1" applyBorder="1" applyAlignment="1" applyProtection="1">
      <alignment horizontal="right"/>
    </xf>
    <xf numFmtId="164" fontId="3" fillId="4" borderId="46" xfId="2" applyNumberFormat="1" applyFont="1" applyFill="1" applyBorder="1" applyProtection="1"/>
    <xf numFmtId="9" fontId="3" fillId="4" borderId="46" xfId="5" applyFont="1" applyFill="1" applyBorder="1" applyAlignment="1" applyProtection="1">
      <alignment horizontal="center"/>
    </xf>
    <xf numFmtId="164" fontId="3" fillId="4" borderId="47" xfId="2" applyNumberFormat="1" applyFont="1" applyFill="1" applyBorder="1" applyProtection="1"/>
    <xf numFmtId="0" fontId="2" fillId="0" borderId="8" xfId="3" applyFont="1" applyFill="1" applyBorder="1" applyProtection="1"/>
    <xf numFmtId="164" fontId="2" fillId="0" borderId="25" xfId="2" applyNumberFormat="1" applyFont="1" applyFill="1" applyBorder="1" applyProtection="1"/>
    <xf numFmtId="0" fontId="3" fillId="0" borderId="8" xfId="3" applyFont="1" applyFill="1" applyBorder="1" applyAlignment="1" applyProtection="1">
      <alignment horizontal="left"/>
    </xf>
    <xf numFmtId="0" fontId="3" fillId="0" borderId="6" xfId="3" applyFont="1" applyFill="1" applyBorder="1" applyProtection="1"/>
    <xf numFmtId="0" fontId="3" fillId="0" borderId="5" xfId="3" applyFont="1" applyFill="1" applyBorder="1" applyProtection="1"/>
    <xf numFmtId="164" fontId="3" fillId="0" borderId="48" xfId="2" applyNumberFormat="1" applyFont="1" applyFill="1" applyBorder="1" applyProtection="1"/>
    <xf numFmtId="9" fontId="3" fillId="0" borderId="48" xfId="5" applyFont="1" applyFill="1" applyBorder="1" applyAlignment="1" applyProtection="1">
      <alignment horizontal="center"/>
    </xf>
    <xf numFmtId="164" fontId="3" fillId="0" borderId="49" xfId="2" applyNumberFormat="1" applyFont="1" applyFill="1" applyBorder="1" applyProtection="1"/>
    <xf numFmtId="0" fontId="2" fillId="0" borderId="11" xfId="3" applyFont="1" applyFill="1" applyBorder="1" applyProtection="1"/>
    <xf numFmtId="0" fontId="2" fillId="0" borderId="3" xfId="3" applyFont="1" applyFill="1" applyBorder="1" applyProtection="1"/>
    <xf numFmtId="0" fontId="2" fillId="0" borderId="2" xfId="3" applyFont="1" applyFill="1" applyBorder="1" applyProtection="1"/>
    <xf numFmtId="0" fontId="3" fillId="4" borderId="51" xfId="3" applyFont="1" applyFill="1" applyBorder="1" applyAlignment="1" applyProtection="1">
      <alignment horizontal="left"/>
    </xf>
    <xf numFmtId="9" fontId="2" fillId="0" borderId="15" xfId="5" applyFont="1" applyFill="1" applyBorder="1" applyAlignment="1" applyProtection="1">
      <alignment horizontal="center"/>
    </xf>
    <xf numFmtId="9" fontId="3" fillId="0" borderId="15" xfId="5" applyFont="1" applyFill="1" applyBorder="1" applyAlignment="1" applyProtection="1">
      <alignment horizontal="center"/>
    </xf>
    <xf numFmtId="9" fontId="3" fillId="0" borderId="14" xfId="5" applyFont="1" applyFill="1" applyBorder="1" applyAlignment="1" applyProtection="1">
      <alignment horizontal="center"/>
    </xf>
    <xf numFmtId="9" fontId="3" fillId="5" borderId="2" xfId="5" applyFont="1" applyFill="1" applyBorder="1" applyAlignment="1" applyProtection="1"/>
    <xf numFmtId="9" fontId="12" fillId="4" borderId="0" xfId="5" applyFont="1" applyFill="1" applyBorder="1" applyProtection="1"/>
    <xf numFmtId="165" fontId="5" fillId="3" borderId="0" xfId="5" applyNumberFormat="1" applyFont="1" applyFill="1" applyBorder="1" applyAlignment="1" applyProtection="1">
      <alignment horizontal="center"/>
    </xf>
    <xf numFmtId="0" fontId="5" fillId="0" borderId="0" xfId="3" applyFont="1" applyFill="1" applyAlignment="1" applyProtection="1">
      <alignment vertical="center"/>
    </xf>
    <xf numFmtId="0" fontId="5" fillId="0" borderId="0" xfId="3" applyFont="1" applyFill="1" applyAlignment="1" applyProtection="1">
      <alignment horizontal="center" vertical="center"/>
    </xf>
    <xf numFmtId="0" fontId="5" fillId="0" borderId="0" xfId="3" applyFont="1" applyFill="1" applyAlignment="1" applyProtection="1">
      <alignment horizontal="center" vertical="center" wrapText="1"/>
    </xf>
    <xf numFmtId="0" fontId="5" fillId="0" borderId="0" xfId="3" applyFont="1" applyFill="1" applyAlignment="1" applyProtection="1">
      <alignment horizontal="left" vertical="center"/>
    </xf>
    <xf numFmtId="0" fontId="5" fillId="0" borderId="0" xfId="3" applyFont="1" applyFill="1" applyAlignment="1" applyProtection="1">
      <alignment horizontal="left" vertical="center" wrapText="1"/>
    </xf>
    <xf numFmtId="0" fontId="5" fillId="0" borderId="0" xfId="3" applyFont="1" applyFill="1" applyBorder="1" applyAlignment="1" applyProtection="1">
      <alignment horizontal="left" vertical="center"/>
    </xf>
    <xf numFmtId="0" fontId="5" fillId="0" borderId="0" xfId="3" applyFont="1" applyFill="1" applyBorder="1" applyAlignment="1" applyProtection="1">
      <alignment horizontal="left" vertical="center" wrapText="1"/>
    </xf>
    <xf numFmtId="0" fontId="5" fillId="0" borderId="0" xfId="3" applyFont="1" applyFill="1" applyAlignment="1" applyProtection="1">
      <alignment horizontal="left" vertical="center" indent="2"/>
    </xf>
    <xf numFmtId="0" fontId="4" fillId="0" borderId="0" xfId="3" applyFont="1" applyFill="1" applyAlignment="1" applyProtection="1">
      <alignment horizontal="left" vertical="center" indent="2"/>
    </xf>
    <xf numFmtId="0" fontId="22" fillId="4" borderId="54" xfId="3" applyFont="1" applyFill="1" applyBorder="1" applyAlignment="1" applyProtection="1">
      <alignment horizontal="left" vertical="center"/>
    </xf>
    <xf numFmtId="0" fontId="22" fillId="4" borderId="55" xfId="3" applyFont="1" applyFill="1" applyBorder="1" applyAlignment="1" applyProtection="1">
      <alignment horizontal="center" vertical="center"/>
    </xf>
    <xf numFmtId="0" fontId="22" fillId="4" borderId="56" xfId="3" applyFont="1" applyFill="1" applyBorder="1" applyAlignment="1" applyProtection="1">
      <alignment horizontal="center" vertical="center"/>
    </xf>
    <xf numFmtId="0" fontId="22" fillId="4" borderId="57" xfId="3" applyFont="1" applyFill="1" applyBorder="1" applyAlignment="1" applyProtection="1">
      <alignment horizontal="left" vertical="center"/>
    </xf>
    <xf numFmtId="0" fontId="22" fillId="4" borderId="12" xfId="3" applyFont="1" applyFill="1" applyBorder="1" applyAlignment="1" applyProtection="1">
      <alignment horizontal="center" vertical="center"/>
    </xf>
    <xf numFmtId="0" fontId="22" fillId="4" borderId="58" xfId="3" applyFont="1" applyFill="1" applyBorder="1" applyAlignment="1" applyProtection="1">
      <alignment horizontal="center" vertical="center"/>
    </xf>
    <xf numFmtId="0" fontId="22" fillId="4" borderId="17" xfId="3" applyFont="1" applyFill="1" applyBorder="1" applyAlignment="1" applyProtection="1">
      <alignment horizontal="left" vertical="center"/>
    </xf>
    <xf numFmtId="0" fontId="22" fillId="4" borderId="16" xfId="3" applyFont="1" applyFill="1" applyBorder="1" applyAlignment="1" applyProtection="1">
      <alignment horizontal="center" vertical="center"/>
    </xf>
    <xf numFmtId="0" fontId="22" fillId="4" borderId="52" xfId="3" applyFont="1" applyFill="1" applyBorder="1" applyAlignment="1" applyProtection="1">
      <alignment horizontal="center" vertical="center"/>
    </xf>
    <xf numFmtId="0" fontId="5" fillId="0" borderId="59" xfId="0" applyFont="1" applyBorder="1" applyAlignment="1" applyProtection="1">
      <alignment horizontal="right" vertical="center"/>
    </xf>
    <xf numFmtId="0" fontId="5" fillId="0" borderId="60" xfId="0" applyFont="1" applyBorder="1" applyAlignment="1" applyProtection="1">
      <alignment horizontal="right" vertical="center"/>
    </xf>
    <xf numFmtId="0" fontId="3" fillId="0" borderId="10" xfId="3" applyFont="1" applyFill="1" applyBorder="1" applyProtection="1"/>
    <xf numFmtId="164" fontId="3" fillId="0" borderId="10" xfId="2" applyNumberFormat="1" applyFont="1" applyFill="1" applyBorder="1" applyProtection="1"/>
    <xf numFmtId="9" fontId="3" fillId="0" borderId="10" xfId="5" applyFont="1" applyFill="1" applyBorder="1" applyAlignment="1" applyProtection="1">
      <alignment horizontal="center"/>
    </xf>
    <xf numFmtId="164" fontId="3" fillId="0" borderId="9" xfId="2" applyNumberFormat="1" applyFont="1" applyFill="1" applyBorder="1" applyProtection="1"/>
    <xf numFmtId="164" fontId="3" fillId="0" borderId="7" xfId="2" applyNumberFormat="1" applyFont="1" applyFill="1" applyBorder="1" applyProtection="1"/>
    <xf numFmtId="166" fontId="3" fillId="0" borderId="4" xfId="1" applyNumberFormat="1" applyFont="1" applyFill="1" applyBorder="1" applyProtection="1"/>
    <xf numFmtId="44" fontId="2" fillId="0" borderId="12" xfId="2" applyFont="1" applyFill="1" applyBorder="1" applyProtection="1"/>
    <xf numFmtId="164" fontId="2" fillId="13" borderId="62" xfId="2" applyNumberFormat="1" applyFont="1" applyFill="1" applyBorder="1" applyProtection="1"/>
    <xf numFmtId="9" fontId="2" fillId="13" borderId="62" xfId="5" applyFont="1" applyFill="1" applyBorder="1" applyAlignment="1" applyProtection="1">
      <alignment horizontal="center"/>
    </xf>
    <xf numFmtId="0" fontId="3" fillId="12" borderId="12" xfId="3" applyFont="1" applyFill="1" applyBorder="1" applyProtection="1"/>
    <xf numFmtId="0" fontId="3" fillId="12" borderId="18" xfId="3" applyFont="1" applyFill="1" applyBorder="1" applyProtection="1"/>
    <xf numFmtId="0" fontId="3" fillId="13" borderId="32" xfId="0" applyFont="1" applyFill="1" applyBorder="1" applyAlignment="1" applyProtection="1">
      <alignment horizontal="left" vertical="top" shrinkToFit="1"/>
    </xf>
    <xf numFmtId="0" fontId="2" fillId="13" borderId="62" xfId="0" applyFont="1" applyFill="1" applyBorder="1" applyAlignment="1" applyProtection="1">
      <alignment horizontal="left" vertical="top" shrinkToFit="1"/>
    </xf>
    <xf numFmtId="43" fontId="2" fillId="13" borderId="62" xfId="0" applyNumberFormat="1" applyFont="1" applyFill="1" applyBorder="1" applyAlignment="1" applyProtection="1">
      <alignment horizontal="center" vertical="top" shrinkToFit="1"/>
    </xf>
    <xf numFmtId="44" fontId="2" fillId="13" borderId="62" xfId="0" applyNumberFormat="1" applyFont="1" applyFill="1" applyBorder="1" applyAlignment="1" applyProtection="1">
      <alignment horizontal="center" vertical="top" shrinkToFit="1"/>
    </xf>
    <xf numFmtId="0" fontId="2" fillId="13" borderId="62" xfId="0" applyFont="1" applyFill="1" applyBorder="1" applyAlignment="1" applyProtection="1">
      <alignment horizontal="center" vertical="top" shrinkToFit="1"/>
    </xf>
    <xf numFmtId="9" fontId="2" fillId="13" borderId="62" xfId="0" applyNumberFormat="1" applyFont="1" applyFill="1" applyBorder="1" applyAlignment="1" applyProtection="1">
      <alignment horizontal="center" vertical="top" shrinkToFit="1"/>
    </xf>
    <xf numFmtId="0" fontId="2" fillId="12" borderId="44" xfId="0" applyFont="1" applyFill="1" applyBorder="1" applyAlignment="1" applyProtection="1">
      <alignment horizontal="left" vertical="top" shrinkToFit="1"/>
    </xf>
    <xf numFmtId="0" fontId="2" fillId="12" borderId="23" xfId="0" applyFont="1" applyFill="1" applyBorder="1" applyAlignment="1" applyProtection="1">
      <alignment horizontal="left" vertical="top" shrinkToFit="1"/>
    </xf>
    <xf numFmtId="170" fontId="2" fillId="12" borderId="23" xfId="1" applyNumberFormat="1" applyFont="1" applyFill="1" applyBorder="1" applyAlignment="1" applyProtection="1">
      <alignment horizontal="center" vertical="top" shrinkToFit="1"/>
    </xf>
    <xf numFmtId="44" fontId="2" fillId="12" borderId="23" xfId="0" applyNumberFormat="1" applyFont="1" applyFill="1" applyBorder="1" applyAlignment="1" applyProtection="1">
      <alignment horizontal="center" vertical="top" shrinkToFit="1"/>
    </xf>
    <xf numFmtId="9" fontId="2" fillId="12" borderId="23" xfId="0" applyNumberFormat="1" applyFont="1" applyFill="1" applyBorder="1" applyAlignment="1" applyProtection="1">
      <alignment horizontal="center" vertical="top" shrinkToFit="1"/>
    </xf>
    <xf numFmtId="44" fontId="2" fillId="12" borderId="23" xfId="2" applyFont="1" applyFill="1" applyBorder="1" applyProtection="1"/>
    <xf numFmtId="164" fontId="2" fillId="12" borderId="22" xfId="2" applyNumberFormat="1" applyFont="1" applyFill="1" applyBorder="1" applyProtection="1"/>
    <xf numFmtId="44" fontId="2" fillId="12" borderId="24" xfId="0" applyNumberFormat="1" applyFont="1" applyFill="1" applyBorder="1" applyAlignment="1" applyProtection="1">
      <alignment horizontal="center" vertical="top" shrinkToFit="1"/>
    </xf>
    <xf numFmtId="0" fontId="2" fillId="12" borderId="24" xfId="0" applyFont="1" applyFill="1" applyBorder="1" applyAlignment="1" applyProtection="1">
      <alignment horizontal="center" vertical="top" shrinkToFit="1"/>
    </xf>
    <xf numFmtId="9" fontId="2" fillId="12" borderId="24" xfId="0" applyNumberFormat="1" applyFont="1" applyFill="1" applyBorder="1" applyAlignment="1" applyProtection="1">
      <alignment horizontal="center" vertical="top" shrinkToFit="1"/>
    </xf>
    <xf numFmtId="170" fontId="2" fillId="12" borderId="24" xfId="1" applyNumberFormat="1" applyFont="1" applyFill="1" applyBorder="1" applyAlignment="1" applyProtection="1">
      <alignment horizontal="center" vertical="top" shrinkToFit="1"/>
    </xf>
    <xf numFmtId="170" fontId="2" fillId="13" borderId="62" xfId="0" applyNumberFormat="1" applyFont="1" applyFill="1" applyBorder="1" applyAlignment="1" applyProtection="1">
      <alignment horizontal="center" vertical="top" shrinkToFit="1"/>
    </xf>
    <xf numFmtId="43" fontId="2" fillId="12" borderId="24" xfId="0" applyNumberFormat="1" applyFont="1" applyFill="1" applyBorder="1" applyAlignment="1" applyProtection="1">
      <alignment horizontal="center" vertical="top" shrinkToFit="1"/>
    </xf>
    <xf numFmtId="0" fontId="2" fillId="12" borderId="31" xfId="3" applyFont="1" applyFill="1" applyBorder="1" applyAlignment="1" applyProtection="1">
      <alignment horizontal="left" vertical="top" wrapText="1"/>
    </xf>
    <xf numFmtId="0" fontId="2" fillId="12" borderId="29" xfId="0" applyFont="1" applyFill="1" applyBorder="1" applyAlignment="1" applyProtection="1">
      <alignment horizontal="left" vertical="top" shrinkToFit="1"/>
    </xf>
    <xf numFmtId="44" fontId="2" fillId="12" borderId="24" xfId="2" applyFont="1" applyFill="1" applyBorder="1" applyProtection="1"/>
    <xf numFmtId="0" fontId="2" fillId="12" borderId="29" xfId="0" applyFont="1" applyFill="1" applyBorder="1" applyAlignment="1" applyProtection="1">
      <alignment horizontal="left" vertical="top" wrapText="1" shrinkToFit="1"/>
    </xf>
    <xf numFmtId="0" fontId="2" fillId="12" borderId="32" xfId="0" applyFont="1" applyFill="1" applyBorder="1" applyAlignment="1" applyProtection="1">
      <alignment horizontal="left" vertical="top" shrinkToFit="1"/>
    </xf>
    <xf numFmtId="164" fontId="2" fillId="12" borderId="23" xfId="2" applyNumberFormat="1" applyFont="1" applyFill="1" applyBorder="1" applyProtection="1"/>
    <xf numFmtId="164" fontId="2" fillId="12" borderId="24" xfId="2" applyNumberFormat="1" applyFont="1" applyFill="1" applyBorder="1" applyProtection="1"/>
    <xf numFmtId="44" fontId="2" fillId="13" borderId="62" xfId="2" applyFont="1" applyFill="1" applyBorder="1" applyAlignment="1" applyProtection="1">
      <alignment horizontal="center" vertical="top" shrinkToFit="1"/>
    </xf>
    <xf numFmtId="0" fontId="2" fillId="12" borderId="8" xfId="3" applyFont="1" applyFill="1" applyBorder="1" applyAlignment="1" applyProtection="1">
      <alignment horizontal="left" vertical="top" wrapText="1"/>
    </xf>
    <xf numFmtId="0" fontId="2" fillId="12" borderId="50" xfId="0" applyFont="1" applyFill="1" applyBorder="1" applyAlignment="1" applyProtection="1">
      <alignment horizontal="left" vertical="top" shrinkToFit="1"/>
    </xf>
    <xf numFmtId="0" fontId="5" fillId="12" borderId="17" xfId="3" applyFont="1" applyFill="1" applyBorder="1" applyAlignment="1" applyProtection="1">
      <alignment horizontal="center" vertical="center" wrapText="1"/>
    </xf>
    <xf numFmtId="44" fontId="5" fillId="12" borderId="17" xfId="2" applyFont="1" applyFill="1" applyBorder="1" applyAlignment="1" applyProtection="1">
      <alignment horizontal="center" vertical="center" wrapText="1"/>
    </xf>
    <xf numFmtId="164" fontId="2" fillId="0" borderId="0" xfId="2" applyNumberFormat="1" applyFont="1" applyFill="1" applyProtection="1"/>
    <xf numFmtId="0" fontId="2" fillId="12" borderId="62" xfId="0" applyFont="1" applyFill="1" applyBorder="1" applyAlignment="1" applyProtection="1">
      <alignment horizontal="left" vertical="top" shrinkToFit="1"/>
    </xf>
    <xf numFmtId="44" fontId="2" fillId="0" borderId="0" xfId="3" applyNumberFormat="1" applyFont="1" applyFill="1" applyBorder="1" applyProtection="1"/>
    <xf numFmtId="44" fontId="4" fillId="8" borderId="35" xfId="2" applyNumberFormat="1" applyFont="1" applyFill="1" applyBorder="1" applyProtection="1"/>
    <xf numFmtId="44" fontId="5" fillId="12" borderId="53" xfId="2" applyFont="1" applyFill="1" applyBorder="1" applyAlignment="1" applyProtection="1">
      <alignment horizontal="center" vertical="center"/>
    </xf>
    <xf numFmtId="0" fontId="12" fillId="12" borderId="12" xfId="3" applyFont="1" applyFill="1" applyBorder="1" applyProtection="1"/>
    <xf numFmtId="44" fontId="2" fillId="6" borderId="12" xfId="2" applyFont="1" applyFill="1" applyBorder="1" applyProtection="1"/>
    <xf numFmtId="0" fontId="28" fillId="0" borderId="0" xfId="3" applyFont="1" applyAlignment="1" applyProtection="1">
      <alignment horizontal="center" wrapText="1"/>
    </xf>
    <xf numFmtId="0" fontId="2" fillId="0" borderId="0" xfId="3" applyAlignment="1" applyProtection="1">
      <alignment horizontal="center"/>
    </xf>
    <xf numFmtId="0" fontId="2" fillId="0" borderId="0" xfId="3" applyProtection="1"/>
    <xf numFmtId="164" fontId="2" fillId="13" borderId="62" xfId="3" applyNumberFormat="1" applyFill="1" applyBorder="1" applyProtection="1"/>
    <xf numFmtId="164" fontId="2" fillId="13" borderId="63" xfId="3" applyNumberFormat="1" applyFill="1" applyBorder="1" applyProtection="1"/>
    <xf numFmtId="164" fontId="2" fillId="6" borderId="23" xfId="2" applyNumberFormat="1" applyFont="1" applyFill="1" applyBorder="1" applyProtection="1"/>
    <xf numFmtId="164" fontId="2" fillId="6" borderId="40" xfId="3" applyNumberFormat="1" applyFont="1" applyFill="1" applyBorder="1" applyProtection="1"/>
    <xf numFmtId="0" fontId="0" fillId="0" borderId="0" xfId="3" applyFont="1" applyProtection="1"/>
    <xf numFmtId="164" fontId="2" fillId="6" borderId="22" xfId="2" applyNumberFormat="1" applyFont="1" applyFill="1" applyBorder="1" applyProtection="1"/>
    <xf numFmtId="164" fontId="2" fillId="6" borderId="30" xfId="2" applyNumberFormat="1" applyFont="1" applyFill="1" applyBorder="1" applyProtection="1"/>
    <xf numFmtId="44" fontId="2" fillId="6" borderId="30" xfId="2" applyFont="1" applyFill="1" applyBorder="1" applyProtection="1"/>
    <xf numFmtId="44" fontId="2" fillId="6" borderId="25" xfId="2" applyFont="1" applyFill="1" applyBorder="1" applyProtection="1"/>
    <xf numFmtId="164" fontId="2" fillId="6" borderId="25" xfId="2" applyNumberFormat="1" applyFont="1" applyFill="1" applyBorder="1" applyProtection="1"/>
    <xf numFmtId="164" fontId="2" fillId="6" borderId="24" xfId="2" applyNumberFormat="1" applyFont="1" applyFill="1" applyBorder="1" applyProtection="1"/>
    <xf numFmtId="0" fontId="7" fillId="4" borderId="8" xfId="3" applyFont="1" applyFill="1" applyBorder="1" applyAlignment="1" applyProtection="1">
      <alignment horizontal="left" indent="1"/>
    </xf>
    <xf numFmtId="0" fontId="2" fillId="12" borderId="29" xfId="2" applyNumberFormat="1" applyFont="1" applyFill="1" applyBorder="1" applyProtection="1"/>
    <xf numFmtId="164" fontId="2" fillId="6" borderId="33" xfId="2" applyNumberFormat="1" applyFont="1" applyFill="1" applyBorder="1" applyProtection="1"/>
    <xf numFmtId="0" fontId="5" fillId="6" borderId="61" xfId="3" applyFont="1" applyFill="1" applyBorder="1" applyAlignment="1" applyProtection="1">
      <alignment horizontal="center" vertical="center"/>
    </xf>
    <xf numFmtId="0" fontId="5" fillId="6" borderId="53" xfId="3" applyFont="1" applyFill="1" applyBorder="1" applyAlignment="1" applyProtection="1">
      <alignment horizontal="center" vertical="center"/>
    </xf>
    <xf numFmtId="0" fontId="5" fillId="0" borderId="0" xfId="3" applyFont="1" applyAlignment="1" applyProtection="1">
      <alignment horizontal="center" vertical="center"/>
    </xf>
    <xf numFmtId="0" fontId="4" fillId="0" borderId="0" xfId="3" applyFont="1" applyAlignment="1" applyProtection="1">
      <alignment horizontal="center" vertical="center"/>
    </xf>
    <xf numFmtId="0" fontId="4" fillId="0" borderId="0" xfId="3" applyFont="1" applyAlignment="1" applyProtection="1">
      <alignment vertical="center"/>
    </xf>
    <xf numFmtId="0" fontId="22" fillId="4" borderId="17" xfId="3" applyFont="1" applyFill="1" applyBorder="1" applyAlignment="1" applyProtection="1">
      <alignment horizontal="left" vertical="center" wrapText="1"/>
    </xf>
    <xf numFmtId="0" fontId="5" fillId="0" borderId="0" xfId="3" applyFont="1" applyAlignment="1" applyProtection="1">
      <alignment vertical="center"/>
    </xf>
    <xf numFmtId="41" fontId="21" fillId="5" borderId="0" xfId="3" applyNumberFormat="1" applyFont="1" applyFill="1" applyBorder="1" applyAlignment="1" applyProtection="1">
      <alignment horizontal="center" wrapText="1"/>
    </xf>
    <xf numFmtId="41" fontId="21" fillId="5" borderId="7" xfId="3" applyNumberFormat="1" applyFont="1" applyFill="1" applyBorder="1" applyAlignment="1" applyProtection="1">
      <alignment horizontal="center" wrapText="1"/>
    </xf>
    <xf numFmtId="2" fontId="2" fillId="12" borderId="23" xfId="0" applyNumberFormat="1" applyFont="1" applyFill="1" applyBorder="1" applyAlignment="1" applyProtection="1">
      <alignment horizontal="center" vertical="top" shrinkToFit="1"/>
    </xf>
    <xf numFmtId="0" fontId="8" fillId="0" borderId="39" xfId="3" applyFont="1" applyFill="1" applyBorder="1" applyAlignment="1" applyProtection="1">
      <alignment wrapText="1"/>
    </xf>
    <xf numFmtId="0" fontId="8" fillId="0" borderId="0" xfId="3" applyFont="1" applyFill="1" applyBorder="1" applyAlignment="1" applyProtection="1">
      <alignment wrapText="1"/>
    </xf>
    <xf numFmtId="2" fontId="3" fillId="4" borderId="46" xfId="3" applyNumberFormat="1" applyFont="1" applyFill="1" applyBorder="1" applyAlignment="1" applyProtection="1">
      <alignment horizontal="center"/>
    </xf>
    <xf numFmtId="0" fontId="2" fillId="0" borderId="0" xfId="3" applyAlignment="1">
      <alignment horizontal="left" vertical="center" wrapText="1"/>
    </xf>
    <xf numFmtId="0" fontId="13" fillId="0" borderId="0" xfId="3" applyFont="1" applyAlignment="1">
      <alignment horizontal="center"/>
    </xf>
    <xf numFmtId="0" fontId="18" fillId="11" borderId="0" xfId="3" applyFont="1" applyFill="1" applyAlignment="1">
      <alignment horizontal="left" vertical="center" wrapText="1"/>
    </xf>
    <xf numFmtId="0" fontId="3" fillId="6" borderId="0" xfId="3" applyFont="1" applyFill="1" applyAlignment="1">
      <alignment horizontal="left" vertical="center" wrapText="1" indent="2"/>
    </xf>
    <xf numFmtId="0" fontId="2" fillId="0" borderId="0" xfId="3" applyAlignment="1">
      <alignment horizontal="left" vertical="center" wrapText="1" indent="1"/>
    </xf>
    <xf numFmtId="41" fontId="21" fillId="5" borderId="0" xfId="3" applyNumberFormat="1" applyFont="1" applyFill="1" applyBorder="1" applyAlignment="1" applyProtection="1">
      <alignment horizontal="center" wrapText="1"/>
    </xf>
    <xf numFmtId="41" fontId="21" fillId="5" borderId="7" xfId="3" applyNumberFormat="1" applyFont="1" applyFill="1" applyBorder="1" applyAlignment="1" applyProtection="1">
      <alignment horizontal="center" wrapText="1"/>
    </xf>
  </cellXfs>
  <cellStyles count="8">
    <cellStyle name="Comma" xfId="1" builtinId="3"/>
    <cellStyle name="Currency" xfId="2" builtinId="4"/>
    <cellStyle name="Normal" xfId="0" builtinId="0"/>
    <cellStyle name="Normal 2" xfId="3" xr:uid="{00000000-0005-0000-0000-000003000000}"/>
    <cellStyle name="Normal 3" xfId="4" xr:uid="{00000000-0005-0000-0000-000004000000}"/>
    <cellStyle name="Normal 4" xfId="6" xr:uid="{00000000-0005-0000-0000-000005000000}"/>
    <cellStyle name="Normal 5" xfId="7" xr:uid="{BA3695C2-0DB8-4FCB-AE33-F94319B14741}"/>
    <cellStyle name="Percent" xfId="5" builtinId="5"/>
  </cellStyles>
  <dxfs count="1">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228600</xdr:colOff>
      <xdr:row>18</xdr:row>
      <xdr:rowOff>76200</xdr:rowOff>
    </xdr:from>
    <xdr:to>
      <xdr:col>5</xdr:col>
      <xdr:colOff>514350</xdr:colOff>
      <xdr:row>23</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20</xdr:row>
      <xdr:rowOff>76200</xdr:rowOff>
    </xdr:from>
    <xdr:to>
      <xdr:col>5</xdr:col>
      <xdr:colOff>514350</xdr:colOff>
      <xdr:row>23</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FF0000"/>
  </sheetPr>
  <dimension ref="A1:C37"/>
  <sheetViews>
    <sheetView tabSelected="1"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118" customFormat="1" ht="18" x14ac:dyDescent="0.25">
      <c r="A1" s="308" t="s">
        <v>0</v>
      </c>
      <c r="B1" s="308"/>
      <c r="C1" s="308"/>
    </row>
    <row r="2" spans="1:3" s="118" customFormat="1" ht="18" x14ac:dyDescent="0.25">
      <c r="A2" s="308" t="s">
        <v>1</v>
      </c>
      <c r="B2" s="308"/>
      <c r="C2" s="308"/>
    </row>
    <row r="3" spans="1:3" ht="13.5" thickBot="1" x14ac:dyDescent="0.25"/>
    <row r="4" spans="1:3" s="61" customFormat="1" ht="15.75" thickBot="1" x14ac:dyDescent="0.25">
      <c r="A4" s="117" t="s">
        <v>2</v>
      </c>
      <c r="B4" s="116" t="s">
        <v>3</v>
      </c>
      <c r="C4" s="116" t="s">
        <v>4</v>
      </c>
    </row>
    <row r="5" spans="1:3" s="112" customFormat="1" ht="29.25" thickBot="1" x14ac:dyDescent="0.25">
      <c r="A5" s="115" t="s">
        <v>5</v>
      </c>
      <c r="B5" s="114" t="s">
        <v>6</v>
      </c>
      <c r="C5" s="113">
        <v>44228</v>
      </c>
    </row>
    <row r="6" spans="1:3" s="112" customFormat="1" ht="29.25" thickBot="1" x14ac:dyDescent="0.25">
      <c r="A6" s="115" t="s">
        <v>7</v>
      </c>
      <c r="B6" s="114" t="s">
        <v>8</v>
      </c>
      <c r="C6" s="113">
        <v>44410</v>
      </c>
    </row>
    <row r="7" spans="1:3" s="112" customFormat="1" x14ac:dyDescent="0.2">
      <c r="A7" s="1"/>
      <c r="B7" s="1"/>
      <c r="C7" s="1"/>
    </row>
    <row r="8" spans="1:3" s="112" customFormat="1" x14ac:dyDescent="0.2">
      <c r="A8" s="309" t="s">
        <v>9</v>
      </c>
      <c r="B8" s="309"/>
      <c r="C8" s="309"/>
    </row>
    <row r="9" spans="1:3" s="112" customFormat="1" ht="69" customHeight="1" x14ac:dyDescent="0.2">
      <c r="A9" s="307" t="s">
        <v>10</v>
      </c>
      <c r="B9" s="307"/>
      <c r="C9" s="307"/>
    </row>
    <row r="10" spans="1:3" s="112" customFormat="1" ht="47.25" customHeight="1" x14ac:dyDescent="0.2">
      <c r="A10" s="307" t="s">
        <v>11</v>
      </c>
      <c r="B10" s="307"/>
      <c r="C10" s="307"/>
    </row>
    <row r="11" spans="1:3" s="112" customFormat="1" ht="55.5" customHeight="1" x14ac:dyDescent="0.2">
      <c r="A11" s="307" t="s">
        <v>12</v>
      </c>
      <c r="B11" s="307"/>
      <c r="C11" s="307"/>
    </row>
    <row r="12" spans="1:3" s="112" customFormat="1" x14ac:dyDescent="0.2">
      <c r="A12" s="307"/>
      <c r="B12" s="307"/>
      <c r="C12" s="307"/>
    </row>
    <row r="13" spans="1:3" s="112" customFormat="1" ht="12.75" customHeight="1" x14ac:dyDescent="0.2">
      <c r="A13" s="309" t="s">
        <v>13</v>
      </c>
      <c r="B13" s="309"/>
      <c r="C13" s="309"/>
    </row>
    <row r="14" spans="1:3" s="112" customFormat="1" ht="75" customHeight="1" x14ac:dyDescent="0.2">
      <c r="A14" s="307" t="s">
        <v>14</v>
      </c>
      <c r="B14" s="307"/>
      <c r="C14" s="307"/>
    </row>
    <row r="15" spans="1:3" s="112" customFormat="1" ht="44.25" customHeight="1" x14ac:dyDescent="0.2">
      <c r="A15" s="307" t="s">
        <v>15</v>
      </c>
      <c r="B15" s="307"/>
      <c r="C15" s="307"/>
    </row>
    <row r="16" spans="1:3" s="112" customFormat="1" x14ac:dyDescent="0.2">
      <c r="A16" s="307"/>
      <c r="B16" s="307"/>
      <c r="C16" s="307"/>
    </row>
    <row r="17" spans="1:3" s="59" customFormat="1" ht="12.75" customHeight="1" x14ac:dyDescent="0.2">
      <c r="A17" s="310" t="s">
        <v>16</v>
      </c>
      <c r="B17" s="310"/>
      <c r="C17" s="310"/>
    </row>
    <row r="18" spans="1:3" s="112" customFormat="1" ht="27.75" customHeight="1" x14ac:dyDescent="0.2">
      <c r="A18" s="311" t="s">
        <v>17</v>
      </c>
      <c r="B18" s="311"/>
      <c r="C18" s="311"/>
    </row>
    <row r="19" spans="1:3" s="112" customFormat="1" ht="27.75" customHeight="1" x14ac:dyDescent="0.2">
      <c r="A19" s="311" t="s">
        <v>18</v>
      </c>
      <c r="B19" s="311"/>
      <c r="C19" s="311"/>
    </row>
    <row r="20" spans="1:3" s="112" customFormat="1" ht="27.75" customHeight="1" x14ac:dyDescent="0.2">
      <c r="A20" s="311" t="s">
        <v>19</v>
      </c>
      <c r="B20" s="311"/>
      <c r="C20" s="311"/>
    </row>
    <row r="21" spans="1:3" s="112" customFormat="1" ht="27.75" customHeight="1" x14ac:dyDescent="0.2">
      <c r="A21" s="311" t="s">
        <v>20</v>
      </c>
      <c r="B21" s="311"/>
      <c r="C21" s="311"/>
    </row>
    <row r="22" spans="1:3" s="112" customFormat="1" x14ac:dyDescent="0.2">
      <c r="A22" s="307"/>
      <c r="B22" s="307"/>
      <c r="C22" s="307"/>
    </row>
    <row r="23" spans="1:3" s="59" customFormat="1" ht="12.75" customHeight="1" x14ac:dyDescent="0.2">
      <c r="A23" s="310" t="s">
        <v>21</v>
      </c>
      <c r="B23" s="310"/>
      <c r="C23" s="310"/>
    </row>
    <row r="24" spans="1:3" s="112" customFormat="1" ht="153" customHeight="1" x14ac:dyDescent="0.2">
      <c r="A24" s="311" t="s">
        <v>22</v>
      </c>
      <c r="B24" s="311"/>
      <c r="C24" s="311"/>
    </row>
    <row r="25" spans="1:3" s="112" customFormat="1" ht="160.5" customHeight="1" x14ac:dyDescent="0.2">
      <c r="A25" s="311" t="s">
        <v>23</v>
      </c>
      <c r="B25" s="311"/>
      <c r="C25" s="311"/>
    </row>
    <row r="26" spans="1:3" s="112" customFormat="1" x14ac:dyDescent="0.2">
      <c r="A26" s="307"/>
      <c r="B26" s="307"/>
      <c r="C26" s="307"/>
    </row>
    <row r="27" spans="1:3" s="59" customFormat="1" ht="12.75" customHeight="1" x14ac:dyDescent="0.2">
      <c r="A27" s="310" t="s">
        <v>24</v>
      </c>
      <c r="B27" s="310"/>
      <c r="C27" s="310"/>
    </row>
    <row r="28" spans="1:3" s="112" customFormat="1" ht="48.75" customHeight="1" x14ac:dyDescent="0.2">
      <c r="A28" s="311" t="s">
        <v>25</v>
      </c>
      <c r="B28" s="311"/>
      <c r="C28" s="311"/>
    </row>
    <row r="29" spans="1:3" s="112" customFormat="1" ht="54" customHeight="1" x14ac:dyDescent="0.2">
      <c r="A29" s="311" t="s">
        <v>26</v>
      </c>
      <c r="B29" s="311"/>
      <c r="C29" s="311"/>
    </row>
    <row r="30" spans="1:3" s="112" customFormat="1" x14ac:dyDescent="0.2">
      <c r="A30" s="307"/>
      <c r="B30" s="307"/>
      <c r="C30" s="307"/>
    </row>
    <row r="31" spans="1:3" x14ac:dyDescent="0.2">
      <c r="A31" s="309" t="s">
        <v>27</v>
      </c>
      <c r="B31" s="309"/>
      <c r="C31" s="309"/>
    </row>
    <row r="32" spans="1:3" ht="43.5" customHeight="1" x14ac:dyDescent="0.2">
      <c r="A32" s="307" t="s">
        <v>28</v>
      </c>
      <c r="B32" s="307"/>
      <c r="C32" s="307"/>
    </row>
    <row r="34" spans="1:3" x14ac:dyDescent="0.2">
      <c r="A34" s="309" t="s">
        <v>29</v>
      </c>
      <c r="B34" s="309"/>
      <c r="C34" s="309"/>
    </row>
    <row r="35" spans="1:3" ht="54" customHeight="1" x14ac:dyDescent="0.2">
      <c r="A35" s="307" t="s">
        <v>30</v>
      </c>
      <c r="B35" s="307"/>
      <c r="C35" s="307"/>
    </row>
    <row r="36" spans="1:3" s="112" customFormat="1" x14ac:dyDescent="0.2">
      <c r="A36" s="307"/>
      <c r="B36" s="307"/>
      <c r="C36" s="307"/>
    </row>
    <row r="37" spans="1:3" s="112" customFormat="1" x14ac:dyDescent="0.2">
      <c r="A37" s="1"/>
      <c r="B37" s="1"/>
      <c r="C37" s="1"/>
    </row>
  </sheetData>
  <sheetProtection algorithmName="SHA-512" hashValue="6dh7YVzfC+AfUO9ebP8dM6kuQ0fgRpak2LrVCVP6Mog2wHXedfLNxH4oauYyL9L45MGWkxE4UvrfkZeNhY3guw==" saltValue="p5zyzYs3cfEtUiPvVY7RgQ==" spinCount="100000" sheet="1" objects="1" scenarios="1"/>
  <mergeCells count="30">
    <mergeCell ref="A34:C34"/>
    <mergeCell ref="A35:C35"/>
    <mergeCell ref="A2:C2"/>
    <mergeCell ref="A29:C29"/>
    <mergeCell ref="A30:C30"/>
    <mergeCell ref="A20:C20"/>
    <mergeCell ref="A21:C21"/>
    <mergeCell ref="A22:C22"/>
    <mergeCell ref="A23:C23"/>
    <mergeCell ref="A24:C24"/>
    <mergeCell ref="A25:C25"/>
    <mergeCell ref="A26:C26"/>
    <mergeCell ref="A10:C10"/>
    <mergeCell ref="A19:C19"/>
    <mergeCell ref="A36:C36"/>
    <mergeCell ref="A1:C1"/>
    <mergeCell ref="A8:C8"/>
    <mergeCell ref="A9:C9"/>
    <mergeCell ref="A11:C11"/>
    <mergeCell ref="A12:C12"/>
    <mergeCell ref="A13:C13"/>
    <mergeCell ref="A14:C14"/>
    <mergeCell ref="A15:C15"/>
    <mergeCell ref="A16:C16"/>
    <mergeCell ref="A17:C17"/>
    <mergeCell ref="A18:C18"/>
    <mergeCell ref="A27:C27"/>
    <mergeCell ref="A28:C28"/>
    <mergeCell ref="A31:C31"/>
    <mergeCell ref="A32:C32"/>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FF00"/>
  </sheetPr>
  <dimension ref="A1:Z220"/>
  <sheetViews>
    <sheetView showGridLines="0" topLeftCell="F2" zoomScale="80" zoomScaleNormal="80" workbookViewId="0">
      <selection activeCell="S2" sqref="S2"/>
    </sheetView>
  </sheetViews>
  <sheetFormatPr defaultColWidth="8.85546875" defaultRowHeight="12.75" outlineLevelRow="1" outlineLevelCol="1" x14ac:dyDescent="0.2"/>
  <cols>
    <col min="1" max="1" width="13.42578125" style="60" hidden="1" customWidth="1" outlineLevel="1"/>
    <col min="2" max="3" width="23.28515625" style="60" hidden="1" customWidth="1" outlineLevel="1"/>
    <col min="4" max="4" width="35" style="60" hidden="1" customWidth="1" outlineLevel="1"/>
    <col min="5" max="5" width="44" style="29" hidden="1" customWidth="1" outlineLevel="1"/>
    <col min="6" max="6" width="33.140625" style="29" customWidth="1" collapsed="1"/>
    <col min="7" max="7" width="36" style="29" customWidth="1"/>
    <col min="8" max="8" width="11.5703125" style="29" customWidth="1"/>
    <col min="9" max="9" width="9.85546875" style="29" customWidth="1"/>
    <col min="10" max="10" width="8.7109375" style="29" customWidth="1"/>
    <col min="11" max="11" width="10" style="29" customWidth="1"/>
    <col min="12" max="14" width="14.85546875" style="29" customWidth="1"/>
    <col min="15" max="17" width="14.42578125" style="29" customWidth="1"/>
    <col min="18" max="18" width="13.85546875" style="28" bestFit="1" customWidth="1"/>
    <col min="19" max="19" width="16.7109375" style="27" customWidth="1"/>
    <col min="20" max="20" width="19.28515625" style="43" hidden="1" customWidth="1" outlineLevel="1"/>
    <col min="21" max="21" width="8.85546875" style="43" collapsed="1"/>
    <col min="22" max="24" width="8.85546875" style="43"/>
    <col min="25" max="25" width="12.28515625" style="43" bestFit="1" customWidth="1"/>
    <col min="26" max="26" width="14.85546875" style="43" customWidth="1"/>
    <col min="27" max="16384" width="8.85546875" style="43"/>
  </cols>
  <sheetData>
    <row r="1" spans="1:19" ht="168.75" hidden="1" outlineLevel="1" x14ac:dyDescent="0.2">
      <c r="A1" s="53" t="s">
        <v>31</v>
      </c>
      <c r="B1" s="53" t="s">
        <v>32</v>
      </c>
      <c r="C1" s="53" t="s">
        <v>33</v>
      </c>
      <c r="D1" s="53" t="s">
        <v>34</v>
      </c>
      <c r="E1" s="94" t="s">
        <v>35</v>
      </c>
      <c r="F1" s="57" t="s">
        <v>36</v>
      </c>
      <c r="G1" s="57" t="s">
        <v>37</v>
      </c>
      <c r="H1" s="56" t="s">
        <v>38</v>
      </c>
      <c r="I1" s="56" t="s">
        <v>39</v>
      </c>
      <c r="J1" s="56" t="s">
        <v>40</v>
      </c>
      <c r="K1" s="56" t="s">
        <v>41</v>
      </c>
      <c r="L1" s="56" t="s">
        <v>42</v>
      </c>
      <c r="M1" s="56" t="s">
        <v>43</v>
      </c>
      <c r="N1" s="56" t="s">
        <v>44</v>
      </c>
      <c r="O1" s="56" t="s">
        <v>45</v>
      </c>
      <c r="P1" s="56" t="s">
        <v>46</v>
      </c>
      <c r="Q1" s="56" t="s">
        <v>47</v>
      </c>
      <c r="R1" s="55" t="s">
        <v>48</v>
      </c>
      <c r="S1" s="54" t="s">
        <v>49</v>
      </c>
    </row>
    <row r="2" spans="1:19" ht="18" collapsed="1" x14ac:dyDescent="0.25">
      <c r="A2" s="53"/>
      <c r="B2" s="53"/>
      <c r="C2" s="53"/>
      <c r="D2" s="53"/>
      <c r="E2" s="94"/>
      <c r="F2" s="88" t="s">
        <v>50</v>
      </c>
      <c r="G2" s="57"/>
      <c r="H2" s="56"/>
      <c r="I2" s="56"/>
      <c r="J2" s="56"/>
      <c r="K2" s="56"/>
      <c r="L2" s="56"/>
      <c r="M2" s="56"/>
      <c r="N2" s="56"/>
      <c r="O2" s="56"/>
      <c r="P2" s="56"/>
      <c r="Q2" s="56"/>
      <c r="R2" s="55"/>
      <c r="S2" s="54"/>
    </row>
    <row r="3" spans="1:19" ht="18" x14ac:dyDescent="0.2">
      <c r="A3" s="53"/>
      <c r="B3" s="53"/>
      <c r="C3" s="53"/>
      <c r="D3" s="53"/>
      <c r="E3" s="94"/>
      <c r="F3" s="89" t="s">
        <v>51</v>
      </c>
      <c r="G3" s="57"/>
      <c r="H3" s="56"/>
      <c r="I3" s="56"/>
      <c r="J3" s="56"/>
      <c r="K3" s="56"/>
      <c r="L3" s="56"/>
      <c r="M3" s="56"/>
      <c r="N3" s="56"/>
      <c r="O3" s="56"/>
      <c r="P3" s="56"/>
      <c r="Q3" s="56"/>
      <c r="R3" s="55"/>
      <c r="S3" s="54"/>
    </row>
    <row r="4" spans="1:19" ht="13.5" thickBot="1" x14ac:dyDescent="0.25">
      <c r="A4" s="53"/>
      <c r="B4" s="53"/>
      <c r="C4" s="53"/>
      <c r="D4" s="53"/>
      <c r="E4" s="94"/>
      <c r="F4" s="57"/>
      <c r="G4" s="57"/>
      <c r="H4" s="56"/>
      <c r="I4" s="56"/>
      <c r="J4" s="56"/>
      <c r="K4" s="56"/>
      <c r="L4" s="56"/>
      <c r="M4" s="56"/>
      <c r="N4" s="56"/>
      <c r="O4" s="56"/>
      <c r="P4" s="56"/>
      <c r="Q4" s="56"/>
      <c r="R4" s="55"/>
      <c r="S4" s="54"/>
    </row>
    <row r="5" spans="1:19" ht="13.5" thickBot="1" x14ac:dyDescent="0.25">
      <c r="E5" s="43"/>
      <c r="F5" s="26" t="s">
        <v>52</v>
      </c>
      <c r="G5" s="25"/>
      <c r="H5" s="25"/>
      <c r="I5" s="25"/>
      <c r="J5" s="25"/>
      <c r="K5" s="25"/>
      <c r="L5" s="25"/>
      <c r="M5" s="25"/>
      <c r="N5" s="25"/>
      <c r="O5" s="25"/>
      <c r="P5" s="25"/>
      <c r="Q5" s="25"/>
      <c r="R5" s="205"/>
      <c r="S5" s="24"/>
    </row>
    <row r="6" spans="1:19" ht="33.75" x14ac:dyDescent="0.2">
      <c r="A6" s="60" t="str">
        <f t="shared" ref="A6:A17" si="0">$G$7</f>
        <v>The People Concern</v>
      </c>
      <c r="B6" s="60" t="str">
        <f t="shared" ref="B6:B17" si="1">$G$8</f>
        <v xml:space="preserve">Interim Housing and Wellness Program </v>
      </c>
      <c r="F6" s="198"/>
      <c r="G6" s="95"/>
      <c r="H6" s="43"/>
      <c r="I6" s="43"/>
      <c r="J6" s="43"/>
      <c r="K6" s="43"/>
      <c r="L6" s="52" t="s">
        <v>53</v>
      </c>
      <c r="M6" s="52" t="s">
        <v>54</v>
      </c>
      <c r="N6" s="52" t="s">
        <v>55</v>
      </c>
      <c r="O6" s="52" t="s">
        <v>56</v>
      </c>
      <c r="P6" s="52" t="s">
        <v>57</v>
      </c>
      <c r="Q6" s="52" t="s">
        <v>58</v>
      </c>
      <c r="R6" s="62" t="s">
        <v>59</v>
      </c>
      <c r="S6" s="63" t="s">
        <v>60</v>
      </c>
    </row>
    <row r="7" spans="1:19" x14ac:dyDescent="0.2">
      <c r="A7" s="60" t="str">
        <f t="shared" si="0"/>
        <v>The People Concern</v>
      </c>
      <c r="B7" s="60" t="str">
        <f t="shared" si="1"/>
        <v xml:space="preserve">Interim Housing and Wellness Program </v>
      </c>
      <c r="D7" s="60" t="s">
        <v>52</v>
      </c>
      <c r="E7" s="43" t="s">
        <v>61</v>
      </c>
      <c r="F7" s="192" t="s">
        <v>62</v>
      </c>
      <c r="G7" s="237" t="s">
        <v>63</v>
      </c>
      <c r="H7" s="43"/>
      <c r="I7" s="43" t="s">
        <v>61</v>
      </c>
      <c r="J7" s="43"/>
      <c r="K7" s="43"/>
      <c r="L7" s="49">
        <f t="shared" ref="L7:M7" si="2">L80</f>
        <v>1436365.3759999999</v>
      </c>
      <c r="M7" s="49">
        <f t="shared" si="2"/>
        <v>386110.49401999998</v>
      </c>
      <c r="N7" s="49">
        <f>L7-M7</f>
        <v>1050254.8819800001</v>
      </c>
      <c r="O7" s="49">
        <f t="shared" ref="O7:P7" si="3">O80</f>
        <v>182680.54759999996</v>
      </c>
      <c r="P7" s="49">
        <f t="shared" si="3"/>
        <v>203429.70642</v>
      </c>
      <c r="Q7" s="49">
        <f>Q80</f>
        <v>386110.25401999999</v>
      </c>
      <c r="R7" s="48">
        <f t="shared" ref="R7:R18" si="4">IFERROR(Q7/M7,"N/A")</f>
        <v>0.99999937841627273</v>
      </c>
      <c r="S7" s="191">
        <f>S80</f>
        <v>1075952.79</v>
      </c>
    </row>
    <row r="8" spans="1:19" x14ac:dyDescent="0.2">
      <c r="A8" s="60" t="str">
        <f t="shared" si="0"/>
        <v>The People Concern</v>
      </c>
      <c r="B8" s="60" t="str">
        <f t="shared" si="1"/>
        <v xml:space="preserve">Interim Housing and Wellness Program </v>
      </c>
      <c r="D8" s="60" t="s">
        <v>52</v>
      </c>
      <c r="E8" s="43" t="s">
        <v>64</v>
      </c>
      <c r="F8" s="192" t="s">
        <v>65</v>
      </c>
      <c r="G8" s="238" t="s">
        <v>66</v>
      </c>
      <c r="H8" s="43"/>
      <c r="I8" s="43" t="s">
        <v>64</v>
      </c>
      <c r="J8" s="43"/>
      <c r="K8" s="43"/>
      <c r="L8" s="49">
        <f t="shared" ref="L8:M8" si="5">L96</f>
        <v>339300.26570823998</v>
      </c>
      <c r="M8" s="49">
        <f t="shared" si="5"/>
        <v>104249.75378940001</v>
      </c>
      <c r="N8" s="49">
        <f t="shared" ref="N8:N17" si="6">L8-M8</f>
        <v>235050.51191883997</v>
      </c>
      <c r="O8" s="49">
        <f>O96</f>
        <v>49195.582570537488</v>
      </c>
      <c r="P8" s="49">
        <f>P96</f>
        <v>55054.171257712522</v>
      </c>
      <c r="Q8" s="49">
        <f>Q96</f>
        <v>104249.75382825002</v>
      </c>
      <c r="R8" s="48">
        <f t="shared" si="4"/>
        <v>1.0000000003726628</v>
      </c>
      <c r="S8" s="191">
        <f>S96</f>
        <v>228129.92000000004</v>
      </c>
    </row>
    <row r="9" spans="1:19" x14ac:dyDescent="0.2">
      <c r="A9" s="60" t="str">
        <f t="shared" si="0"/>
        <v>The People Concern</v>
      </c>
      <c r="B9" s="60" t="str">
        <f t="shared" si="1"/>
        <v xml:space="preserve">Interim Housing and Wellness Program </v>
      </c>
      <c r="D9" s="60" t="s">
        <v>52</v>
      </c>
      <c r="E9" s="43" t="s">
        <v>67</v>
      </c>
      <c r="F9" s="190"/>
      <c r="G9" s="43"/>
      <c r="H9" s="43"/>
      <c r="I9" s="43" t="s">
        <v>67</v>
      </c>
      <c r="J9" s="43"/>
      <c r="K9" s="43"/>
      <c r="L9" s="49">
        <f t="shared" ref="L9:M9" si="7">L104</f>
        <v>0</v>
      </c>
      <c r="M9" s="49">
        <f t="shared" si="7"/>
        <v>0</v>
      </c>
      <c r="N9" s="49">
        <f t="shared" si="6"/>
        <v>0</v>
      </c>
      <c r="O9" s="49">
        <f>O104</f>
        <v>0</v>
      </c>
      <c r="P9" s="49">
        <f>P104</f>
        <v>0</v>
      </c>
      <c r="Q9" s="49">
        <f>Q104</f>
        <v>0</v>
      </c>
      <c r="R9" s="48" t="str">
        <f t="shared" si="4"/>
        <v>N/A</v>
      </c>
      <c r="S9" s="191">
        <f>S104</f>
        <v>0</v>
      </c>
    </row>
    <row r="10" spans="1:19" x14ac:dyDescent="0.2">
      <c r="A10" s="60" t="str">
        <f t="shared" si="0"/>
        <v>The People Concern</v>
      </c>
      <c r="B10" s="60" t="str">
        <f t="shared" si="1"/>
        <v xml:space="preserve">Interim Housing and Wellness Program </v>
      </c>
      <c r="D10" s="60" t="s">
        <v>52</v>
      </c>
      <c r="E10" s="43" t="s">
        <v>68</v>
      </c>
      <c r="F10" s="190"/>
      <c r="G10" s="43"/>
      <c r="H10" s="43"/>
      <c r="I10" s="43" t="s">
        <v>68</v>
      </c>
      <c r="J10" s="43"/>
      <c r="K10" s="43"/>
      <c r="L10" s="49">
        <f t="shared" ref="L10:M10" si="8">L118</f>
        <v>137005.815</v>
      </c>
      <c r="M10" s="49">
        <f t="shared" si="8"/>
        <v>54359.490000000005</v>
      </c>
      <c r="N10" s="49">
        <f t="shared" si="6"/>
        <v>82646.324999999997</v>
      </c>
      <c r="O10" s="49">
        <f>O118</f>
        <v>29315.324000000001</v>
      </c>
      <c r="P10" s="49">
        <f>P118</f>
        <v>25044.165999999997</v>
      </c>
      <c r="Q10" s="49">
        <f>Q118</f>
        <v>54359.490000000005</v>
      </c>
      <c r="R10" s="48">
        <f t="shared" si="4"/>
        <v>1</v>
      </c>
      <c r="S10" s="191">
        <f>S118</f>
        <v>216660.21999999997</v>
      </c>
    </row>
    <row r="11" spans="1:19" x14ac:dyDescent="0.2">
      <c r="A11" s="60" t="str">
        <f t="shared" si="0"/>
        <v>The People Concern</v>
      </c>
      <c r="B11" s="60" t="str">
        <f t="shared" si="1"/>
        <v xml:space="preserve">Interim Housing and Wellness Program </v>
      </c>
      <c r="D11" s="60" t="s">
        <v>52</v>
      </c>
      <c r="E11" s="43" t="s">
        <v>69</v>
      </c>
      <c r="F11" s="37" t="s">
        <v>70</v>
      </c>
      <c r="G11" s="275" t="s">
        <v>71</v>
      </c>
      <c r="H11" s="43"/>
      <c r="I11" s="43" t="s">
        <v>69</v>
      </c>
      <c r="J11" s="43"/>
      <c r="K11" s="43"/>
      <c r="L11" s="49">
        <f t="shared" ref="L11:M11" si="9">L125</f>
        <v>0</v>
      </c>
      <c r="M11" s="49">
        <f t="shared" si="9"/>
        <v>0</v>
      </c>
      <c r="N11" s="49">
        <f t="shared" si="6"/>
        <v>0</v>
      </c>
      <c r="O11" s="49">
        <f>O125</f>
        <v>0</v>
      </c>
      <c r="P11" s="49">
        <f>P125</f>
        <v>0</v>
      </c>
      <c r="Q11" s="49">
        <f>Q125</f>
        <v>0</v>
      </c>
      <c r="R11" s="48" t="str">
        <f t="shared" si="4"/>
        <v>N/A</v>
      </c>
      <c r="S11" s="191">
        <f>S125</f>
        <v>0</v>
      </c>
    </row>
    <row r="12" spans="1:19" x14ac:dyDescent="0.2">
      <c r="A12" s="60" t="str">
        <f t="shared" si="0"/>
        <v>The People Concern</v>
      </c>
      <c r="B12" s="60" t="str">
        <f t="shared" si="1"/>
        <v xml:space="preserve">Interim Housing and Wellness Program </v>
      </c>
      <c r="D12" s="60" t="s">
        <v>52</v>
      </c>
      <c r="E12" s="43" t="s">
        <v>72</v>
      </c>
      <c r="F12" s="190"/>
      <c r="G12" s="43"/>
      <c r="H12" s="43"/>
      <c r="I12" s="43" t="s">
        <v>72</v>
      </c>
      <c r="J12" s="43"/>
      <c r="K12" s="43"/>
      <c r="L12" s="49">
        <f t="shared" ref="L12:M12" si="10">L135</f>
        <v>4300.24</v>
      </c>
      <c r="M12" s="49">
        <f t="shared" si="10"/>
        <v>2791.6149999999998</v>
      </c>
      <c r="N12" s="49">
        <f t="shared" si="6"/>
        <v>1508.625</v>
      </c>
      <c r="O12" s="49">
        <f>O135</f>
        <v>1344.2260000000001</v>
      </c>
      <c r="P12" s="49">
        <f>P135</f>
        <v>1447.3889999999997</v>
      </c>
      <c r="Q12" s="49">
        <f>Q135</f>
        <v>2791.6149999999998</v>
      </c>
      <c r="R12" s="48">
        <f t="shared" si="4"/>
        <v>1</v>
      </c>
      <c r="S12" s="191">
        <f>S135</f>
        <v>7610.5999999999967</v>
      </c>
    </row>
    <row r="13" spans="1:19" x14ac:dyDescent="0.2">
      <c r="A13" s="60" t="str">
        <f t="shared" si="0"/>
        <v>The People Concern</v>
      </c>
      <c r="B13" s="60" t="str">
        <f t="shared" si="1"/>
        <v xml:space="preserve">Interim Housing and Wellness Program </v>
      </c>
      <c r="D13" s="60" t="s">
        <v>52</v>
      </c>
      <c r="E13" s="43" t="s">
        <v>73</v>
      </c>
      <c r="F13" s="190"/>
      <c r="G13" s="43"/>
      <c r="H13" s="43"/>
      <c r="I13" s="43" t="s">
        <v>73</v>
      </c>
      <c r="J13" s="43"/>
      <c r="K13" s="43"/>
      <c r="L13" s="49">
        <f t="shared" ref="L13:M13" si="11">L145</f>
        <v>10602.57</v>
      </c>
      <c r="M13" s="49">
        <f t="shared" si="11"/>
        <v>6929</v>
      </c>
      <c r="N13" s="49">
        <f t="shared" si="6"/>
        <v>3673.5699999999997</v>
      </c>
      <c r="O13" s="49">
        <f>O145</f>
        <v>3187.3600000000006</v>
      </c>
      <c r="P13" s="49">
        <f>P145</f>
        <v>3741.9599999999991</v>
      </c>
      <c r="Q13" s="49">
        <f>Q145</f>
        <v>6929.32</v>
      </c>
      <c r="R13" s="48">
        <f t="shared" si="4"/>
        <v>1.0000461827103477</v>
      </c>
      <c r="S13" s="191">
        <f>S145</f>
        <v>15848.239999999998</v>
      </c>
    </row>
    <row r="14" spans="1:19" x14ac:dyDescent="0.2">
      <c r="A14" s="60" t="str">
        <f t="shared" si="0"/>
        <v>The People Concern</v>
      </c>
      <c r="B14" s="60" t="str">
        <f t="shared" si="1"/>
        <v xml:space="preserve">Interim Housing and Wellness Program </v>
      </c>
      <c r="D14" s="60" t="s">
        <v>52</v>
      </c>
      <c r="E14" s="43" t="s">
        <v>74</v>
      </c>
      <c r="F14" s="190" t="s">
        <v>75</v>
      </c>
      <c r="G14" s="276">
        <v>809927.00399999996</v>
      </c>
      <c r="H14" s="43"/>
      <c r="I14" s="43" t="s">
        <v>74</v>
      </c>
      <c r="J14" s="43"/>
      <c r="K14" s="43"/>
      <c r="L14" s="49">
        <f t="shared" ref="L14:M14" si="12">L179</f>
        <v>400092.53749999992</v>
      </c>
      <c r="M14" s="49">
        <f t="shared" si="12"/>
        <v>181856.8725</v>
      </c>
      <c r="N14" s="49">
        <f t="shared" si="6"/>
        <v>218235.66499999992</v>
      </c>
      <c r="O14" s="49">
        <f>O179</f>
        <v>85000.979875000019</v>
      </c>
      <c r="P14" s="49">
        <f>P179</f>
        <v>96855.897624999998</v>
      </c>
      <c r="Q14" s="49">
        <f>Q179</f>
        <v>181856.8775</v>
      </c>
      <c r="R14" s="48">
        <f t="shared" si="4"/>
        <v>1.0000000274941494</v>
      </c>
      <c r="S14" s="191">
        <f>S179</f>
        <v>659379.73000000033</v>
      </c>
    </row>
    <row r="15" spans="1:19" x14ac:dyDescent="0.2">
      <c r="A15" s="60" t="str">
        <f t="shared" si="0"/>
        <v>The People Concern</v>
      </c>
      <c r="B15" s="60" t="str">
        <f t="shared" si="1"/>
        <v xml:space="preserve">Interim Housing and Wellness Program </v>
      </c>
      <c r="D15" s="60" t="s">
        <v>52</v>
      </c>
      <c r="E15" s="43" t="s">
        <v>76</v>
      </c>
      <c r="F15" s="190" t="s">
        <v>77</v>
      </c>
      <c r="G15" s="234">
        <f>Q18</f>
        <v>809927.00289918995</v>
      </c>
      <c r="H15" s="43"/>
      <c r="I15" s="43" t="s">
        <v>76</v>
      </c>
      <c r="J15" s="43"/>
      <c r="K15" s="43"/>
      <c r="L15" s="49">
        <f t="shared" ref="L15:M15" si="13">L186</f>
        <v>0</v>
      </c>
      <c r="M15" s="49">
        <f t="shared" si="13"/>
        <v>0</v>
      </c>
      <c r="N15" s="49">
        <f t="shared" si="6"/>
        <v>0</v>
      </c>
      <c r="O15" s="49">
        <f>O186</f>
        <v>0</v>
      </c>
      <c r="P15" s="49">
        <f>P186</f>
        <v>0</v>
      </c>
      <c r="Q15" s="49">
        <f>Q186</f>
        <v>0</v>
      </c>
      <c r="R15" s="48" t="str">
        <f t="shared" si="4"/>
        <v>N/A</v>
      </c>
      <c r="S15" s="191">
        <f>S186</f>
        <v>0</v>
      </c>
    </row>
    <row r="16" spans="1:19" x14ac:dyDescent="0.2">
      <c r="A16" s="60" t="str">
        <f t="shared" si="0"/>
        <v>The People Concern</v>
      </c>
      <c r="B16" s="60" t="str">
        <f t="shared" si="1"/>
        <v xml:space="preserve">Interim Housing and Wellness Program </v>
      </c>
      <c r="D16" s="60" t="s">
        <v>52</v>
      </c>
      <c r="E16" s="43" t="s">
        <v>78</v>
      </c>
      <c r="F16" s="190" t="s">
        <v>79</v>
      </c>
      <c r="G16" s="234">
        <f>G14-G15</f>
        <v>1.1008100118488073E-3</v>
      </c>
      <c r="H16" s="43"/>
      <c r="I16" s="43" t="s">
        <v>78</v>
      </c>
      <c r="J16" s="43"/>
      <c r="K16" s="43"/>
      <c r="L16" s="49">
        <f t="shared" ref="L16:M16" si="14">L193</f>
        <v>0</v>
      </c>
      <c r="M16" s="49">
        <f t="shared" si="14"/>
        <v>0</v>
      </c>
      <c r="N16" s="49">
        <f t="shared" si="6"/>
        <v>0</v>
      </c>
      <c r="O16" s="49">
        <f>O193</f>
        <v>0</v>
      </c>
      <c r="P16" s="49">
        <f>P193</f>
        <v>0</v>
      </c>
      <c r="Q16" s="49">
        <f>Q193</f>
        <v>0</v>
      </c>
      <c r="R16" s="48" t="str">
        <f t="shared" si="4"/>
        <v>N/A</v>
      </c>
      <c r="S16" s="191">
        <f>S193</f>
        <v>0</v>
      </c>
    </row>
    <row r="17" spans="1:26" x14ac:dyDescent="0.2">
      <c r="A17" s="60" t="str">
        <f t="shared" si="0"/>
        <v>The People Concern</v>
      </c>
      <c r="B17" s="60" t="str">
        <f t="shared" si="1"/>
        <v xml:space="preserve">Interim Housing and Wellness Program </v>
      </c>
      <c r="D17" s="60" t="s">
        <v>52</v>
      </c>
      <c r="E17" s="43" t="s">
        <v>80</v>
      </c>
      <c r="F17" s="190"/>
      <c r="G17" s="43"/>
      <c r="H17" s="43"/>
      <c r="I17" s="43" t="s">
        <v>80</v>
      </c>
      <c r="J17" s="43"/>
      <c r="K17" s="43"/>
      <c r="L17" s="49">
        <f t="shared" ref="L17:M17" si="15">L205</f>
        <v>213703.76048189221</v>
      </c>
      <c r="M17" s="49">
        <f t="shared" si="15"/>
        <v>73629.692550940003</v>
      </c>
      <c r="N17" s="49">
        <f t="shared" si="6"/>
        <v>140074.06793095221</v>
      </c>
      <c r="O17" s="49">
        <f>O205</f>
        <v>36814.846275470001</v>
      </c>
      <c r="P17" s="49">
        <f>P205</f>
        <v>36814.846275470001</v>
      </c>
      <c r="Q17" s="49">
        <f>Q205</f>
        <v>73629.692550940003</v>
      </c>
      <c r="R17" s="48">
        <f t="shared" si="4"/>
        <v>1</v>
      </c>
      <c r="S17" s="191">
        <f>S205</f>
        <v>138244.98000000001</v>
      </c>
    </row>
    <row r="18" spans="1:26" ht="13.5" thickBot="1" x14ac:dyDescent="0.25">
      <c r="E18" s="43"/>
      <c r="F18" s="193"/>
      <c r="G18" s="194"/>
      <c r="H18" s="64"/>
      <c r="I18" s="194" t="s">
        <v>81</v>
      </c>
      <c r="J18" s="194"/>
      <c r="K18" s="194"/>
      <c r="L18" s="195">
        <f t="shared" ref="L18:Q18" si="16">SUM(L7:L17)</f>
        <v>2541370.5646901322</v>
      </c>
      <c r="M18" s="195">
        <f t="shared" si="16"/>
        <v>809926.91786033986</v>
      </c>
      <c r="N18" s="195">
        <f t="shared" si="16"/>
        <v>1731443.6468297923</v>
      </c>
      <c r="O18" s="195">
        <f t="shared" si="16"/>
        <v>387538.86632100743</v>
      </c>
      <c r="P18" s="195">
        <f t="shared" si="16"/>
        <v>422388.13657818257</v>
      </c>
      <c r="Q18" s="195">
        <f t="shared" si="16"/>
        <v>809927.00289918995</v>
      </c>
      <c r="R18" s="196">
        <f t="shared" si="4"/>
        <v>1.0000001049957079</v>
      </c>
      <c r="S18" s="197">
        <f>SUM(S7:S17)</f>
        <v>2341826.4800000004</v>
      </c>
    </row>
    <row r="19" spans="1:26" ht="13.5" thickBot="1" x14ac:dyDescent="0.25">
      <c r="E19" s="43"/>
      <c r="F19" s="36"/>
      <c r="G19" s="43"/>
      <c r="H19" s="43"/>
      <c r="I19" s="36"/>
      <c r="J19" s="36"/>
      <c r="K19" s="36"/>
      <c r="L19" s="120"/>
      <c r="M19" s="120"/>
      <c r="N19" s="120"/>
      <c r="O19" s="120"/>
      <c r="P19" s="120"/>
      <c r="Q19" s="120"/>
      <c r="R19" s="102"/>
      <c r="S19" s="120"/>
    </row>
    <row r="20" spans="1:26" ht="13.5" hidden="1" thickBot="1" x14ac:dyDescent="0.25">
      <c r="E20" s="43"/>
      <c r="F20" s="198" t="s">
        <v>82</v>
      </c>
      <c r="G20" s="95"/>
      <c r="H20" s="95"/>
      <c r="I20" s="228"/>
      <c r="J20" s="228"/>
      <c r="K20" s="228"/>
      <c r="L20" s="229"/>
      <c r="M20" s="229"/>
      <c r="N20" s="229"/>
      <c r="O20" s="229"/>
      <c r="P20" s="229"/>
      <c r="Q20" s="229"/>
      <c r="R20" s="230"/>
      <c r="S20" s="231"/>
    </row>
    <row r="21" spans="1:26" ht="13.5" hidden="1" thickBot="1" x14ac:dyDescent="0.25">
      <c r="E21" s="43"/>
      <c r="F21" s="190" t="s">
        <v>83</v>
      </c>
      <c r="G21" s="43"/>
      <c r="H21" s="43"/>
      <c r="I21" s="36"/>
      <c r="J21" s="36"/>
      <c r="K21" s="36"/>
      <c r="L21" s="120"/>
      <c r="M21" s="120"/>
      <c r="N21" s="120"/>
      <c r="O21" s="120"/>
      <c r="P21" s="120"/>
      <c r="Q21" s="120"/>
      <c r="R21" s="102"/>
      <c r="S21" s="232"/>
    </row>
    <row r="22" spans="1:26" ht="13.5" hidden="1" thickBot="1" x14ac:dyDescent="0.25">
      <c r="F22" s="68" t="s">
        <v>71</v>
      </c>
      <c r="G22" s="64"/>
      <c r="H22" s="64"/>
      <c r="I22" s="64"/>
      <c r="J22" s="64"/>
      <c r="K22" s="64"/>
      <c r="L22" s="64"/>
      <c r="M22" s="64"/>
      <c r="N22" s="64"/>
      <c r="O22" s="64"/>
      <c r="P22" s="64"/>
      <c r="Q22" s="64"/>
      <c r="R22" s="31"/>
      <c r="S22" s="233"/>
    </row>
    <row r="23" spans="1:26" ht="13.5" thickBot="1" x14ac:dyDescent="0.25">
      <c r="E23" s="43"/>
      <c r="F23" s="26" t="s">
        <v>84</v>
      </c>
      <c r="G23" s="25"/>
      <c r="H23" s="25"/>
      <c r="I23" s="25"/>
      <c r="J23" s="25"/>
      <c r="K23" s="25"/>
      <c r="L23" s="25"/>
      <c r="M23" s="25"/>
      <c r="N23" s="25"/>
      <c r="O23" s="25"/>
      <c r="P23" s="25"/>
      <c r="Q23" s="25"/>
      <c r="R23" s="205"/>
      <c r="S23" s="24"/>
    </row>
    <row r="24" spans="1:26" ht="13.5" thickBot="1" x14ac:dyDescent="0.25">
      <c r="F24" s="43"/>
      <c r="G24" s="43"/>
      <c r="H24" s="43"/>
      <c r="I24" s="43"/>
      <c r="J24" s="43"/>
      <c r="K24" s="43"/>
      <c r="L24" s="270"/>
      <c r="M24" s="270"/>
      <c r="N24" s="270"/>
    </row>
    <row r="25" spans="1:26" x14ac:dyDescent="0.2">
      <c r="F25" s="176" t="s">
        <v>85</v>
      </c>
      <c r="G25" s="177"/>
      <c r="H25" s="177"/>
      <c r="I25" s="177"/>
      <c r="J25" s="177"/>
      <c r="K25" s="178"/>
      <c r="L25" s="179"/>
      <c r="M25" s="179"/>
      <c r="N25" s="179"/>
      <c r="O25" s="179"/>
      <c r="P25" s="179"/>
      <c r="Q25" s="179"/>
      <c r="R25" s="180"/>
      <c r="S25" s="181"/>
    </row>
    <row r="26" spans="1:26" s="80" customFormat="1" ht="11.25" x14ac:dyDescent="0.2">
      <c r="A26" s="75"/>
      <c r="B26" s="75"/>
      <c r="C26" s="75"/>
      <c r="D26" s="75"/>
      <c r="E26" s="84"/>
      <c r="F26" s="182" t="s">
        <v>86</v>
      </c>
      <c r="G26" s="86"/>
      <c r="H26" s="86"/>
      <c r="I26" s="86"/>
      <c r="J26" s="86"/>
      <c r="K26" s="78"/>
      <c r="L26" s="22"/>
      <c r="M26" s="22"/>
      <c r="N26" s="22"/>
      <c r="O26" s="22"/>
      <c r="P26" s="22"/>
      <c r="Q26" s="22"/>
      <c r="R26" s="21"/>
      <c r="S26" s="183"/>
    </row>
    <row r="27" spans="1:26" s="80" customFormat="1" ht="33.75" x14ac:dyDescent="0.2">
      <c r="A27" s="60"/>
      <c r="B27" s="60"/>
      <c r="C27" s="75"/>
      <c r="D27" s="87"/>
      <c r="E27" s="84"/>
      <c r="F27" s="304" t="s">
        <v>87</v>
      </c>
      <c r="G27" s="305" t="s">
        <v>88</v>
      </c>
      <c r="H27" s="52" t="s">
        <v>38</v>
      </c>
      <c r="I27" s="52" t="s">
        <v>39</v>
      </c>
      <c r="J27" s="52" t="s">
        <v>40</v>
      </c>
      <c r="K27" s="52" t="s">
        <v>315</v>
      </c>
      <c r="L27" s="52" t="s">
        <v>53</v>
      </c>
      <c r="M27" s="52" t="s">
        <v>54</v>
      </c>
      <c r="N27" s="52" t="s">
        <v>55</v>
      </c>
      <c r="O27" s="52" t="s">
        <v>56</v>
      </c>
      <c r="P27" s="52" t="s">
        <v>57</v>
      </c>
      <c r="Q27" s="52" t="s">
        <v>58</v>
      </c>
      <c r="R27" s="62" t="s">
        <v>59</v>
      </c>
      <c r="S27" s="63" t="s">
        <v>60</v>
      </c>
      <c r="T27" s="277" t="s">
        <v>89</v>
      </c>
    </row>
    <row r="28" spans="1:26" s="279" customFormat="1" x14ac:dyDescent="0.2">
      <c r="A28" s="278"/>
      <c r="B28" s="278"/>
      <c r="C28" s="278"/>
      <c r="D28" s="278"/>
      <c r="F28" s="239" t="s">
        <v>90</v>
      </c>
      <c r="G28" s="240"/>
      <c r="H28" s="241"/>
      <c r="I28" s="242"/>
      <c r="J28" s="243"/>
      <c r="K28" s="244"/>
      <c r="L28" s="235"/>
      <c r="M28" s="235"/>
      <c r="N28" s="235"/>
      <c r="O28" s="235"/>
      <c r="P28" s="235"/>
      <c r="Q28" s="280"/>
      <c r="R28" s="236"/>
      <c r="S28" s="281"/>
      <c r="Y28" s="111"/>
      <c r="Z28" s="111"/>
    </row>
    <row r="29" spans="1:26" hidden="1" outlineLevel="1" x14ac:dyDescent="0.2">
      <c r="A29" s="60" t="str">
        <f t="shared" ref="A29:A79" si="17">$G$7</f>
        <v>The People Concern</v>
      </c>
      <c r="B29" s="60" t="str">
        <f t="shared" ref="B29:B79" si="18">$G$8</f>
        <v xml:space="preserve">Interim Housing and Wellness Program </v>
      </c>
      <c r="D29" s="60" t="s">
        <v>84</v>
      </c>
      <c r="E29" s="29" t="s">
        <v>85</v>
      </c>
      <c r="F29" s="245" t="s">
        <v>119</v>
      </c>
      <c r="G29" s="246" t="s">
        <v>120</v>
      </c>
      <c r="H29" s="247">
        <v>1</v>
      </c>
      <c r="I29" s="248">
        <v>11050</v>
      </c>
      <c r="J29" s="303">
        <f>H29*K29</f>
        <v>0.1</v>
      </c>
      <c r="K29" s="249">
        <v>0.1</v>
      </c>
      <c r="L29" s="250">
        <v>13260</v>
      </c>
      <c r="M29" s="250">
        <v>13260</v>
      </c>
      <c r="N29" s="251">
        <f>L29-M29</f>
        <v>0</v>
      </c>
      <c r="O29" s="282">
        <v>6781.1399999999985</v>
      </c>
      <c r="P29" s="282">
        <v>6478.8600000000015</v>
      </c>
      <c r="Q29" s="51">
        <f>SUM(O29:P29)</f>
        <v>13260</v>
      </c>
      <c r="R29" s="48">
        <f>IFERROR(Q29/M29,"N/A")</f>
        <v>1</v>
      </c>
      <c r="S29" s="283">
        <v>13901.960000000006</v>
      </c>
      <c r="T29" s="284" t="s">
        <v>121</v>
      </c>
      <c r="Y29" s="272"/>
      <c r="Z29" s="272"/>
    </row>
    <row r="30" spans="1:26" collapsed="1" x14ac:dyDescent="0.2">
      <c r="F30" s="245"/>
      <c r="G30" s="246" t="s">
        <v>121</v>
      </c>
      <c r="H30" s="247"/>
      <c r="I30" s="248"/>
      <c r="J30" s="303"/>
      <c r="K30" s="303">
        <f>SUM(J29)</f>
        <v>0.1</v>
      </c>
      <c r="L30" s="250">
        <f>SUM(L29)</f>
        <v>13260</v>
      </c>
      <c r="M30" s="250">
        <f t="shared" ref="M30:Q30" si="19">SUM(M29)</f>
        <v>13260</v>
      </c>
      <c r="N30" s="251">
        <f t="shared" si="19"/>
        <v>0</v>
      </c>
      <c r="O30" s="282">
        <f t="shared" si="19"/>
        <v>6781.1399999999985</v>
      </c>
      <c r="P30" s="282">
        <f t="shared" si="19"/>
        <v>6478.8600000000015</v>
      </c>
      <c r="Q30" s="51">
        <f t="shared" si="19"/>
        <v>13260</v>
      </c>
      <c r="R30" s="48">
        <f>IFERROR(Q30/M30,"N/A")</f>
        <v>1</v>
      </c>
      <c r="S30" s="283">
        <f>SUM(S29)</f>
        <v>13901.960000000006</v>
      </c>
      <c r="T30" s="284"/>
      <c r="Y30" s="272"/>
      <c r="Z30" s="272"/>
    </row>
    <row r="31" spans="1:26" hidden="1" outlineLevel="1" x14ac:dyDescent="0.2">
      <c r="A31" s="60" t="str">
        <f t="shared" si="17"/>
        <v>The People Concern</v>
      </c>
      <c r="B31" s="60" t="str">
        <f t="shared" si="18"/>
        <v xml:space="preserve">Interim Housing and Wellness Program </v>
      </c>
      <c r="D31" s="60" t="s">
        <v>84</v>
      </c>
      <c r="E31" s="29" t="s">
        <v>85</v>
      </c>
      <c r="F31" s="245" t="s">
        <v>91</v>
      </c>
      <c r="G31" s="246" t="s">
        <v>92</v>
      </c>
      <c r="H31" s="247">
        <v>1</v>
      </c>
      <c r="I31" s="248">
        <v>6800.0152999999991</v>
      </c>
      <c r="J31" s="303">
        <f>H31*K31</f>
        <v>1</v>
      </c>
      <c r="K31" s="249">
        <v>1</v>
      </c>
      <c r="L31" s="250">
        <v>81600</v>
      </c>
      <c r="M31" s="250">
        <v>40800.091799999995</v>
      </c>
      <c r="N31" s="251">
        <f t="shared" ref="N31:N79" si="20">L31-M31</f>
        <v>40799.908200000005</v>
      </c>
      <c r="O31" s="282">
        <v>20612.549999999996</v>
      </c>
      <c r="P31" s="282">
        <v>20187.541799999999</v>
      </c>
      <c r="Q31" s="51">
        <f t="shared" ref="Q31:Q79" si="21">SUM(O31:P31)</f>
        <v>40800.091799999995</v>
      </c>
      <c r="R31" s="48">
        <f t="shared" ref="R31:R80" si="22">IFERROR(Q31/M31,"N/A")</f>
        <v>1</v>
      </c>
      <c r="S31" s="283">
        <v>82374.279999999984</v>
      </c>
      <c r="T31" s="284" t="s">
        <v>93</v>
      </c>
      <c r="Y31" s="272"/>
      <c r="Z31" s="272"/>
    </row>
    <row r="32" spans="1:26" hidden="1" outlineLevel="1" x14ac:dyDescent="0.2">
      <c r="A32" s="60" t="str">
        <f t="shared" si="17"/>
        <v>The People Concern</v>
      </c>
      <c r="B32" s="60" t="str">
        <f t="shared" si="18"/>
        <v xml:space="preserve">Interim Housing and Wellness Program </v>
      </c>
      <c r="D32" s="60" t="s">
        <v>84</v>
      </c>
      <c r="E32" s="29" t="s">
        <v>85</v>
      </c>
      <c r="F32" s="245" t="s">
        <v>94</v>
      </c>
      <c r="G32" s="246" t="s">
        <v>95</v>
      </c>
      <c r="H32" s="247">
        <v>1</v>
      </c>
      <c r="I32" s="248">
        <v>2595.424</v>
      </c>
      <c r="J32" s="303">
        <f t="shared" ref="J32:J56" si="23">H32*K32</f>
        <v>1</v>
      </c>
      <c r="K32" s="249">
        <v>1</v>
      </c>
      <c r="L32" s="250">
        <v>31145</v>
      </c>
      <c r="M32" s="250">
        <v>0</v>
      </c>
      <c r="N32" s="251">
        <f t="shared" si="20"/>
        <v>31145</v>
      </c>
      <c r="O32" s="282">
        <v>0</v>
      </c>
      <c r="P32" s="282">
        <v>0</v>
      </c>
      <c r="Q32" s="51">
        <f t="shared" si="21"/>
        <v>0</v>
      </c>
      <c r="R32" s="48" t="str">
        <f t="shared" si="22"/>
        <v>N/A</v>
      </c>
      <c r="S32" s="283">
        <v>8758.15</v>
      </c>
      <c r="T32" s="284" t="s">
        <v>93</v>
      </c>
      <c r="Y32" s="272"/>
      <c r="Z32" s="272"/>
    </row>
    <row r="33" spans="1:26" hidden="1" outlineLevel="1" x14ac:dyDescent="0.2">
      <c r="A33" s="60" t="str">
        <f t="shared" si="17"/>
        <v>The People Concern</v>
      </c>
      <c r="B33" s="60" t="str">
        <f t="shared" si="18"/>
        <v xml:space="preserve">Interim Housing and Wellness Program </v>
      </c>
      <c r="D33" s="60" t="s">
        <v>84</v>
      </c>
      <c r="E33" s="29" t="s">
        <v>85</v>
      </c>
      <c r="F33" s="245" t="s">
        <v>96</v>
      </c>
      <c r="G33" s="246" t="s">
        <v>97</v>
      </c>
      <c r="H33" s="247">
        <v>1</v>
      </c>
      <c r="I33" s="248">
        <v>4760.0084999999999</v>
      </c>
      <c r="J33" s="303">
        <f t="shared" si="23"/>
        <v>0.18</v>
      </c>
      <c r="K33" s="249">
        <v>0.18</v>
      </c>
      <c r="L33" s="250">
        <v>10282</v>
      </c>
      <c r="M33" s="250">
        <v>0</v>
      </c>
      <c r="N33" s="251">
        <f t="shared" si="20"/>
        <v>10282</v>
      </c>
      <c r="O33" s="282">
        <v>0</v>
      </c>
      <c r="P33" s="282">
        <v>0</v>
      </c>
      <c r="Q33" s="51">
        <f t="shared" si="21"/>
        <v>0</v>
      </c>
      <c r="R33" s="48" t="str">
        <f t="shared" si="22"/>
        <v>N/A</v>
      </c>
      <c r="S33" s="283">
        <v>14043.460000000001</v>
      </c>
      <c r="T33" s="284" t="s">
        <v>93</v>
      </c>
      <c r="Y33" s="272"/>
      <c r="Z33" s="272"/>
    </row>
    <row r="34" spans="1:26" hidden="1" outlineLevel="1" x14ac:dyDescent="0.2">
      <c r="A34" s="60" t="str">
        <f t="shared" si="17"/>
        <v>The People Concern</v>
      </c>
      <c r="B34" s="60" t="str">
        <f t="shared" si="18"/>
        <v xml:space="preserve">Interim Housing and Wellness Program </v>
      </c>
      <c r="D34" s="60" t="s">
        <v>84</v>
      </c>
      <c r="E34" s="29" t="s">
        <v>85</v>
      </c>
      <c r="F34" s="245" t="s">
        <v>98</v>
      </c>
      <c r="G34" s="246" t="s">
        <v>99</v>
      </c>
      <c r="H34" s="247">
        <v>1</v>
      </c>
      <c r="I34" s="248">
        <v>5253.0153</v>
      </c>
      <c r="J34" s="303">
        <f t="shared" si="23"/>
        <v>1</v>
      </c>
      <c r="K34" s="249">
        <v>1</v>
      </c>
      <c r="L34" s="250">
        <v>63036</v>
      </c>
      <c r="M34" s="250">
        <v>18910.855080000001</v>
      </c>
      <c r="N34" s="251">
        <f t="shared" si="20"/>
        <v>44125.144919999999</v>
      </c>
      <c r="O34" s="282">
        <v>10174.09</v>
      </c>
      <c r="P34" s="282">
        <v>8736.765080000001</v>
      </c>
      <c r="Q34" s="51">
        <f t="shared" si="21"/>
        <v>18910.855080000001</v>
      </c>
      <c r="R34" s="48">
        <f t="shared" si="22"/>
        <v>1</v>
      </c>
      <c r="S34" s="283">
        <v>68717.310000000012</v>
      </c>
      <c r="T34" s="284" t="s">
        <v>93</v>
      </c>
      <c r="Y34" s="272"/>
      <c r="Z34" s="272"/>
    </row>
    <row r="35" spans="1:26" hidden="1" outlineLevel="1" x14ac:dyDescent="0.2">
      <c r="A35" s="60" t="str">
        <f t="shared" si="17"/>
        <v>The People Concern</v>
      </c>
      <c r="B35" s="60" t="str">
        <f t="shared" si="18"/>
        <v xml:space="preserve">Interim Housing and Wellness Program </v>
      </c>
      <c r="D35" s="60" t="s">
        <v>84</v>
      </c>
      <c r="E35" s="29" t="s">
        <v>85</v>
      </c>
      <c r="F35" s="245" t="s">
        <v>100</v>
      </c>
      <c r="G35" s="246" t="s">
        <v>101</v>
      </c>
      <c r="H35" s="247">
        <v>1</v>
      </c>
      <c r="I35" s="252">
        <v>3573.1280000000002</v>
      </c>
      <c r="J35" s="303">
        <f t="shared" si="23"/>
        <v>1</v>
      </c>
      <c r="K35" s="254">
        <v>1</v>
      </c>
      <c r="L35" s="250">
        <v>42878</v>
      </c>
      <c r="M35" s="250">
        <v>21438.768</v>
      </c>
      <c r="N35" s="251">
        <f t="shared" si="20"/>
        <v>21439.232</v>
      </c>
      <c r="O35" s="282">
        <v>11791.322400000001</v>
      </c>
      <c r="P35" s="282">
        <v>9647.4455999999991</v>
      </c>
      <c r="Q35" s="51">
        <f t="shared" si="21"/>
        <v>21438.768</v>
      </c>
      <c r="R35" s="48">
        <f t="shared" si="22"/>
        <v>1</v>
      </c>
      <c r="S35" s="283">
        <v>53322.59</v>
      </c>
      <c r="T35" s="284" t="s">
        <v>93</v>
      </c>
      <c r="Y35" s="272"/>
      <c r="Z35" s="272"/>
    </row>
    <row r="36" spans="1:26" hidden="1" outlineLevel="1" x14ac:dyDescent="0.2">
      <c r="A36" s="60" t="str">
        <f t="shared" si="17"/>
        <v>The People Concern</v>
      </c>
      <c r="B36" s="60" t="str">
        <f t="shared" si="18"/>
        <v xml:space="preserve">Interim Housing and Wellness Program </v>
      </c>
      <c r="D36" s="60" t="s">
        <v>84</v>
      </c>
      <c r="E36" s="29" t="s">
        <v>85</v>
      </c>
      <c r="F36" s="245" t="s">
        <v>102</v>
      </c>
      <c r="G36" s="246" t="s">
        <v>103</v>
      </c>
      <c r="H36" s="247">
        <v>1</v>
      </c>
      <c r="I36" s="252">
        <v>2595.424</v>
      </c>
      <c r="J36" s="303">
        <f t="shared" si="23"/>
        <v>1</v>
      </c>
      <c r="K36" s="254">
        <v>1</v>
      </c>
      <c r="L36" s="250">
        <v>31145</v>
      </c>
      <c r="M36" s="250">
        <v>31145.088</v>
      </c>
      <c r="N36" s="251">
        <f t="shared" si="20"/>
        <v>-8.7999999999738066E-2</v>
      </c>
      <c r="O36" s="282">
        <v>17129.7984</v>
      </c>
      <c r="P36" s="282">
        <v>14015.2896</v>
      </c>
      <c r="Q36" s="51">
        <f t="shared" ref="Q36:Q44" si="24">SUM(O36:P36)</f>
        <v>31145.088</v>
      </c>
      <c r="R36" s="48">
        <f t="shared" si="22"/>
        <v>1</v>
      </c>
      <c r="S36" s="283">
        <v>38371.15</v>
      </c>
      <c r="T36" s="284" t="s">
        <v>93</v>
      </c>
      <c r="Y36" s="272"/>
      <c r="Z36" s="272"/>
    </row>
    <row r="37" spans="1:26" hidden="1" outlineLevel="1" x14ac:dyDescent="0.2">
      <c r="A37" s="60" t="str">
        <f t="shared" si="17"/>
        <v>The People Concern</v>
      </c>
      <c r="B37" s="60" t="str">
        <f t="shared" si="18"/>
        <v xml:space="preserve">Interim Housing and Wellness Program </v>
      </c>
      <c r="D37" s="60" t="s">
        <v>84</v>
      </c>
      <c r="E37" s="29" t="s">
        <v>85</v>
      </c>
      <c r="F37" s="245" t="s">
        <v>104</v>
      </c>
      <c r="G37" s="246" t="s">
        <v>105</v>
      </c>
      <c r="H37" s="247">
        <v>1</v>
      </c>
      <c r="I37" s="252">
        <v>3571.36</v>
      </c>
      <c r="J37" s="303">
        <f t="shared" si="23"/>
        <v>1</v>
      </c>
      <c r="K37" s="254">
        <v>1</v>
      </c>
      <c r="L37" s="250">
        <v>42856</v>
      </c>
      <c r="M37" s="250">
        <v>0</v>
      </c>
      <c r="N37" s="251">
        <f t="shared" si="20"/>
        <v>42856</v>
      </c>
      <c r="O37" s="282">
        <v>0</v>
      </c>
      <c r="P37" s="282">
        <v>0</v>
      </c>
      <c r="Q37" s="51">
        <f t="shared" si="24"/>
        <v>0</v>
      </c>
      <c r="R37" s="48" t="str">
        <f t="shared" si="22"/>
        <v>N/A</v>
      </c>
      <c r="S37" s="283">
        <v>52781.840000000004</v>
      </c>
      <c r="T37" s="284" t="s">
        <v>93</v>
      </c>
      <c r="Y37" s="272"/>
      <c r="Z37" s="272"/>
    </row>
    <row r="38" spans="1:26" hidden="1" outlineLevel="1" x14ac:dyDescent="0.2">
      <c r="A38" s="60" t="str">
        <f t="shared" si="17"/>
        <v>The People Concern</v>
      </c>
      <c r="B38" s="60" t="str">
        <f t="shared" si="18"/>
        <v xml:space="preserve">Interim Housing and Wellness Program </v>
      </c>
      <c r="D38" s="60" t="s">
        <v>84</v>
      </c>
      <c r="E38" s="29" t="s">
        <v>85</v>
      </c>
      <c r="F38" s="245" t="s">
        <v>106</v>
      </c>
      <c r="G38" s="246" t="s">
        <v>107</v>
      </c>
      <c r="H38" s="247">
        <v>1</v>
      </c>
      <c r="I38" s="252">
        <v>2652</v>
      </c>
      <c r="J38" s="303">
        <f t="shared" si="23"/>
        <v>1</v>
      </c>
      <c r="K38" s="254">
        <v>1</v>
      </c>
      <c r="L38" s="250">
        <v>31824</v>
      </c>
      <c r="M38" s="250">
        <v>0</v>
      </c>
      <c r="N38" s="251">
        <f t="shared" si="20"/>
        <v>31824</v>
      </c>
      <c r="O38" s="282">
        <v>0</v>
      </c>
      <c r="P38" s="282">
        <v>0</v>
      </c>
      <c r="Q38" s="51">
        <f t="shared" si="24"/>
        <v>0</v>
      </c>
      <c r="R38" s="48" t="str">
        <f t="shared" si="22"/>
        <v>N/A</v>
      </c>
      <c r="S38" s="283">
        <v>1280</v>
      </c>
      <c r="T38" s="284" t="s">
        <v>93</v>
      </c>
      <c r="Y38" s="272"/>
      <c r="Z38" s="272"/>
    </row>
    <row r="39" spans="1:26" hidden="1" outlineLevel="1" x14ac:dyDescent="0.2">
      <c r="A39" s="60" t="str">
        <f t="shared" si="17"/>
        <v>The People Concern</v>
      </c>
      <c r="B39" s="60" t="str">
        <f t="shared" si="18"/>
        <v xml:space="preserve">Interim Housing and Wellness Program </v>
      </c>
      <c r="D39" s="60" t="s">
        <v>84</v>
      </c>
      <c r="E39" s="29" t="s">
        <v>85</v>
      </c>
      <c r="F39" s="245" t="s">
        <v>108</v>
      </c>
      <c r="G39" s="246" t="s">
        <v>109</v>
      </c>
      <c r="H39" s="247">
        <v>1</v>
      </c>
      <c r="I39" s="252">
        <v>9724</v>
      </c>
      <c r="J39" s="303">
        <f t="shared" si="23"/>
        <v>0.4</v>
      </c>
      <c r="K39" s="254">
        <v>0.4</v>
      </c>
      <c r="L39" s="250">
        <v>46675</v>
      </c>
      <c r="M39" s="250">
        <v>23337.600000000002</v>
      </c>
      <c r="N39" s="251">
        <f t="shared" si="20"/>
        <v>23337.399999999998</v>
      </c>
      <c r="O39" s="282">
        <v>12656.459999999997</v>
      </c>
      <c r="P39" s="282">
        <v>10681.140000000005</v>
      </c>
      <c r="Q39" s="51">
        <f t="shared" si="24"/>
        <v>23337.600000000002</v>
      </c>
      <c r="R39" s="48">
        <f t="shared" si="22"/>
        <v>1</v>
      </c>
      <c r="S39" s="283">
        <v>32830.980000000003</v>
      </c>
      <c r="T39" s="284" t="s">
        <v>93</v>
      </c>
      <c r="Y39" s="272"/>
      <c r="Z39" s="272"/>
    </row>
    <row r="40" spans="1:26" hidden="1" outlineLevel="1" x14ac:dyDescent="0.2">
      <c r="A40" s="60" t="str">
        <f t="shared" si="17"/>
        <v>The People Concern</v>
      </c>
      <c r="B40" s="60" t="str">
        <f t="shared" si="18"/>
        <v xml:space="preserve">Interim Housing and Wellness Program </v>
      </c>
      <c r="D40" s="60" t="s">
        <v>84</v>
      </c>
      <c r="E40" s="29" t="s">
        <v>85</v>
      </c>
      <c r="F40" s="245" t="s">
        <v>110</v>
      </c>
      <c r="G40" s="246" t="s">
        <v>111</v>
      </c>
      <c r="H40" s="247">
        <v>1</v>
      </c>
      <c r="I40" s="252">
        <v>2519.4</v>
      </c>
      <c r="J40" s="303">
        <f t="shared" si="23"/>
        <v>1</v>
      </c>
      <c r="K40" s="254">
        <v>1</v>
      </c>
      <c r="L40" s="250">
        <v>30233</v>
      </c>
      <c r="M40" s="250">
        <v>0</v>
      </c>
      <c r="N40" s="251">
        <f t="shared" si="20"/>
        <v>30233</v>
      </c>
      <c r="O40" s="282">
        <v>0</v>
      </c>
      <c r="P40" s="282">
        <v>0</v>
      </c>
      <c r="Q40" s="51">
        <f t="shared" si="24"/>
        <v>0</v>
      </c>
      <c r="R40" s="48" t="str">
        <f t="shared" si="22"/>
        <v>N/A</v>
      </c>
      <c r="S40" s="283">
        <v>0</v>
      </c>
      <c r="T40" s="284" t="s">
        <v>93</v>
      </c>
      <c r="Y40" s="272"/>
      <c r="Z40" s="272"/>
    </row>
    <row r="41" spans="1:26" hidden="1" outlineLevel="1" x14ac:dyDescent="0.2">
      <c r="A41" s="60" t="str">
        <f t="shared" si="17"/>
        <v>The People Concern</v>
      </c>
      <c r="B41" s="60" t="str">
        <f t="shared" si="18"/>
        <v xml:space="preserve">Interim Housing and Wellness Program </v>
      </c>
      <c r="D41" s="60" t="s">
        <v>84</v>
      </c>
      <c r="E41" s="29" t="s">
        <v>85</v>
      </c>
      <c r="F41" s="245" t="s">
        <v>112</v>
      </c>
      <c r="G41" s="246" t="s">
        <v>103</v>
      </c>
      <c r="H41" s="247">
        <v>1</v>
      </c>
      <c r="I41" s="252">
        <v>2595.424</v>
      </c>
      <c r="J41" s="303">
        <f t="shared" si="23"/>
        <v>1</v>
      </c>
      <c r="K41" s="254">
        <v>1</v>
      </c>
      <c r="L41" s="250">
        <v>31145</v>
      </c>
      <c r="M41" s="250">
        <v>0</v>
      </c>
      <c r="N41" s="251">
        <f t="shared" si="20"/>
        <v>31145</v>
      </c>
      <c r="O41" s="282">
        <v>0</v>
      </c>
      <c r="P41" s="282">
        <v>0</v>
      </c>
      <c r="Q41" s="51">
        <f t="shared" si="24"/>
        <v>0</v>
      </c>
      <c r="R41" s="48" t="str">
        <f t="shared" si="22"/>
        <v>N/A</v>
      </c>
      <c r="S41" s="283">
        <v>39526.109999999993</v>
      </c>
      <c r="T41" s="284" t="s">
        <v>93</v>
      </c>
      <c r="Y41" s="272"/>
      <c r="Z41" s="272"/>
    </row>
    <row r="42" spans="1:26" hidden="1" outlineLevel="1" x14ac:dyDescent="0.2">
      <c r="A42" s="60" t="str">
        <f t="shared" si="17"/>
        <v>The People Concern</v>
      </c>
      <c r="B42" s="60" t="str">
        <f t="shared" si="18"/>
        <v xml:space="preserve">Interim Housing and Wellness Program </v>
      </c>
      <c r="D42" s="60" t="s">
        <v>84</v>
      </c>
      <c r="E42" s="29" t="s">
        <v>85</v>
      </c>
      <c r="F42" s="245" t="s">
        <v>113</v>
      </c>
      <c r="G42" s="246" t="s">
        <v>107</v>
      </c>
      <c r="H42" s="255">
        <v>1</v>
      </c>
      <c r="I42" s="252">
        <v>3005.6</v>
      </c>
      <c r="J42" s="303">
        <f t="shared" si="23"/>
        <v>0.5</v>
      </c>
      <c r="K42" s="254">
        <v>0.5</v>
      </c>
      <c r="L42" s="250">
        <v>18034</v>
      </c>
      <c r="M42" s="250">
        <v>0</v>
      </c>
      <c r="N42" s="251">
        <f t="shared" si="20"/>
        <v>18034</v>
      </c>
      <c r="O42" s="282">
        <v>0</v>
      </c>
      <c r="P42" s="282">
        <v>0</v>
      </c>
      <c r="Q42" s="51">
        <f t="shared" si="24"/>
        <v>0</v>
      </c>
      <c r="R42" s="48" t="str">
        <f t="shared" si="22"/>
        <v>N/A</v>
      </c>
      <c r="S42" s="283">
        <v>3417</v>
      </c>
      <c r="T42" s="284" t="s">
        <v>93</v>
      </c>
      <c r="Y42" s="272"/>
      <c r="Z42" s="272"/>
    </row>
    <row r="43" spans="1:26" hidden="1" outlineLevel="1" x14ac:dyDescent="0.2">
      <c r="A43" s="60" t="str">
        <f t="shared" si="17"/>
        <v>The People Concern</v>
      </c>
      <c r="B43" s="60" t="str">
        <f t="shared" si="18"/>
        <v xml:space="preserve">Interim Housing and Wellness Program </v>
      </c>
      <c r="D43" s="60" t="s">
        <v>84</v>
      </c>
      <c r="E43" s="29" t="s">
        <v>85</v>
      </c>
      <c r="F43" s="245" t="s">
        <v>114</v>
      </c>
      <c r="G43" s="246" t="s">
        <v>115</v>
      </c>
      <c r="H43" s="255">
        <v>1</v>
      </c>
      <c r="I43" s="252">
        <v>2652</v>
      </c>
      <c r="J43" s="303">
        <f t="shared" si="23"/>
        <v>1</v>
      </c>
      <c r="K43" s="254">
        <v>1</v>
      </c>
      <c r="L43" s="250">
        <v>31824</v>
      </c>
      <c r="M43" s="250">
        <v>0</v>
      </c>
      <c r="N43" s="251">
        <f t="shared" si="20"/>
        <v>31824</v>
      </c>
      <c r="O43" s="282">
        <v>0</v>
      </c>
      <c r="P43" s="282">
        <v>0</v>
      </c>
      <c r="Q43" s="51">
        <f t="shared" si="24"/>
        <v>0</v>
      </c>
      <c r="R43" s="48" t="str">
        <f t="shared" si="22"/>
        <v>N/A</v>
      </c>
      <c r="S43" s="283">
        <v>0</v>
      </c>
      <c r="T43" s="284" t="s">
        <v>93</v>
      </c>
      <c r="Y43" s="272"/>
      <c r="Z43" s="272"/>
    </row>
    <row r="44" spans="1:26" hidden="1" outlineLevel="1" x14ac:dyDescent="0.2">
      <c r="A44" s="60" t="str">
        <f t="shared" si="17"/>
        <v>The People Concern</v>
      </c>
      <c r="B44" s="60" t="str">
        <f t="shared" si="18"/>
        <v xml:space="preserve">Interim Housing and Wellness Program </v>
      </c>
      <c r="D44" s="60" t="s">
        <v>84</v>
      </c>
      <c r="E44" s="29" t="s">
        <v>85</v>
      </c>
      <c r="F44" s="245" t="s">
        <v>116</v>
      </c>
      <c r="G44" s="246" t="s">
        <v>117</v>
      </c>
      <c r="H44" s="255">
        <v>1</v>
      </c>
      <c r="I44" s="252">
        <v>3863.08</v>
      </c>
      <c r="J44" s="303">
        <f t="shared" si="23"/>
        <v>1</v>
      </c>
      <c r="K44" s="254">
        <v>1</v>
      </c>
      <c r="L44" s="250">
        <v>23178</v>
      </c>
      <c r="M44" s="250">
        <v>5000</v>
      </c>
      <c r="N44" s="251">
        <f t="shared" si="20"/>
        <v>18178</v>
      </c>
      <c r="O44" s="282">
        <v>5000</v>
      </c>
      <c r="P44" s="282">
        <v>0</v>
      </c>
      <c r="Q44" s="51">
        <f t="shared" si="24"/>
        <v>5000</v>
      </c>
      <c r="R44" s="48">
        <f t="shared" si="22"/>
        <v>1</v>
      </c>
      <c r="S44" s="283">
        <v>5000</v>
      </c>
      <c r="T44" s="284" t="s">
        <v>93</v>
      </c>
      <c r="Y44" s="272"/>
      <c r="Z44" s="272"/>
    </row>
    <row r="45" spans="1:26" hidden="1" outlineLevel="1" x14ac:dyDescent="0.2">
      <c r="A45" s="60" t="str">
        <f t="shared" si="17"/>
        <v>The People Concern</v>
      </c>
      <c r="B45" s="60" t="str">
        <f t="shared" si="18"/>
        <v xml:space="preserve">Interim Housing and Wellness Program </v>
      </c>
      <c r="D45" s="60" t="s">
        <v>84</v>
      </c>
      <c r="E45" s="29" t="s">
        <v>85</v>
      </c>
      <c r="F45" s="245" t="s">
        <v>118</v>
      </c>
      <c r="G45" s="246" t="s">
        <v>101</v>
      </c>
      <c r="H45" s="247">
        <v>1</v>
      </c>
      <c r="I45" s="248">
        <v>3504.1759999999999</v>
      </c>
      <c r="J45" s="303">
        <f t="shared" si="23"/>
        <v>1</v>
      </c>
      <c r="K45" s="249">
        <v>1</v>
      </c>
      <c r="L45" s="250">
        <v>42050</v>
      </c>
      <c r="M45" s="250">
        <v>0</v>
      </c>
      <c r="N45" s="251">
        <f t="shared" ref="N45:N50" si="25">L45-M45</f>
        <v>42050</v>
      </c>
      <c r="O45" s="282">
        <v>0</v>
      </c>
      <c r="P45" s="282">
        <v>0</v>
      </c>
      <c r="Q45" s="51">
        <f t="shared" ref="Q45:Q46" si="26">SUM(O45:P45)</f>
        <v>0</v>
      </c>
      <c r="R45" s="48" t="str">
        <f t="shared" ref="R45:R50" si="27">IFERROR(Q45/M45,"N/A")</f>
        <v>N/A</v>
      </c>
      <c r="S45" s="283">
        <v>3174.76</v>
      </c>
      <c r="T45" s="284" t="s">
        <v>93</v>
      </c>
      <c r="Y45" s="272"/>
      <c r="Z45" s="272"/>
    </row>
    <row r="46" spans="1:26" hidden="1" outlineLevel="1" x14ac:dyDescent="0.2">
      <c r="A46" s="60" t="str">
        <f t="shared" si="17"/>
        <v>The People Concern</v>
      </c>
      <c r="B46" s="60" t="str">
        <f t="shared" si="18"/>
        <v xml:space="preserve">Interim Housing and Wellness Program </v>
      </c>
      <c r="D46" s="60" t="s">
        <v>84</v>
      </c>
      <c r="E46" s="29" t="s">
        <v>85</v>
      </c>
      <c r="F46" s="245" t="s">
        <v>122</v>
      </c>
      <c r="G46" s="246" t="s">
        <v>123</v>
      </c>
      <c r="H46" s="247">
        <v>1</v>
      </c>
      <c r="I46" s="252">
        <v>2519.4</v>
      </c>
      <c r="J46" s="303">
        <f t="shared" si="23"/>
        <v>1</v>
      </c>
      <c r="K46" s="254">
        <v>1</v>
      </c>
      <c r="L46" s="250">
        <v>30233</v>
      </c>
      <c r="M46" s="250">
        <v>0</v>
      </c>
      <c r="N46" s="251">
        <f t="shared" si="25"/>
        <v>30233</v>
      </c>
      <c r="O46" s="282">
        <v>0</v>
      </c>
      <c r="P46" s="282">
        <v>0</v>
      </c>
      <c r="Q46" s="51">
        <f t="shared" si="26"/>
        <v>0</v>
      </c>
      <c r="R46" s="48" t="str">
        <f t="shared" si="27"/>
        <v>N/A</v>
      </c>
      <c r="S46" s="283">
        <v>0</v>
      </c>
      <c r="T46" s="284" t="s">
        <v>93</v>
      </c>
      <c r="Y46" s="272"/>
      <c r="Z46" s="272"/>
    </row>
    <row r="47" spans="1:26" hidden="1" outlineLevel="1" x14ac:dyDescent="0.2">
      <c r="A47" s="60" t="str">
        <f t="shared" si="17"/>
        <v>The People Concern</v>
      </c>
      <c r="B47" s="60" t="str">
        <f t="shared" si="18"/>
        <v xml:space="preserve">Interim Housing and Wellness Program </v>
      </c>
      <c r="D47" s="60" t="s">
        <v>84</v>
      </c>
      <c r="E47" s="29" t="s">
        <v>85</v>
      </c>
      <c r="F47" s="245" t="s">
        <v>124</v>
      </c>
      <c r="G47" s="246" t="s">
        <v>103</v>
      </c>
      <c r="H47" s="247">
        <v>1</v>
      </c>
      <c r="I47" s="252">
        <v>2595.424</v>
      </c>
      <c r="J47" s="303">
        <f t="shared" si="23"/>
        <v>1</v>
      </c>
      <c r="K47" s="254">
        <v>1</v>
      </c>
      <c r="L47" s="250">
        <v>31145.088</v>
      </c>
      <c r="M47" s="250">
        <v>27929</v>
      </c>
      <c r="N47" s="251">
        <f t="shared" si="25"/>
        <v>3216.0879999999997</v>
      </c>
      <c r="O47" s="282">
        <v>16698.760000000002</v>
      </c>
      <c r="P47" s="282">
        <v>11229.919999999998</v>
      </c>
      <c r="Q47" s="51">
        <f t="shared" ref="Q47:Q50" si="28">SUM(O47:P47)</f>
        <v>27928.68</v>
      </c>
      <c r="R47" s="48">
        <f t="shared" si="27"/>
        <v>0.99998854237530888</v>
      </c>
      <c r="S47" s="283">
        <v>9030.01</v>
      </c>
      <c r="T47" s="284" t="s">
        <v>93</v>
      </c>
      <c r="Y47" s="272"/>
      <c r="Z47" s="272"/>
    </row>
    <row r="48" spans="1:26" hidden="1" outlineLevel="1" x14ac:dyDescent="0.2">
      <c r="A48" s="60" t="str">
        <f t="shared" si="17"/>
        <v>The People Concern</v>
      </c>
      <c r="B48" s="60" t="str">
        <f t="shared" si="18"/>
        <v xml:space="preserve">Interim Housing and Wellness Program </v>
      </c>
      <c r="D48" s="60" t="s">
        <v>84</v>
      </c>
      <c r="E48" s="29" t="s">
        <v>85</v>
      </c>
      <c r="F48" s="245" t="s">
        <v>125</v>
      </c>
      <c r="G48" s="246" t="s">
        <v>111</v>
      </c>
      <c r="H48" s="247">
        <v>1</v>
      </c>
      <c r="I48" s="252">
        <v>2607.7999999999997</v>
      </c>
      <c r="J48" s="303">
        <f t="shared" si="23"/>
        <v>1</v>
      </c>
      <c r="K48" s="254">
        <v>1</v>
      </c>
      <c r="L48" s="250">
        <v>31293.599999999999</v>
      </c>
      <c r="M48" s="250">
        <v>20716.09</v>
      </c>
      <c r="N48" s="251">
        <f t="shared" si="25"/>
        <v>10577.509999999998</v>
      </c>
      <c r="O48" s="282">
        <v>0</v>
      </c>
      <c r="P48" s="282">
        <v>20716.09</v>
      </c>
      <c r="Q48" s="51">
        <f t="shared" si="28"/>
        <v>20716.09</v>
      </c>
      <c r="R48" s="48">
        <f t="shared" si="27"/>
        <v>1</v>
      </c>
      <c r="S48" s="283">
        <v>25080.030000000002</v>
      </c>
      <c r="T48" s="284" t="s">
        <v>93</v>
      </c>
      <c r="Y48" s="272"/>
      <c r="Z48" s="272"/>
    </row>
    <row r="49" spans="1:26" hidden="1" outlineLevel="1" x14ac:dyDescent="0.2">
      <c r="A49" s="60" t="str">
        <f t="shared" si="17"/>
        <v>The People Concern</v>
      </c>
      <c r="B49" s="60" t="str">
        <f t="shared" si="18"/>
        <v xml:space="preserve">Interim Housing and Wellness Program </v>
      </c>
      <c r="D49" s="60" t="s">
        <v>84</v>
      </c>
      <c r="E49" s="29" t="s">
        <v>85</v>
      </c>
      <c r="F49" s="245" t="s">
        <v>126</v>
      </c>
      <c r="G49" s="246" t="s">
        <v>127</v>
      </c>
      <c r="H49" s="247">
        <v>1</v>
      </c>
      <c r="I49" s="252">
        <v>3005.6</v>
      </c>
      <c r="J49" s="303">
        <f t="shared" si="23"/>
        <v>1</v>
      </c>
      <c r="K49" s="254">
        <v>1</v>
      </c>
      <c r="L49" s="250">
        <v>36067.199999999997</v>
      </c>
      <c r="M49" s="250">
        <v>15513</v>
      </c>
      <c r="N49" s="251">
        <f t="shared" si="25"/>
        <v>20554.199999999997</v>
      </c>
      <c r="O49" s="282">
        <v>0</v>
      </c>
      <c r="P49" s="282">
        <v>15513</v>
      </c>
      <c r="Q49" s="51">
        <f t="shared" si="28"/>
        <v>15513</v>
      </c>
      <c r="R49" s="48">
        <f t="shared" si="27"/>
        <v>1</v>
      </c>
      <c r="S49" s="283">
        <v>55555.549999999996</v>
      </c>
      <c r="T49" s="284" t="s">
        <v>93</v>
      </c>
      <c r="Y49" s="272"/>
      <c r="Z49" s="272"/>
    </row>
    <row r="50" spans="1:26" hidden="1" outlineLevel="1" x14ac:dyDescent="0.2">
      <c r="A50" s="60" t="str">
        <f t="shared" si="17"/>
        <v>The People Concern</v>
      </c>
      <c r="B50" s="60" t="str">
        <f t="shared" si="18"/>
        <v xml:space="preserve">Interim Housing and Wellness Program </v>
      </c>
      <c r="D50" s="60" t="s">
        <v>84</v>
      </c>
      <c r="E50" s="29" t="s">
        <v>85</v>
      </c>
      <c r="F50" s="245" t="s">
        <v>128</v>
      </c>
      <c r="G50" s="246" t="s">
        <v>103</v>
      </c>
      <c r="H50" s="247">
        <v>1</v>
      </c>
      <c r="I50" s="252">
        <v>2595.424</v>
      </c>
      <c r="J50" s="303">
        <f t="shared" si="23"/>
        <v>1</v>
      </c>
      <c r="K50" s="254">
        <v>1</v>
      </c>
      <c r="L50" s="250">
        <v>31145.088</v>
      </c>
      <c r="M50" s="250">
        <v>0</v>
      </c>
      <c r="N50" s="251">
        <f t="shared" si="25"/>
        <v>31145.088</v>
      </c>
      <c r="O50" s="282">
        <v>0</v>
      </c>
      <c r="P50" s="282">
        <v>0</v>
      </c>
      <c r="Q50" s="51">
        <f t="shared" si="28"/>
        <v>0</v>
      </c>
      <c r="R50" s="48" t="str">
        <f t="shared" si="27"/>
        <v>N/A</v>
      </c>
      <c r="S50" s="283">
        <v>17573.739999999998</v>
      </c>
      <c r="T50" s="284" t="s">
        <v>93</v>
      </c>
      <c r="Y50" s="272"/>
      <c r="Z50" s="272"/>
    </row>
    <row r="51" spans="1:26" hidden="1" outlineLevel="1" x14ac:dyDescent="0.2">
      <c r="F51" s="271" t="s">
        <v>129</v>
      </c>
      <c r="G51" s="271" t="s">
        <v>103</v>
      </c>
      <c r="H51" s="247">
        <v>1</v>
      </c>
      <c r="I51" s="252">
        <v>3333</v>
      </c>
      <c r="J51" s="303">
        <f t="shared" si="23"/>
        <v>1</v>
      </c>
      <c r="K51" s="254">
        <v>1</v>
      </c>
      <c r="L51" s="250">
        <v>19998</v>
      </c>
      <c r="M51" s="250">
        <v>0</v>
      </c>
      <c r="N51" s="251">
        <f t="shared" ref="N51:N56" si="29">L51-M51</f>
        <v>19998</v>
      </c>
      <c r="O51" s="282">
        <v>0</v>
      </c>
      <c r="P51" s="282">
        <v>0</v>
      </c>
      <c r="Q51" s="51">
        <f t="shared" ref="Q51:Q56" si="30">SUM(O51:P51)</f>
        <v>0</v>
      </c>
      <c r="R51" s="48" t="str">
        <f t="shared" ref="R51:R56" si="31">IFERROR(Q51/M51,"N/A")</f>
        <v>N/A</v>
      </c>
      <c r="S51" s="283">
        <v>19019.28</v>
      </c>
      <c r="T51" s="284" t="s">
        <v>93</v>
      </c>
      <c r="Y51" s="272"/>
      <c r="Z51" s="272"/>
    </row>
    <row r="52" spans="1:26" hidden="1" outlineLevel="1" x14ac:dyDescent="0.2">
      <c r="F52" s="271" t="s">
        <v>130</v>
      </c>
      <c r="G52" s="271" t="s">
        <v>103</v>
      </c>
      <c r="H52" s="247">
        <v>1</v>
      </c>
      <c r="I52" s="252">
        <v>2773</v>
      </c>
      <c r="J52" s="303">
        <f t="shared" si="23"/>
        <v>1</v>
      </c>
      <c r="K52" s="254">
        <v>1</v>
      </c>
      <c r="L52" s="250">
        <v>8319</v>
      </c>
      <c r="M52" s="250">
        <v>0</v>
      </c>
      <c r="N52" s="251">
        <f t="shared" si="29"/>
        <v>8319</v>
      </c>
      <c r="O52" s="282">
        <v>0</v>
      </c>
      <c r="P52" s="282">
        <v>0</v>
      </c>
      <c r="Q52" s="51">
        <f t="shared" si="30"/>
        <v>0</v>
      </c>
      <c r="R52" s="48" t="str">
        <f t="shared" si="31"/>
        <v>N/A</v>
      </c>
      <c r="S52" s="283">
        <v>5847.5199999999995</v>
      </c>
      <c r="T52" s="284" t="s">
        <v>93</v>
      </c>
      <c r="Y52" s="272"/>
      <c r="Z52" s="272"/>
    </row>
    <row r="53" spans="1:26" hidden="1" outlineLevel="1" x14ac:dyDescent="0.2">
      <c r="F53" s="271" t="s">
        <v>131</v>
      </c>
      <c r="G53" s="271" t="s">
        <v>132</v>
      </c>
      <c r="H53" s="247">
        <v>1</v>
      </c>
      <c r="I53" s="252">
        <v>2773</v>
      </c>
      <c r="J53" s="303">
        <f t="shared" si="23"/>
        <v>1</v>
      </c>
      <c r="K53" s="254">
        <v>1</v>
      </c>
      <c r="L53" s="250">
        <v>22184</v>
      </c>
      <c r="M53" s="250">
        <v>0</v>
      </c>
      <c r="N53" s="251">
        <f t="shared" si="29"/>
        <v>22184</v>
      </c>
      <c r="O53" s="282">
        <v>0</v>
      </c>
      <c r="P53" s="282">
        <v>0</v>
      </c>
      <c r="Q53" s="51">
        <f t="shared" si="30"/>
        <v>0</v>
      </c>
      <c r="R53" s="48" t="str">
        <f t="shared" si="31"/>
        <v>N/A</v>
      </c>
      <c r="S53" s="283">
        <v>20677.54</v>
      </c>
      <c r="T53" s="284" t="s">
        <v>93</v>
      </c>
      <c r="Y53" s="272"/>
      <c r="Z53" s="272"/>
    </row>
    <row r="54" spans="1:26" hidden="1" outlineLevel="1" x14ac:dyDescent="0.2">
      <c r="F54" s="271" t="s">
        <v>133</v>
      </c>
      <c r="G54" s="271" t="s">
        <v>97</v>
      </c>
      <c r="H54" s="247">
        <v>1</v>
      </c>
      <c r="I54" s="252">
        <v>5208</v>
      </c>
      <c r="J54" s="303">
        <f t="shared" si="23"/>
        <v>0.5</v>
      </c>
      <c r="K54" s="254">
        <v>0.5</v>
      </c>
      <c r="L54" s="250">
        <v>15624</v>
      </c>
      <c r="M54" s="250">
        <v>0</v>
      </c>
      <c r="N54" s="251">
        <f t="shared" si="29"/>
        <v>15624</v>
      </c>
      <c r="O54" s="282">
        <v>0</v>
      </c>
      <c r="P54" s="282">
        <v>0</v>
      </c>
      <c r="Q54" s="51">
        <f t="shared" si="30"/>
        <v>0</v>
      </c>
      <c r="R54" s="48" t="str">
        <f t="shared" si="31"/>
        <v>N/A</v>
      </c>
      <c r="S54" s="283">
        <v>15253.86</v>
      </c>
      <c r="T54" s="284" t="s">
        <v>93</v>
      </c>
      <c r="Y54" s="272"/>
      <c r="Z54" s="272"/>
    </row>
    <row r="55" spans="1:26" hidden="1" outlineLevel="1" x14ac:dyDescent="0.2">
      <c r="F55" s="271" t="s">
        <v>134</v>
      </c>
      <c r="G55" s="271" t="s">
        <v>135</v>
      </c>
      <c r="H55" s="247">
        <v>1</v>
      </c>
      <c r="I55" s="252">
        <v>2773</v>
      </c>
      <c r="J55" s="303">
        <f t="shared" si="23"/>
        <v>1</v>
      </c>
      <c r="K55" s="254">
        <v>1</v>
      </c>
      <c r="L55" s="250">
        <v>8319</v>
      </c>
      <c r="M55" s="250">
        <v>0</v>
      </c>
      <c r="N55" s="251">
        <f t="shared" si="29"/>
        <v>8319</v>
      </c>
      <c r="O55" s="282">
        <v>0</v>
      </c>
      <c r="P55" s="282">
        <v>0</v>
      </c>
      <c r="Q55" s="51">
        <f t="shared" si="30"/>
        <v>0</v>
      </c>
      <c r="R55" s="48" t="str">
        <f t="shared" si="31"/>
        <v>N/A</v>
      </c>
      <c r="S55" s="283">
        <v>8196.08</v>
      </c>
      <c r="T55" s="284" t="s">
        <v>93</v>
      </c>
      <c r="Y55" s="272"/>
      <c r="Z55" s="272"/>
    </row>
    <row r="56" spans="1:26" hidden="1" outlineLevel="1" x14ac:dyDescent="0.2">
      <c r="F56" s="271" t="s">
        <v>136</v>
      </c>
      <c r="G56" s="271" t="s">
        <v>135</v>
      </c>
      <c r="H56" s="247">
        <v>1</v>
      </c>
      <c r="I56" s="252">
        <v>2773</v>
      </c>
      <c r="J56" s="303">
        <f t="shared" si="23"/>
        <v>1</v>
      </c>
      <c r="K56" s="254">
        <v>1</v>
      </c>
      <c r="L56" s="250">
        <v>19411</v>
      </c>
      <c r="M56" s="250">
        <v>0</v>
      </c>
      <c r="N56" s="251">
        <f t="shared" si="29"/>
        <v>19411</v>
      </c>
      <c r="O56" s="282">
        <v>0</v>
      </c>
      <c r="P56" s="282">
        <v>0</v>
      </c>
      <c r="Q56" s="51">
        <f t="shared" si="30"/>
        <v>0</v>
      </c>
      <c r="R56" s="48" t="str">
        <f t="shared" si="31"/>
        <v>N/A</v>
      </c>
      <c r="S56" s="283">
        <v>17247.2</v>
      </c>
      <c r="T56" s="284" t="s">
        <v>93</v>
      </c>
      <c r="Y56" s="272"/>
      <c r="Z56" s="272"/>
    </row>
    <row r="57" spans="1:26" collapsed="1" x14ac:dyDescent="0.2">
      <c r="F57" s="271"/>
      <c r="G57" s="271" t="s">
        <v>93</v>
      </c>
      <c r="H57" s="247"/>
      <c r="I57" s="252"/>
      <c r="J57" s="303"/>
      <c r="K57" s="303">
        <f>SUM(J31:J56)</f>
        <v>23.58</v>
      </c>
      <c r="L57" s="250">
        <f>SUM(L31:L56)</f>
        <v>811643.97599999991</v>
      </c>
      <c r="M57" s="250">
        <f t="shared" ref="M57:Q57" si="32">SUM(M31:M56)</f>
        <v>204790.49288000001</v>
      </c>
      <c r="N57" s="251">
        <f t="shared" si="32"/>
        <v>606853.48311999999</v>
      </c>
      <c r="O57" s="282">
        <f t="shared" si="32"/>
        <v>94062.98079999999</v>
      </c>
      <c r="P57" s="282">
        <f t="shared" si="32"/>
        <v>110727.19208000001</v>
      </c>
      <c r="Q57" s="51">
        <f t="shared" si="32"/>
        <v>204790.17288</v>
      </c>
      <c r="R57" s="48">
        <f t="shared" ref="R57" si="33">IFERROR(Q57/M57,"N/A")</f>
        <v>0.99999843742746308</v>
      </c>
      <c r="S57" s="283">
        <f>SUM(S31:S56)</f>
        <v>597078.43999999994</v>
      </c>
      <c r="T57" s="284" t="s">
        <v>93</v>
      </c>
      <c r="Y57" s="272"/>
      <c r="Z57" s="272"/>
    </row>
    <row r="58" spans="1:26" s="279" customFormat="1" x14ac:dyDescent="0.2">
      <c r="A58" s="278"/>
      <c r="B58" s="278"/>
      <c r="C58" s="278"/>
      <c r="D58" s="278"/>
      <c r="F58" s="239" t="s">
        <v>137</v>
      </c>
      <c r="G58" s="240"/>
      <c r="H58" s="256"/>
      <c r="I58" s="242"/>
      <c r="J58" s="243"/>
      <c r="K58" s="244"/>
      <c r="L58" s="235"/>
      <c r="M58" s="235"/>
      <c r="N58" s="235"/>
      <c r="O58" s="235"/>
      <c r="P58" s="235"/>
      <c r="Q58" s="280"/>
      <c r="R58" s="236"/>
      <c r="S58" s="281"/>
    </row>
    <row r="59" spans="1:26" hidden="1" outlineLevel="1" x14ac:dyDescent="0.2">
      <c r="A59" s="60" t="str">
        <f t="shared" si="17"/>
        <v>The People Concern</v>
      </c>
      <c r="B59" s="60" t="str">
        <f t="shared" si="18"/>
        <v xml:space="preserve">Interim Housing and Wellness Program </v>
      </c>
      <c r="D59" s="60" t="s">
        <v>84</v>
      </c>
      <c r="E59" s="29" t="s">
        <v>85</v>
      </c>
      <c r="F59" s="245" t="s">
        <v>138</v>
      </c>
      <c r="G59" s="246" t="s">
        <v>139</v>
      </c>
      <c r="H59" s="255">
        <v>1</v>
      </c>
      <c r="I59" s="252">
        <v>5362.6516999999994</v>
      </c>
      <c r="J59" s="303">
        <f t="shared" ref="J59:J77" si="34">H59*K59</f>
        <v>1</v>
      </c>
      <c r="K59" s="254">
        <v>1</v>
      </c>
      <c r="L59" s="250">
        <v>64352</v>
      </c>
      <c r="M59" s="250">
        <v>12523.137139999999</v>
      </c>
      <c r="N59" s="251">
        <f t="shared" ref="N59:N76" si="35">L59-M59</f>
        <v>51828.862860000001</v>
      </c>
      <c r="O59" s="282">
        <v>7785.2599999999993</v>
      </c>
      <c r="P59" s="282">
        <v>4737.8771399999996</v>
      </c>
      <c r="Q59" s="51">
        <f t="shared" ref="Q59:Q73" si="36">SUM(O59:P59)</f>
        <v>12523.137139999999</v>
      </c>
      <c r="R59" s="48">
        <f t="shared" ref="R59:R78" si="37">IFERROR(Q59/M59,"N/A")</f>
        <v>1</v>
      </c>
      <c r="S59" s="283">
        <v>67367.579999999973</v>
      </c>
      <c r="T59" s="284" t="s">
        <v>93</v>
      </c>
      <c r="Y59" s="272"/>
      <c r="Z59" s="272"/>
    </row>
    <row r="60" spans="1:26" hidden="1" outlineLevel="1" x14ac:dyDescent="0.2">
      <c r="A60" s="60" t="str">
        <f t="shared" si="17"/>
        <v>The People Concern</v>
      </c>
      <c r="B60" s="60" t="str">
        <f t="shared" si="18"/>
        <v xml:space="preserve">Interim Housing and Wellness Program </v>
      </c>
      <c r="D60" s="60" t="s">
        <v>84</v>
      </c>
      <c r="E60" s="29" t="s">
        <v>85</v>
      </c>
      <c r="F60" s="245" t="s">
        <v>140</v>
      </c>
      <c r="G60" s="246" t="s">
        <v>141</v>
      </c>
      <c r="H60" s="255">
        <v>1</v>
      </c>
      <c r="I60" s="252">
        <v>2595.424</v>
      </c>
      <c r="J60" s="303">
        <f t="shared" si="34"/>
        <v>1</v>
      </c>
      <c r="K60" s="254">
        <v>1</v>
      </c>
      <c r="L60" s="250">
        <v>31145</v>
      </c>
      <c r="M60" s="250">
        <v>0</v>
      </c>
      <c r="N60" s="251">
        <f t="shared" si="35"/>
        <v>31145</v>
      </c>
      <c r="O60" s="282">
        <v>0</v>
      </c>
      <c r="P60" s="282">
        <v>0</v>
      </c>
      <c r="Q60" s="51">
        <f t="shared" si="36"/>
        <v>0</v>
      </c>
      <c r="R60" s="48" t="str">
        <f t="shared" si="37"/>
        <v>N/A</v>
      </c>
      <c r="S60" s="283">
        <v>33327.83</v>
      </c>
      <c r="T60" s="284" t="s">
        <v>93</v>
      </c>
      <c r="Y60" s="272"/>
      <c r="Z60" s="272"/>
    </row>
    <row r="61" spans="1:26" hidden="1" outlineLevel="1" x14ac:dyDescent="0.2">
      <c r="A61" s="60" t="str">
        <f t="shared" si="17"/>
        <v>The People Concern</v>
      </c>
      <c r="B61" s="60" t="str">
        <f t="shared" si="18"/>
        <v xml:space="preserve">Interim Housing and Wellness Program </v>
      </c>
      <c r="D61" s="60" t="s">
        <v>84</v>
      </c>
      <c r="E61" s="29" t="s">
        <v>85</v>
      </c>
      <c r="F61" s="245" t="s">
        <v>142</v>
      </c>
      <c r="G61" s="246" t="s">
        <v>143</v>
      </c>
      <c r="H61" s="255">
        <v>1</v>
      </c>
      <c r="I61" s="252">
        <v>2652</v>
      </c>
      <c r="J61" s="303">
        <f t="shared" si="34"/>
        <v>0.5</v>
      </c>
      <c r="K61" s="254">
        <v>0.5</v>
      </c>
      <c r="L61" s="250">
        <v>15912</v>
      </c>
      <c r="M61" s="250">
        <v>0</v>
      </c>
      <c r="N61" s="251">
        <f t="shared" si="35"/>
        <v>15912</v>
      </c>
      <c r="O61" s="282">
        <v>0</v>
      </c>
      <c r="P61" s="282">
        <v>0</v>
      </c>
      <c r="Q61" s="51">
        <f t="shared" si="36"/>
        <v>0</v>
      </c>
      <c r="R61" s="48" t="str">
        <f t="shared" si="37"/>
        <v>N/A</v>
      </c>
      <c r="S61" s="283">
        <v>0</v>
      </c>
      <c r="T61" s="284" t="s">
        <v>93</v>
      </c>
      <c r="Y61" s="272"/>
      <c r="Z61" s="272"/>
    </row>
    <row r="62" spans="1:26" hidden="1" outlineLevel="1" x14ac:dyDescent="0.2">
      <c r="A62" s="60" t="str">
        <f t="shared" si="17"/>
        <v>The People Concern</v>
      </c>
      <c r="B62" s="60" t="str">
        <f t="shared" si="18"/>
        <v xml:space="preserve">Interim Housing and Wellness Program </v>
      </c>
      <c r="D62" s="60" t="s">
        <v>84</v>
      </c>
      <c r="E62" s="29" t="s">
        <v>85</v>
      </c>
      <c r="F62" s="245" t="s">
        <v>144</v>
      </c>
      <c r="G62" s="246" t="s">
        <v>101</v>
      </c>
      <c r="H62" s="255">
        <v>1</v>
      </c>
      <c r="I62" s="252">
        <v>3571.36</v>
      </c>
      <c r="J62" s="303">
        <f t="shared" si="34"/>
        <v>1</v>
      </c>
      <c r="K62" s="254">
        <v>1</v>
      </c>
      <c r="L62" s="250">
        <v>42856</v>
      </c>
      <c r="M62" s="250">
        <v>0</v>
      </c>
      <c r="N62" s="251">
        <f t="shared" si="35"/>
        <v>42856</v>
      </c>
      <c r="O62" s="282">
        <v>0</v>
      </c>
      <c r="P62" s="282">
        <v>0</v>
      </c>
      <c r="Q62" s="51">
        <f t="shared" si="36"/>
        <v>0</v>
      </c>
      <c r="R62" s="48" t="str">
        <f t="shared" si="37"/>
        <v>N/A</v>
      </c>
      <c r="S62" s="283">
        <v>0</v>
      </c>
      <c r="T62" s="284" t="s">
        <v>93</v>
      </c>
      <c r="Y62" s="272"/>
      <c r="Z62" s="272"/>
    </row>
    <row r="63" spans="1:26" hidden="1" outlineLevel="1" x14ac:dyDescent="0.2">
      <c r="A63" s="60" t="str">
        <f t="shared" si="17"/>
        <v>The People Concern</v>
      </c>
      <c r="B63" s="60" t="str">
        <f t="shared" si="18"/>
        <v xml:space="preserve">Interim Housing and Wellness Program </v>
      </c>
      <c r="D63" s="60" t="s">
        <v>84</v>
      </c>
      <c r="E63" s="29" t="s">
        <v>85</v>
      </c>
      <c r="F63" s="245" t="s">
        <v>145</v>
      </c>
      <c r="G63" s="246" t="s">
        <v>103</v>
      </c>
      <c r="H63" s="255">
        <v>1</v>
      </c>
      <c r="I63" s="252">
        <v>3410.4719999999998</v>
      </c>
      <c r="J63" s="303">
        <f t="shared" si="34"/>
        <v>1</v>
      </c>
      <c r="K63" s="254">
        <v>1</v>
      </c>
      <c r="L63" s="250">
        <v>40926</v>
      </c>
      <c r="M63" s="250">
        <v>28197</v>
      </c>
      <c r="N63" s="251">
        <f t="shared" ref="N63:N68" si="38">L63-M63</f>
        <v>12729</v>
      </c>
      <c r="O63" s="282">
        <v>22509.1152</v>
      </c>
      <c r="P63" s="282">
        <v>5687.6948000000011</v>
      </c>
      <c r="Q63" s="51">
        <f t="shared" ref="Q63:Q68" si="39">SUM(O63:P63)</f>
        <v>28196.81</v>
      </c>
      <c r="R63" s="48">
        <f t="shared" ref="R63:R68" si="40">IFERROR(Q63/M63,"N/A")</f>
        <v>0.99999326169450653</v>
      </c>
      <c r="S63" s="283">
        <v>47134.91</v>
      </c>
      <c r="T63" s="284" t="s">
        <v>93</v>
      </c>
      <c r="Y63" s="272"/>
      <c r="Z63" s="272"/>
    </row>
    <row r="64" spans="1:26" hidden="1" outlineLevel="1" x14ac:dyDescent="0.2">
      <c r="A64" s="60" t="str">
        <f t="shared" si="17"/>
        <v>The People Concern</v>
      </c>
      <c r="B64" s="60" t="str">
        <f t="shared" si="18"/>
        <v xml:space="preserve">Interim Housing and Wellness Program </v>
      </c>
      <c r="D64" s="60" t="s">
        <v>84</v>
      </c>
      <c r="E64" s="29" t="s">
        <v>85</v>
      </c>
      <c r="F64" s="245" t="s">
        <v>146</v>
      </c>
      <c r="G64" s="246" t="s">
        <v>127</v>
      </c>
      <c r="H64" s="255">
        <v>1</v>
      </c>
      <c r="I64" s="252">
        <v>3005.6</v>
      </c>
      <c r="J64" s="303">
        <f t="shared" si="34"/>
        <v>1</v>
      </c>
      <c r="K64" s="254">
        <v>1</v>
      </c>
      <c r="L64" s="250">
        <v>36067</v>
      </c>
      <c r="M64" s="250">
        <v>0</v>
      </c>
      <c r="N64" s="251">
        <f t="shared" si="38"/>
        <v>36067</v>
      </c>
      <c r="O64" s="282">
        <v>0</v>
      </c>
      <c r="P64" s="282">
        <v>0</v>
      </c>
      <c r="Q64" s="51">
        <f t="shared" si="39"/>
        <v>0</v>
      </c>
      <c r="R64" s="48" t="str">
        <f t="shared" si="40"/>
        <v>N/A</v>
      </c>
      <c r="S64" s="283">
        <v>0</v>
      </c>
      <c r="T64" s="284" t="s">
        <v>93</v>
      </c>
      <c r="Y64" s="272"/>
      <c r="Z64" s="272"/>
    </row>
    <row r="65" spans="1:26" hidden="1" outlineLevel="1" x14ac:dyDescent="0.2">
      <c r="A65" s="60" t="str">
        <f t="shared" si="17"/>
        <v>The People Concern</v>
      </c>
      <c r="B65" s="60" t="str">
        <f t="shared" si="18"/>
        <v xml:space="preserve">Interim Housing and Wellness Program </v>
      </c>
      <c r="D65" s="60" t="s">
        <v>84</v>
      </c>
      <c r="E65" s="29" t="s">
        <v>85</v>
      </c>
      <c r="F65" s="245" t="s">
        <v>147</v>
      </c>
      <c r="G65" s="246" t="s">
        <v>148</v>
      </c>
      <c r="H65" s="255">
        <v>1</v>
      </c>
      <c r="I65" s="252">
        <v>2519.4</v>
      </c>
      <c r="J65" s="303">
        <f t="shared" si="34"/>
        <v>1</v>
      </c>
      <c r="K65" s="254">
        <v>1</v>
      </c>
      <c r="L65" s="250">
        <v>30233</v>
      </c>
      <c r="M65" s="250">
        <v>0</v>
      </c>
      <c r="N65" s="251">
        <f t="shared" si="38"/>
        <v>30233</v>
      </c>
      <c r="O65" s="282">
        <v>0</v>
      </c>
      <c r="P65" s="282">
        <v>0</v>
      </c>
      <c r="Q65" s="51">
        <f t="shared" si="39"/>
        <v>0</v>
      </c>
      <c r="R65" s="48" t="str">
        <f t="shared" si="40"/>
        <v>N/A</v>
      </c>
      <c r="S65" s="283">
        <v>6501.72</v>
      </c>
      <c r="T65" s="284" t="s">
        <v>93</v>
      </c>
      <c r="Y65" s="272"/>
      <c r="Z65" s="272"/>
    </row>
    <row r="66" spans="1:26" hidden="1" outlineLevel="1" x14ac:dyDescent="0.2">
      <c r="A66" s="60" t="str">
        <f t="shared" si="17"/>
        <v>The People Concern</v>
      </c>
      <c r="B66" s="60" t="str">
        <f t="shared" si="18"/>
        <v xml:space="preserve">Interim Housing and Wellness Program </v>
      </c>
      <c r="D66" s="60" t="s">
        <v>84</v>
      </c>
      <c r="E66" s="29" t="s">
        <v>85</v>
      </c>
      <c r="F66" s="245" t="s">
        <v>149</v>
      </c>
      <c r="G66" s="246" t="s">
        <v>103</v>
      </c>
      <c r="H66" s="255">
        <v>0.4</v>
      </c>
      <c r="I66" s="252">
        <v>2519.4</v>
      </c>
      <c r="J66" s="303">
        <f t="shared" si="34"/>
        <v>0.4</v>
      </c>
      <c r="K66" s="254">
        <v>1</v>
      </c>
      <c r="L66" s="250">
        <v>12093</v>
      </c>
      <c r="M66" s="250">
        <v>1209.3120000000004</v>
      </c>
      <c r="N66" s="251">
        <f t="shared" si="38"/>
        <v>10883.688</v>
      </c>
      <c r="O66" s="282">
        <v>665.12160000000029</v>
      </c>
      <c r="P66" s="282">
        <v>544.19040000000007</v>
      </c>
      <c r="Q66" s="51">
        <f t="shared" si="39"/>
        <v>1209.3120000000004</v>
      </c>
      <c r="R66" s="48">
        <f t="shared" si="40"/>
        <v>1</v>
      </c>
      <c r="S66" s="283">
        <v>23437.78</v>
      </c>
      <c r="T66" s="284" t="s">
        <v>93</v>
      </c>
      <c r="Y66" s="272"/>
      <c r="Z66" s="272"/>
    </row>
    <row r="67" spans="1:26" hidden="1" outlineLevel="1" x14ac:dyDescent="0.2">
      <c r="A67" s="60" t="str">
        <f t="shared" si="17"/>
        <v>The People Concern</v>
      </c>
      <c r="B67" s="60" t="str">
        <f t="shared" si="18"/>
        <v xml:space="preserve">Interim Housing and Wellness Program </v>
      </c>
      <c r="D67" s="60" t="s">
        <v>84</v>
      </c>
      <c r="E67" s="29" t="s">
        <v>85</v>
      </c>
      <c r="F67" s="245" t="s">
        <v>150</v>
      </c>
      <c r="G67" s="246" t="s">
        <v>151</v>
      </c>
      <c r="H67" s="255">
        <v>1</v>
      </c>
      <c r="I67" s="252">
        <v>6566.2636000000011</v>
      </c>
      <c r="J67" s="303">
        <f t="shared" si="34"/>
        <v>0.6100000000000001</v>
      </c>
      <c r="K67" s="254">
        <v>0.6100000000000001</v>
      </c>
      <c r="L67" s="250">
        <v>48065</v>
      </c>
      <c r="M67" s="250">
        <v>20723.663999999993</v>
      </c>
      <c r="N67" s="251">
        <f t="shared" si="38"/>
        <v>27341.336000000007</v>
      </c>
      <c r="O67" s="282">
        <v>0</v>
      </c>
      <c r="P67" s="282">
        <v>20723.663999999993</v>
      </c>
      <c r="Q67" s="51">
        <f t="shared" si="39"/>
        <v>20723.663999999993</v>
      </c>
      <c r="R67" s="48">
        <f t="shared" si="40"/>
        <v>1</v>
      </c>
      <c r="S67" s="283">
        <v>37936.260000000009</v>
      </c>
      <c r="T67" s="284" t="s">
        <v>93</v>
      </c>
      <c r="Y67" s="272"/>
      <c r="Z67" s="272"/>
    </row>
    <row r="68" spans="1:26" hidden="1" outlineLevel="1" x14ac:dyDescent="0.2">
      <c r="A68" s="60" t="str">
        <f t="shared" si="17"/>
        <v>The People Concern</v>
      </c>
      <c r="B68" s="60" t="str">
        <f t="shared" si="18"/>
        <v xml:space="preserve">Interim Housing and Wellness Program </v>
      </c>
      <c r="D68" s="60" t="s">
        <v>84</v>
      </c>
      <c r="E68" s="29" t="s">
        <v>85</v>
      </c>
      <c r="F68" s="245" t="s">
        <v>152</v>
      </c>
      <c r="G68" s="246" t="s">
        <v>148</v>
      </c>
      <c r="H68" s="255">
        <v>1</v>
      </c>
      <c r="I68" s="252">
        <v>2595.424</v>
      </c>
      <c r="J68" s="303">
        <f t="shared" si="34"/>
        <v>1</v>
      </c>
      <c r="K68" s="254">
        <v>1</v>
      </c>
      <c r="L68" s="250">
        <v>31145</v>
      </c>
      <c r="M68" s="250">
        <v>10000</v>
      </c>
      <c r="N68" s="251">
        <f t="shared" si="38"/>
        <v>21145</v>
      </c>
      <c r="O68" s="282">
        <v>0</v>
      </c>
      <c r="P68" s="282">
        <v>10000</v>
      </c>
      <c r="Q68" s="51">
        <f t="shared" si="39"/>
        <v>10000</v>
      </c>
      <c r="R68" s="48">
        <f t="shared" si="40"/>
        <v>1</v>
      </c>
      <c r="S68" s="283">
        <v>37136.850000000006</v>
      </c>
      <c r="T68" s="284" t="s">
        <v>93</v>
      </c>
      <c r="Y68" s="272"/>
      <c r="Z68" s="272"/>
    </row>
    <row r="69" spans="1:26" hidden="1" outlineLevel="1" x14ac:dyDescent="0.2">
      <c r="A69" s="60" t="str">
        <f t="shared" si="17"/>
        <v>The People Concern</v>
      </c>
      <c r="B69" s="60" t="str">
        <f t="shared" si="18"/>
        <v xml:space="preserve">Interim Housing and Wellness Program </v>
      </c>
      <c r="D69" s="60" t="s">
        <v>84</v>
      </c>
      <c r="E69" s="29" t="s">
        <v>85</v>
      </c>
      <c r="F69" s="245" t="s">
        <v>153</v>
      </c>
      <c r="G69" s="246" t="s">
        <v>154</v>
      </c>
      <c r="H69" s="255">
        <v>1</v>
      </c>
      <c r="I69" s="252">
        <v>2652</v>
      </c>
      <c r="J69" s="303">
        <f t="shared" si="34"/>
        <v>1</v>
      </c>
      <c r="K69" s="254">
        <v>1</v>
      </c>
      <c r="L69" s="250">
        <v>31824</v>
      </c>
      <c r="M69" s="250">
        <v>17901</v>
      </c>
      <c r="N69" s="251">
        <f t="shared" si="35"/>
        <v>13923</v>
      </c>
      <c r="O69" s="282">
        <v>12021</v>
      </c>
      <c r="P69" s="282">
        <v>5880.32</v>
      </c>
      <c r="Q69" s="51">
        <f t="shared" si="36"/>
        <v>17901.32</v>
      </c>
      <c r="R69" s="48">
        <f t="shared" si="37"/>
        <v>1.0000178760963074</v>
      </c>
      <c r="S69" s="283">
        <v>17901.32</v>
      </c>
      <c r="T69" s="284" t="s">
        <v>93</v>
      </c>
      <c r="Y69" s="272"/>
      <c r="Z69" s="272"/>
    </row>
    <row r="70" spans="1:26" hidden="1" outlineLevel="1" x14ac:dyDescent="0.2">
      <c r="A70" s="60" t="str">
        <f t="shared" si="17"/>
        <v>The People Concern</v>
      </c>
      <c r="B70" s="60" t="str">
        <f t="shared" si="18"/>
        <v xml:space="preserve">Interim Housing and Wellness Program </v>
      </c>
      <c r="D70" s="60" t="s">
        <v>84</v>
      </c>
      <c r="E70" s="29" t="s">
        <v>85</v>
      </c>
      <c r="F70" s="245" t="s">
        <v>155</v>
      </c>
      <c r="G70" s="246" t="s">
        <v>101</v>
      </c>
      <c r="H70" s="255">
        <v>1</v>
      </c>
      <c r="I70" s="252">
        <v>3400</v>
      </c>
      <c r="J70" s="303">
        <f t="shared" si="34"/>
        <v>1</v>
      </c>
      <c r="K70" s="254">
        <v>1</v>
      </c>
      <c r="L70" s="250">
        <v>40800</v>
      </c>
      <c r="M70" s="250">
        <v>5873</v>
      </c>
      <c r="N70" s="251">
        <f t="shared" si="35"/>
        <v>34927</v>
      </c>
      <c r="O70" s="282">
        <v>5610</v>
      </c>
      <c r="P70" s="282">
        <v>263.02000000000044</v>
      </c>
      <c r="Q70" s="51">
        <f t="shared" si="36"/>
        <v>5873.02</v>
      </c>
      <c r="R70" s="48">
        <f t="shared" si="37"/>
        <v>1.0000034054146092</v>
      </c>
      <c r="S70" s="283">
        <v>5873.02</v>
      </c>
      <c r="T70" s="284" t="s">
        <v>93</v>
      </c>
      <c r="Y70" s="272"/>
      <c r="Z70" s="272"/>
    </row>
    <row r="71" spans="1:26" hidden="1" outlineLevel="1" x14ac:dyDescent="0.2">
      <c r="A71" s="60" t="str">
        <f t="shared" si="17"/>
        <v>The People Concern</v>
      </c>
      <c r="B71" s="60" t="str">
        <f t="shared" si="18"/>
        <v xml:space="preserve">Interim Housing and Wellness Program </v>
      </c>
      <c r="D71" s="60" t="s">
        <v>84</v>
      </c>
      <c r="E71" s="29" t="s">
        <v>85</v>
      </c>
      <c r="F71" s="245" t="s">
        <v>156</v>
      </c>
      <c r="G71" s="246" t="s">
        <v>103</v>
      </c>
      <c r="H71" s="255">
        <v>1</v>
      </c>
      <c r="I71" s="252">
        <v>2595.424</v>
      </c>
      <c r="J71" s="303">
        <f t="shared" si="34"/>
        <v>1</v>
      </c>
      <c r="K71" s="254">
        <v>1</v>
      </c>
      <c r="L71" s="250">
        <v>31145</v>
      </c>
      <c r="M71" s="250">
        <v>31145.088</v>
      </c>
      <c r="N71" s="251">
        <f t="shared" si="35"/>
        <v>-8.7999999999738066E-2</v>
      </c>
      <c r="O71" s="282">
        <v>16617.890000000003</v>
      </c>
      <c r="P71" s="282">
        <v>14527.197999999997</v>
      </c>
      <c r="Q71" s="51">
        <f t="shared" si="36"/>
        <v>31145.088</v>
      </c>
      <c r="R71" s="48">
        <f t="shared" si="37"/>
        <v>1</v>
      </c>
      <c r="S71" s="283">
        <v>34961.490000000005</v>
      </c>
      <c r="T71" s="284" t="s">
        <v>93</v>
      </c>
      <c r="Y71" s="272"/>
      <c r="Z71" s="272"/>
    </row>
    <row r="72" spans="1:26" hidden="1" outlineLevel="1" x14ac:dyDescent="0.2">
      <c r="A72" s="60" t="str">
        <f t="shared" si="17"/>
        <v>The People Concern</v>
      </c>
      <c r="B72" s="60" t="str">
        <f t="shared" si="18"/>
        <v xml:space="preserve">Interim Housing and Wellness Program </v>
      </c>
      <c r="D72" s="60" t="s">
        <v>84</v>
      </c>
      <c r="E72" s="29" t="s">
        <v>85</v>
      </c>
      <c r="F72" s="245" t="s">
        <v>157</v>
      </c>
      <c r="G72" s="246" t="s">
        <v>103</v>
      </c>
      <c r="H72" s="255">
        <v>1</v>
      </c>
      <c r="I72" s="252">
        <v>2740.4</v>
      </c>
      <c r="J72" s="303">
        <f t="shared" si="34"/>
        <v>1</v>
      </c>
      <c r="K72" s="254">
        <v>1</v>
      </c>
      <c r="L72" s="250">
        <v>32885</v>
      </c>
      <c r="M72" s="250">
        <v>10255</v>
      </c>
      <c r="N72" s="251">
        <f t="shared" si="35"/>
        <v>22630</v>
      </c>
      <c r="O72" s="282">
        <v>0</v>
      </c>
      <c r="P72" s="282">
        <v>10254.930000000002</v>
      </c>
      <c r="Q72" s="51">
        <f t="shared" si="36"/>
        <v>10254.930000000002</v>
      </c>
      <c r="R72" s="48">
        <f t="shared" si="37"/>
        <v>0.99999317406143362</v>
      </c>
      <c r="S72" s="283">
        <v>27707</v>
      </c>
      <c r="T72" s="284" t="s">
        <v>93</v>
      </c>
      <c r="Y72" s="272"/>
      <c r="Z72" s="272"/>
    </row>
    <row r="73" spans="1:26" hidden="1" outlineLevel="1" x14ac:dyDescent="0.2">
      <c r="A73" s="60" t="str">
        <f t="shared" si="17"/>
        <v>The People Concern</v>
      </c>
      <c r="B73" s="60" t="str">
        <f t="shared" si="18"/>
        <v xml:space="preserve">Interim Housing and Wellness Program </v>
      </c>
      <c r="D73" s="60" t="s">
        <v>84</v>
      </c>
      <c r="E73" s="29" t="s">
        <v>85</v>
      </c>
      <c r="F73" s="245" t="s">
        <v>158</v>
      </c>
      <c r="G73" s="246" t="s">
        <v>159</v>
      </c>
      <c r="H73" s="255">
        <v>1</v>
      </c>
      <c r="I73" s="252">
        <v>2519.4</v>
      </c>
      <c r="J73" s="303">
        <f t="shared" si="34"/>
        <v>1</v>
      </c>
      <c r="K73" s="254">
        <v>1</v>
      </c>
      <c r="L73" s="250">
        <v>30233</v>
      </c>
      <c r="M73" s="250">
        <v>30232.800000000003</v>
      </c>
      <c r="N73" s="251">
        <f t="shared" si="35"/>
        <v>0.19999999999708962</v>
      </c>
      <c r="O73" s="282">
        <v>16628.040000000005</v>
      </c>
      <c r="P73" s="282">
        <v>13604.759999999998</v>
      </c>
      <c r="Q73" s="51">
        <f t="shared" si="36"/>
        <v>30232.800000000003</v>
      </c>
      <c r="R73" s="48">
        <f t="shared" si="37"/>
        <v>1</v>
      </c>
      <c r="S73" s="283">
        <v>36885.33</v>
      </c>
      <c r="T73" s="284" t="s">
        <v>93</v>
      </c>
      <c r="Y73" s="272"/>
      <c r="Z73" s="272"/>
    </row>
    <row r="74" spans="1:26" hidden="1" outlineLevel="1" x14ac:dyDescent="0.2">
      <c r="A74" s="60" t="str">
        <f t="shared" si="17"/>
        <v>The People Concern</v>
      </c>
      <c r="B74" s="60" t="str">
        <f t="shared" si="18"/>
        <v xml:space="preserve">Interim Housing and Wellness Program </v>
      </c>
      <c r="D74" s="60" t="s">
        <v>84</v>
      </c>
      <c r="E74" s="29" t="s">
        <v>85</v>
      </c>
      <c r="F74" s="245" t="s">
        <v>160</v>
      </c>
      <c r="G74" s="246" t="s">
        <v>103</v>
      </c>
      <c r="H74" s="257">
        <v>1</v>
      </c>
      <c r="I74" s="252">
        <v>2773</v>
      </c>
      <c r="J74" s="303">
        <f t="shared" si="34"/>
        <v>1</v>
      </c>
      <c r="K74" s="254">
        <v>1</v>
      </c>
      <c r="L74" s="250">
        <v>2773</v>
      </c>
      <c r="M74" s="250">
        <v>0</v>
      </c>
      <c r="N74" s="251">
        <f t="shared" ref="N74:N75" si="41">L74-M74</f>
        <v>2773</v>
      </c>
      <c r="O74" s="282">
        <v>0</v>
      </c>
      <c r="P74" s="282">
        <v>0</v>
      </c>
      <c r="Q74" s="51">
        <f t="shared" ref="Q74:Q75" si="42">SUM(O74:P74)</f>
        <v>0</v>
      </c>
      <c r="R74" s="48" t="str">
        <f t="shared" ref="R74:R75" si="43">IFERROR(Q74/M74,"N/A")</f>
        <v>N/A</v>
      </c>
      <c r="S74" s="283">
        <v>1072</v>
      </c>
      <c r="T74" s="284" t="s">
        <v>93</v>
      </c>
      <c r="Y74" s="272"/>
      <c r="Z74" s="272"/>
    </row>
    <row r="75" spans="1:26" hidden="1" outlineLevel="1" x14ac:dyDescent="0.2">
      <c r="A75" s="60" t="str">
        <f t="shared" si="17"/>
        <v>The People Concern</v>
      </c>
      <c r="B75" s="60" t="str">
        <f t="shared" si="18"/>
        <v xml:space="preserve">Interim Housing and Wellness Program </v>
      </c>
      <c r="D75" s="60" t="s">
        <v>84</v>
      </c>
      <c r="E75" s="29" t="s">
        <v>85</v>
      </c>
      <c r="F75" s="245" t="s">
        <v>161</v>
      </c>
      <c r="G75" s="246" t="s">
        <v>151</v>
      </c>
      <c r="H75" s="257">
        <v>1</v>
      </c>
      <c r="I75" s="252">
        <v>6667</v>
      </c>
      <c r="J75" s="303">
        <f t="shared" si="34"/>
        <v>0.6</v>
      </c>
      <c r="K75" s="254">
        <v>0.6</v>
      </c>
      <c r="L75" s="250">
        <v>28001.399999999998</v>
      </c>
      <c r="M75" s="250">
        <v>0</v>
      </c>
      <c r="N75" s="251">
        <f t="shared" si="41"/>
        <v>28001.399999999998</v>
      </c>
      <c r="O75" s="282">
        <v>0</v>
      </c>
      <c r="P75" s="282">
        <v>0</v>
      </c>
      <c r="Q75" s="51">
        <f t="shared" si="42"/>
        <v>0</v>
      </c>
      <c r="R75" s="48" t="str">
        <f t="shared" si="43"/>
        <v>N/A</v>
      </c>
      <c r="S75" s="283">
        <v>27773.5</v>
      </c>
      <c r="T75" s="284" t="s">
        <v>93</v>
      </c>
      <c r="Y75" s="272"/>
      <c r="Z75" s="272"/>
    </row>
    <row r="76" spans="1:26" hidden="1" outlineLevel="1" x14ac:dyDescent="0.2">
      <c r="A76" s="60" t="str">
        <f t="shared" si="17"/>
        <v>The People Concern</v>
      </c>
      <c r="B76" s="60" t="str">
        <f t="shared" si="18"/>
        <v xml:space="preserve">Interim Housing and Wellness Program </v>
      </c>
      <c r="D76" s="60" t="s">
        <v>84</v>
      </c>
      <c r="E76" s="29" t="s">
        <v>85</v>
      </c>
      <c r="F76" s="245" t="s">
        <v>162</v>
      </c>
      <c r="G76" s="246" t="s">
        <v>103</v>
      </c>
      <c r="H76" s="257">
        <v>1</v>
      </c>
      <c r="I76" s="252">
        <v>2773</v>
      </c>
      <c r="J76" s="303">
        <f t="shared" si="34"/>
        <v>1</v>
      </c>
      <c r="K76" s="254">
        <v>1</v>
      </c>
      <c r="L76" s="250">
        <v>33276</v>
      </c>
      <c r="M76" s="250">
        <v>0</v>
      </c>
      <c r="N76" s="251">
        <f t="shared" si="35"/>
        <v>33276</v>
      </c>
      <c r="O76" s="282">
        <v>0</v>
      </c>
      <c r="P76" s="282">
        <v>0</v>
      </c>
      <c r="Q76" s="51">
        <f t="shared" ref="Q76:Q77" si="44">SUM(O76:P76)</f>
        <v>0</v>
      </c>
      <c r="R76" s="48" t="str">
        <f t="shared" si="37"/>
        <v>N/A</v>
      </c>
      <c r="S76" s="283">
        <v>32945.280000000006</v>
      </c>
      <c r="T76" s="284" t="s">
        <v>93</v>
      </c>
      <c r="Y76" s="272"/>
      <c r="Z76" s="272"/>
    </row>
    <row r="77" spans="1:26" hidden="1" outlineLevel="1" x14ac:dyDescent="0.2">
      <c r="A77" s="60" t="str">
        <f t="shared" si="17"/>
        <v>The People Concern</v>
      </c>
      <c r="B77" s="60" t="str">
        <f t="shared" si="18"/>
        <v xml:space="preserve">Interim Housing and Wellness Program </v>
      </c>
      <c r="D77" s="60" t="s">
        <v>84</v>
      </c>
      <c r="E77" s="29" t="s">
        <v>85</v>
      </c>
      <c r="F77" s="245" t="s">
        <v>163</v>
      </c>
      <c r="G77" s="246" t="s">
        <v>164</v>
      </c>
      <c r="H77" s="257">
        <v>1</v>
      </c>
      <c r="I77" s="252">
        <v>2773</v>
      </c>
      <c r="J77" s="303">
        <f t="shared" si="34"/>
        <v>1</v>
      </c>
      <c r="K77" s="254">
        <v>1</v>
      </c>
      <c r="L77" s="250">
        <v>27730</v>
      </c>
      <c r="M77" s="250">
        <v>0</v>
      </c>
      <c r="N77" s="251">
        <f t="shared" ref="N77" si="45">L77-M77</f>
        <v>27730</v>
      </c>
      <c r="O77" s="282">
        <v>0</v>
      </c>
      <c r="P77" s="282">
        <v>0</v>
      </c>
      <c r="Q77" s="51">
        <f t="shared" si="44"/>
        <v>0</v>
      </c>
      <c r="R77" s="48" t="str">
        <f t="shared" ref="R77" si="46">IFERROR(Q77/M77,"N/A")</f>
        <v>N/A</v>
      </c>
      <c r="S77" s="283">
        <v>27010.519999999993</v>
      </c>
      <c r="T77" s="284" t="s">
        <v>93</v>
      </c>
      <c r="Y77" s="272"/>
      <c r="Z77" s="272"/>
    </row>
    <row r="78" spans="1:26" collapsed="1" x14ac:dyDescent="0.2">
      <c r="A78" s="60" t="str">
        <f t="shared" si="17"/>
        <v>The People Concern</v>
      </c>
      <c r="B78" s="60" t="str">
        <f t="shared" si="18"/>
        <v xml:space="preserve">Interim Housing and Wellness Program </v>
      </c>
      <c r="D78" s="60" t="s">
        <v>84</v>
      </c>
      <c r="E78" s="29" t="s">
        <v>85</v>
      </c>
      <c r="F78" s="245"/>
      <c r="G78" s="246" t="s">
        <v>93</v>
      </c>
      <c r="H78" s="257"/>
      <c r="I78" s="252"/>
      <c r="J78" s="253"/>
      <c r="K78" s="303">
        <f>SUM(J59:J77)</f>
        <v>17.11</v>
      </c>
      <c r="L78" s="250">
        <f>SUM(L59:L77)</f>
        <v>611461.4</v>
      </c>
      <c r="M78" s="250">
        <f t="shared" ref="M78:Q78" si="47">SUM(M59:M77)</f>
        <v>168060.00114000001</v>
      </c>
      <c r="N78" s="251">
        <f t="shared" si="47"/>
        <v>443401.39886000002</v>
      </c>
      <c r="O78" s="282">
        <f t="shared" si="47"/>
        <v>81836.426800000001</v>
      </c>
      <c r="P78" s="282">
        <f t="shared" si="47"/>
        <v>86223.654339999979</v>
      </c>
      <c r="Q78" s="51">
        <f t="shared" si="47"/>
        <v>168060.08114000002</v>
      </c>
      <c r="R78" s="48">
        <f t="shared" si="37"/>
        <v>1.0000004760204657</v>
      </c>
      <c r="S78" s="283">
        <f>SUM(S59:S77)</f>
        <v>464972.39000000007</v>
      </c>
      <c r="T78" s="284" t="s">
        <v>93</v>
      </c>
      <c r="Y78" s="272"/>
      <c r="Z78" s="272"/>
    </row>
    <row r="79" spans="1:26" x14ac:dyDescent="0.2">
      <c r="A79" s="60" t="str">
        <f t="shared" si="17"/>
        <v>The People Concern</v>
      </c>
      <c r="B79" s="60" t="str">
        <f t="shared" si="18"/>
        <v xml:space="preserve">Interim Housing and Wellness Program </v>
      </c>
      <c r="D79" s="60" t="s">
        <v>84</v>
      </c>
      <c r="E79" s="29" t="s">
        <v>85</v>
      </c>
      <c r="F79" s="245"/>
      <c r="G79" s="246"/>
      <c r="H79" s="257"/>
      <c r="I79" s="252"/>
      <c r="J79" s="253"/>
      <c r="K79" s="254"/>
      <c r="L79" s="250">
        <v>0</v>
      </c>
      <c r="M79" s="250">
        <v>0</v>
      </c>
      <c r="N79" s="251">
        <f t="shared" si="20"/>
        <v>0</v>
      </c>
      <c r="O79" s="282">
        <v>0</v>
      </c>
      <c r="P79" s="282">
        <v>0</v>
      </c>
      <c r="Q79" s="51">
        <f t="shared" si="21"/>
        <v>0</v>
      </c>
      <c r="R79" s="48" t="str">
        <f t="shared" ref="R79" si="48">IFERROR(Q79/M79,"N/A")</f>
        <v>N/A</v>
      </c>
      <c r="S79" s="283">
        <v>0</v>
      </c>
      <c r="T79" s="284"/>
      <c r="Y79" s="272"/>
      <c r="Z79" s="272"/>
    </row>
    <row r="80" spans="1:26" ht="13.5" thickBot="1" x14ac:dyDescent="0.25">
      <c r="F80" s="184"/>
      <c r="G80" s="175"/>
      <c r="H80" s="185" t="s">
        <v>165</v>
      </c>
      <c r="I80" s="186"/>
      <c r="J80" s="186"/>
      <c r="K80" s="306">
        <f>SUM(K78,K57,K30)</f>
        <v>40.79</v>
      </c>
      <c r="L80" s="187">
        <f t="shared" ref="L80:Q80" si="49">SUM(L78,L57,L30)</f>
        <v>1436365.3759999999</v>
      </c>
      <c r="M80" s="187">
        <f t="shared" si="49"/>
        <v>386110.49401999998</v>
      </c>
      <c r="N80" s="187">
        <f t="shared" si="49"/>
        <v>1050254.8819800001</v>
      </c>
      <c r="O80" s="187">
        <f t="shared" si="49"/>
        <v>182680.54759999996</v>
      </c>
      <c r="P80" s="187">
        <f t="shared" si="49"/>
        <v>203429.70642</v>
      </c>
      <c r="Q80" s="187">
        <f t="shared" si="49"/>
        <v>386110.25401999999</v>
      </c>
      <c r="R80" s="188">
        <f t="shared" si="22"/>
        <v>0.99999937841627273</v>
      </c>
      <c r="S80" s="189">
        <f>SUM(S78,S57,S30)</f>
        <v>1075952.79</v>
      </c>
    </row>
    <row r="81" spans="1:19" ht="13.5" thickBot="1" x14ac:dyDescent="0.25">
      <c r="F81" s="43"/>
      <c r="G81" s="43"/>
      <c r="H81" s="43"/>
      <c r="I81" s="43"/>
      <c r="J81" s="43"/>
      <c r="K81" s="43"/>
    </row>
    <row r="82" spans="1:19" x14ac:dyDescent="0.2">
      <c r="F82" s="19" t="s">
        <v>166</v>
      </c>
      <c r="G82" s="18"/>
      <c r="H82" s="18"/>
      <c r="I82" s="18"/>
      <c r="J82" s="18"/>
      <c r="K82" s="17"/>
      <c r="L82" s="16"/>
      <c r="M82" s="16"/>
      <c r="N82" s="16"/>
      <c r="O82" s="16"/>
      <c r="P82" s="16"/>
      <c r="Q82" s="16"/>
      <c r="R82" s="15"/>
      <c r="S82" s="14"/>
    </row>
    <row r="83" spans="1:19" s="80" customFormat="1" x14ac:dyDescent="0.2">
      <c r="A83" s="60"/>
      <c r="B83" s="60"/>
      <c r="C83" s="75"/>
      <c r="D83" s="75"/>
      <c r="E83" s="84"/>
      <c r="F83" s="76" t="s">
        <v>167</v>
      </c>
      <c r="G83" s="86"/>
      <c r="H83" s="86"/>
      <c r="I83" s="86"/>
      <c r="J83" s="86"/>
      <c r="K83" s="78"/>
      <c r="L83" s="22"/>
      <c r="M83" s="22"/>
      <c r="N83" s="22"/>
      <c r="O83" s="22"/>
      <c r="P83" s="22"/>
      <c r="Q83" s="22"/>
      <c r="R83" s="21"/>
      <c r="S83" s="20"/>
    </row>
    <row r="84" spans="1:19" ht="33.75" x14ac:dyDescent="0.2">
      <c r="A84" s="60" t="str">
        <f t="shared" ref="A84:A95" si="50">$G$7</f>
        <v>The People Concern</v>
      </c>
      <c r="B84" s="60" t="str">
        <f t="shared" ref="B84:B95" si="51">$G$8</f>
        <v xml:space="preserve">Interim Housing and Wellness Program </v>
      </c>
      <c r="D84" s="60" t="s">
        <v>84</v>
      </c>
      <c r="E84" s="29" t="s">
        <v>166</v>
      </c>
      <c r="F84" s="65" t="s">
        <v>168</v>
      </c>
      <c r="G84" s="66"/>
      <c r="H84" s="67"/>
      <c r="I84" s="67"/>
      <c r="J84" s="67"/>
      <c r="K84" s="67"/>
      <c r="L84" s="52" t="s">
        <v>53</v>
      </c>
      <c r="M84" s="52" t="s">
        <v>54</v>
      </c>
      <c r="N84" s="52" t="s">
        <v>55</v>
      </c>
      <c r="O84" s="52" t="s">
        <v>56</v>
      </c>
      <c r="P84" s="52" t="s">
        <v>57</v>
      </c>
      <c r="Q84" s="52" t="s">
        <v>58</v>
      </c>
      <c r="R84" s="62" t="s">
        <v>59</v>
      </c>
      <c r="S84" s="63" t="s">
        <v>60</v>
      </c>
    </row>
    <row r="85" spans="1:19" s="279" customFormat="1" x14ac:dyDescent="0.2">
      <c r="A85" s="278"/>
      <c r="B85" s="278"/>
      <c r="C85" s="278"/>
      <c r="D85" s="278"/>
      <c r="F85" s="239" t="s">
        <v>90</v>
      </c>
      <c r="G85" s="240"/>
      <c r="H85" s="241"/>
      <c r="I85" s="242"/>
      <c r="J85" s="243"/>
      <c r="K85" s="244"/>
      <c r="L85" s="235"/>
      <c r="M85" s="235"/>
      <c r="N85" s="235"/>
      <c r="O85" s="235"/>
      <c r="P85" s="235"/>
      <c r="Q85" s="280"/>
      <c r="R85" s="236"/>
      <c r="S85" s="281"/>
    </row>
    <row r="86" spans="1:19" x14ac:dyDescent="0.2">
      <c r="A86" s="60" t="str">
        <f t="shared" si="50"/>
        <v>The People Concern</v>
      </c>
      <c r="B86" s="60" t="str">
        <f t="shared" si="51"/>
        <v xml:space="preserve">Interim Housing and Wellness Program </v>
      </c>
      <c r="D86" s="60" t="s">
        <v>84</v>
      </c>
      <c r="E86" s="29" t="s">
        <v>166</v>
      </c>
      <c r="F86" s="258" t="s">
        <v>169</v>
      </c>
      <c r="G86" s="259" t="s">
        <v>170</v>
      </c>
      <c r="H86" s="46">
        <v>3.6000000000000011E-2</v>
      </c>
      <c r="I86" s="47"/>
      <c r="J86" s="47"/>
      <c r="K86" s="47"/>
      <c r="L86" s="260">
        <v>26302.191928159998</v>
      </c>
      <c r="M86" s="260">
        <v>7849.8071308800008</v>
      </c>
      <c r="N86" s="251">
        <f t="shared" ref="N86:N93" si="52">L86-M86</f>
        <v>18452.384797279999</v>
      </c>
      <c r="O86" s="282">
        <v>3691.7699999999973</v>
      </c>
      <c r="P86" s="285">
        <v>5746.4300000000076</v>
      </c>
      <c r="Q86" s="45">
        <f t="shared" ref="Q86:Q93" si="53">SUM(O86:P86)</f>
        <v>9438.2000000000044</v>
      </c>
      <c r="R86" s="44">
        <f t="shared" ref="R86:R93" si="54">IFERROR(Q86/M86,"N/A")</f>
        <v>1.2023480122042103</v>
      </c>
      <c r="S86" s="286">
        <v>19996.78</v>
      </c>
    </row>
    <row r="87" spans="1:19" x14ac:dyDescent="0.2">
      <c r="A87" s="60" t="str">
        <f t="shared" si="50"/>
        <v>The People Concern</v>
      </c>
      <c r="B87" s="60" t="str">
        <f t="shared" si="51"/>
        <v xml:space="preserve">Interim Housing and Wellness Program </v>
      </c>
      <c r="D87" s="60" t="s">
        <v>84</v>
      </c>
      <c r="E87" s="29" t="s">
        <v>166</v>
      </c>
      <c r="F87" s="258" t="s">
        <v>171</v>
      </c>
      <c r="G87" s="259" t="s">
        <v>172</v>
      </c>
      <c r="H87" s="46">
        <v>1.2500000000000004E-2</v>
      </c>
      <c r="I87" s="47"/>
      <c r="J87" s="47"/>
      <c r="K87" s="47"/>
      <c r="L87" s="260">
        <v>9152.8444194999993</v>
      </c>
      <c r="M87" s="260">
        <v>2725.6274760000001</v>
      </c>
      <c r="N87" s="251">
        <f t="shared" si="52"/>
        <v>6427.2169434999996</v>
      </c>
      <c r="O87" s="282">
        <v>19.62</v>
      </c>
      <c r="P87" s="285">
        <v>836.93999999999983</v>
      </c>
      <c r="Q87" s="45">
        <f t="shared" si="53"/>
        <v>856.55999999999983</v>
      </c>
      <c r="R87" s="44">
        <f t="shared" si="54"/>
        <v>0.31426158106427887</v>
      </c>
      <c r="S87" s="286">
        <v>2074.85</v>
      </c>
    </row>
    <row r="88" spans="1:19" ht="25.5" x14ac:dyDescent="0.2">
      <c r="A88" s="60" t="str">
        <f t="shared" si="50"/>
        <v>The People Concern</v>
      </c>
      <c r="B88" s="60" t="str">
        <f t="shared" si="51"/>
        <v xml:space="preserve">Interim Housing and Wellness Program </v>
      </c>
      <c r="D88" s="60" t="s">
        <v>84</v>
      </c>
      <c r="E88" s="29" t="s">
        <v>166</v>
      </c>
      <c r="F88" s="258" t="s">
        <v>173</v>
      </c>
      <c r="G88" s="261" t="s">
        <v>174</v>
      </c>
      <c r="H88" s="46">
        <v>0.14500000000000002</v>
      </c>
      <c r="I88" s="47"/>
      <c r="J88" s="47"/>
      <c r="K88" s="47"/>
      <c r="L88" s="260">
        <v>107362.9952662</v>
      </c>
      <c r="M88" s="260">
        <v>31617.2787216</v>
      </c>
      <c r="N88" s="251">
        <f t="shared" si="52"/>
        <v>75745.7165446</v>
      </c>
      <c r="O88" s="282">
        <v>13294.069999999992</v>
      </c>
      <c r="P88" s="285">
        <v>15922.12999999999</v>
      </c>
      <c r="Q88" s="45">
        <f t="shared" si="53"/>
        <v>29216.199999999983</v>
      </c>
      <c r="R88" s="44">
        <f t="shared" si="54"/>
        <v>0.92405802084542876</v>
      </c>
      <c r="S88" s="286">
        <v>59863.359999999986</v>
      </c>
    </row>
    <row r="89" spans="1:19" x14ac:dyDescent="0.2">
      <c r="A89" s="60" t="str">
        <f t="shared" si="50"/>
        <v>The People Concern</v>
      </c>
      <c r="B89" s="60" t="str">
        <f t="shared" si="51"/>
        <v xml:space="preserve">Interim Housing and Wellness Program </v>
      </c>
      <c r="D89" s="60" t="s">
        <v>84</v>
      </c>
      <c r="E89" s="29" t="s">
        <v>166</v>
      </c>
      <c r="F89" s="258" t="s">
        <v>175</v>
      </c>
      <c r="G89" s="259" t="s">
        <v>176</v>
      </c>
      <c r="H89" s="46">
        <v>7.6500000000000026E-2</v>
      </c>
      <c r="I89" s="47"/>
      <c r="J89" s="47"/>
      <c r="K89" s="47"/>
      <c r="L89" s="260">
        <v>56168.40784734</v>
      </c>
      <c r="M89" s="260">
        <v>16680.84015312</v>
      </c>
      <c r="N89" s="251">
        <f t="shared" si="52"/>
        <v>39487.567694220001</v>
      </c>
      <c r="O89" s="282">
        <v>8508.89</v>
      </c>
      <c r="P89" s="285">
        <v>12183.160000000022</v>
      </c>
      <c r="Q89" s="45">
        <f t="shared" si="53"/>
        <v>20692.050000000021</v>
      </c>
      <c r="R89" s="44">
        <f t="shared" si="54"/>
        <v>1.2404680945359794</v>
      </c>
      <c r="S89" s="286">
        <v>44364.760000000053</v>
      </c>
    </row>
    <row r="90" spans="1:19" s="279" customFormat="1" x14ac:dyDescent="0.2">
      <c r="A90" s="278"/>
      <c r="B90" s="278"/>
      <c r="C90" s="278"/>
      <c r="D90" s="278"/>
      <c r="F90" s="239" t="s">
        <v>137</v>
      </c>
      <c r="G90" s="240"/>
      <c r="H90" s="241"/>
      <c r="I90" s="242"/>
      <c r="J90" s="243"/>
      <c r="K90" s="244"/>
      <c r="L90" s="235"/>
      <c r="M90" s="235"/>
      <c r="N90" s="235"/>
      <c r="O90" s="235"/>
      <c r="P90" s="235"/>
      <c r="Q90" s="280"/>
      <c r="R90" s="236"/>
      <c r="S90" s="281"/>
    </row>
    <row r="91" spans="1:19" x14ac:dyDescent="0.2">
      <c r="A91" s="60" t="str">
        <f t="shared" si="50"/>
        <v>The People Concern</v>
      </c>
      <c r="B91" s="60" t="str">
        <f t="shared" si="51"/>
        <v xml:space="preserve">Interim Housing and Wellness Program </v>
      </c>
      <c r="D91" s="60" t="s">
        <v>84</v>
      </c>
      <c r="E91" s="29" t="s">
        <v>166</v>
      </c>
      <c r="F91" s="258" t="s">
        <v>169</v>
      </c>
      <c r="G91" s="259" t="s">
        <v>170</v>
      </c>
      <c r="H91" s="46">
        <v>3.6000000000000011E-2</v>
      </c>
      <c r="I91" s="47"/>
      <c r="J91" s="47"/>
      <c r="K91" s="47"/>
      <c r="L91" s="260">
        <v>18708.510166272004</v>
      </c>
      <c r="M91" s="260">
        <v>6050.1600410400006</v>
      </c>
      <c r="N91" s="251">
        <f t="shared" si="52"/>
        <v>12658.350125232004</v>
      </c>
      <c r="O91" s="282">
        <v>3327.5880225720007</v>
      </c>
      <c r="P91" s="285">
        <v>2979.4757184679997</v>
      </c>
      <c r="Q91" s="45">
        <f t="shared" si="53"/>
        <v>6307.0637410400004</v>
      </c>
      <c r="R91" s="44">
        <f t="shared" si="54"/>
        <v>1.0424622982296909</v>
      </c>
      <c r="S91" s="286">
        <v>21436.329999999994</v>
      </c>
    </row>
    <row r="92" spans="1:19" x14ac:dyDescent="0.2">
      <c r="A92" s="60" t="str">
        <f t="shared" si="50"/>
        <v>The People Concern</v>
      </c>
      <c r="B92" s="60" t="str">
        <f t="shared" si="51"/>
        <v xml:space="preserve">Interim Housing and Wellness Program </v>
      </c>
      <c r="D92" s="60" t="s">
        <v>84</v>
      </c>
      <c r="E92" s="29" t="s">
        <v>166</v>
      </c>
      <c r="F92" s="258" t="s">
        <v>171</v>
      </c>
      <c r="G92" s="259" t="s">
        <v>172</v>
      </c>
      <c r="H92" s="46">
        <v>1.2500000000000006E-2</v>
      </c>
      <c r="I92" s="47"/>
      <c r="J92" s="47"/>
      <c r="K92" s="47"/>
      <c r="L92" s="260">
        <v>6496.0104744000018</v>
      </c>
      <c r="M92" s="260">
        <v>2100.7500142500003</v>
      </c>
      <c r="N92" s="251">
        <f t="shared" si="52"/>
        <v>4395.2604601500016</v>
      </c>
      <c r="O92" s="282">
        <v>103.5</v>
      </c>
      <c r="P92" s="285">
        <v>814.63999999999976</v>
      </c>
      <c r="Q92" s="45">
        <f t="shared" si="53"/>
        <v>918.13999999999976</v>
      </c>
      <c r="R92" s="44">
        <f t="shared" si="54"/>
        <v>0.43705343033297073</v>
      </c>
      <c r="S92" s="286">
        <v>1766.8899999999999</v>
      </c>
    </row>
    <row r="93" spans="1:19" ht="25.5" x14ac:dyDescent="0.2">
      <c r="A93" s="60" t="str">
        <f t="shared" si="50"/>
        <v>The People Concern</v>
      </c>
      <c r="B93" s="60" t="str">
        <f t="shared" si="51"/>
        <v xml:space="preserve">Interim Housing and Wellness Program </v>
      </c>
      <c r="D93" s="60" t="s">
        <v>84</v>
      </c>
      <c r="E93" s="29" t="s">
        <v>166</v>
      </c>
      <c r="F93" s="258" t="s">
        <v>173</v>
      </c>
      <c r="G93" s="261" t="s">
        <v>174</v>
      </c>
      <c r="H93" s="46">
        <v>0.14500000000000005</v>
      </c>
      <c r="I93" s="47"/>
      <c r="J93" s="47"/>
      <c r="K93" s="47"/>
      <c r="L93" s="260">
        <v>75353.721503040011</v>
      </c>
      <c r="M93" s="260">
        <v>24368.700165300001</v>
      </c>
      <c r="N93" s="251">
        <f t="shared" si="52"/>
        <v>50985.021337740007</v>
      </c>
      <c r="O93" s="282">
        <v>13179.02</v>
      </c>
      <c r="P93" s="285">
        <v>10785.930000000008</v>
      </c>
      <c r="Q93" s="45">
        <f t="shared" si="53"/>
        <v>23964.950000000008</v>
      </c>
      <c r="R93" s="44">
        <f t="shared" si="54"/>
        <v>0.98343160847475497</v>
      </c>
      <c r="S93" s="286">
        <v>43230.819999999992</v>
      </c>
    </row>
    <row r="94" spans="1:19" x14ac:dyDescent="0.2">
      <c r="A94" s="60" t="str">
        <f t="shared" si="50"/>
        <v>The People Concern</v>
      </c>
      <c r="B94" s="60" t="str">
        <f t="shared" si="51"/>
        <v xml:space="preserve">Interim Housing and Wellness Program </v>
      </c>
      <c r="D94" s="60" t="s">
        <v>84</v>
      </c>
      <c r="E94" s="29" t="s">
        <v>166</v>
      </c>
      <c r="F94" s="258" t="s">
        <v>175</v>
      </c>
      <c r="G94" s="259" t="s">
        <v>176</v>
      </c>
      <c r="H94" s="46">
        <v>7.6500000000000012E-2</v>
      </c>
      <c r="I94" s="47"/>
      <c r="J94" s="47"/>
      <c r="K94" s="47"/>
      <c r="L94" s="260">
        <v>39755.584103328001</v>
      </c>
      <c r="M94" s="260">
        <v>12856.590087210001</v>
      </c>
      <c r="N94" s="251">
        <f t="shared" ref="N94:N95" si="55">L94-M94</f>
        <v>26898.994016117998</v>
      </c>
      <c r="O94" s="282">
        <v>7071.1245479655008</v>
      </c>
      <c r="P94" s="285">
        <v>5785.4655392445002</v>
      </c>
      <c r="Q94" s="45">
        <f t="shared" ref="Q94:Q95" si="56">SUM(O94:P94)</f>
        <v>12856.590087210001</v>
      </c>
      <c r="R94" s="44">
        <f t="shared" ref="R94:R95" si="57">IFERROR(Q94/M94,"N/A")</f>
        <v>1</v>
      </c>
      <c r="S94" s="286">
        <v>35396.12999999999</v>
      </c>
    </row>
    <row r="95" spans="1:19" x14ac:dyDescent="0.2">
      <c r="A95" s="60" t="str">
        <f t="shared" si="50"/>
        <v>The People Concern</v>
      </c>
      <c r="B95" s="60" t="str">
        <f t="shared" si="51"/>
        <v xml:space="preserve">Interim Housing and Wellness Program </v>
      </c>
      <c r="D95" s="60" t="s">
        <v>84</v>
      </c>
      <c r="E95" s="29" t="s">
        <v>166</v>
      </c>
      <c r="F95" s="258"/>
      <c r="G95" s="259"/>
      <c r="H95" s="46"/>
      <c r="I95" s="47"/>
      <c r="J95" s="47"/>
      <c r="K95" s="47"/>
      <c r="L95" s="260">
        <v>0</v>
      </c>
      <c r="M95" s="260">
        <v>0</v>
      </c>
      <c r="N95" s="251">
        <f t="shared" si="55"/>
        <v>0</v>
      </c>
      <c r="O95" s="282">
        <v>0</v>
      </c>
      <c r="P95" s="285">
        <v>0</v>
      </c>
      <c r="Q95" s="45">
        <f t="shared" si="56"/>
        <v>0</v>
      </c>
      <c r="R95" s="44" t="str">
        <f t="shared" si="57"/>
        <v>N/A</v>
      </c>
      <c r="S95" s="287">
        <v>0</v>
      </c>
    </row>
    <row r="96" spans="1:19" ht="13.5" thickBot="1" x14ac:dyDescent="0.25">
      <c r="F96" s="68"/>
      <c r="G96" s="64"/>
      <c r="H96" s="69" t="s">
        <v>177</v>
      </c>
      <c r="I96" s="70"/>
      <c r="J96" s="70"/>
      <c r="K96" s="71"/>
      <c r="L96" s="72">
        <f t="shared" ref="L96:Q96" si="58">SUM(L85:L95)</f>
        <v>339300.26570823998</v>
      </c>
      <c r="M96" s="72">
        <f t="shared" si="58"/>
        <v>104249.75378940001</v>
      </c>
      <c r="N96" s="72">
        <f t="shared" si="58"/>
        <v>235050.51191884</v>
      </c>
      <c r="O96" s="72">
        <f t="shared" si="58"/>
        <v>49195.582570537488</v>
      </c>
      <c r="P96" s="72">
        <f t="shared" si="58"/>
        <v>55054.171257712522</v>
      </c>
      <c r="Q96" s="72">
        <f t="shared" si="58"/>
        <v>104249.75382825002</v>
      </c>
      <c r="R96" s="73">
        <f>IFERROR(Q96/M96,"N/A")</f>
        <v>1.0000000003726628</v>
      </c>
      <c r="S96" s="74">
        <f>SUM(S85:S95)</f>
        <v>228129.92000000004</v>
      </c>
    </row>
    <row r="97" spans="1:19" ht="13.5" thickBot="1" x14ac:dyDescent="0.25">
      <c r="F97" s="43"/>
      <c r="G97" s="43"/>
      <c r="H97" s="43"/>
      <c r="I97" s="43"/>
      <c r="J97" s="43"/>
      <c r="K97" s="43"/>
    </row>
    <row r="98" spans="1:19" s="80" customFormat="1" x14ac:dyDescent="0.2">
      <c r="A98" s="60"/>
      <c r="B98" s="60"/>
      <c r="C98" s="75"/>
      <c r="D98" s="75"/>
      <c r="E98" s="84"/>
      <c r="F98" s="19" t="s">
        <v>178</v>
      </c>
      <c r="G98" s="18"/>
      <c r="H98" s="18"/>
      <c r="I98" s="18"/>
      <c r="J98" s="18"/>
      <c r="K98" s="17"/>
      <c r="L98" s="16"/>
      <c r="M98" s="16"/>
      <c r="N98" s="16"/>
      <c r="O98" s="16"/>
      <c r="P98" s="16"/>
      <c r="Q98" s="16"/>
      <c r="R98" s="15"/>
      <c r="S98" s="14"/>
    </row>
    <row r="99" spans="1:19" s="80" customFormat="1" x14ac:dyDescent="0.2">
      <c r="A99" s="60"/>
      <c r="B99" s="60"/>
      <c r="C99" s="75"/>
      <c r="D99" s="75"/>
      <c r="E99" s="84"/>
      <c r="F99" s="85" t="s">
        <v>179</v>
      </c>
      <c r="G99" s="86"/>
      <c r="H99" s="86"/>
      <c r="I99" s="86"/>
      <c r="J99" s="86"/>
      <c r="K99" s="78"/>
      <c r="L99" s="22"/>
      <c r="M99" s="22"/>
      <c r="N99" s="22"/>
      <c r="O99" s="22"/>
      <c r="P99" s="22"/>
      <c r="Q99" s="22"/>
      <c r="R99" s="21"/>
      <c r="S99" s="20"/>
    </row>
    <row r="100" spans="1:19" x14ac:dyDescent="0.2">
      <c r="F100" s="85" t="s">
        <v>180</v>
      </c>
      <c r="G100" s="86"/>
      <c r="H100" s="86"/>
      <c r="I100" s="86"/>
      <c r="J100" s="86"/>
      <c r="K100" s="78"/>
      <c r="L100" s="22"/>
      <c r="M100" s="22"/>
      <c r="N100" s="22"/>
      <c r="O100" s="22"/>
      <c r="P100" s="22"/>
      <c r="Q100" s="22"/>
      <c r="R100" s="21"/>
      <c r="S100" s="20"/>
    </row>
    <row r="101" spans="1:19" ht="33.75" x14ac:dyDescent="0.2">
      <c r="F101" s="65" t="s">
        <v>168</v>
      </c>
      <c r="G101" s="66"/>
      <c r="H101" s="67"/>
      <c r="I101" s="67"/>
      <c r="J101" s="67"/>
      <c r="K101" s="67"/>
      <c r="L101" s="52" t="s">
        <v>53</v>
      </c>
      <c r="M101" s="52" t="s">
        <v>54</v>
      </c>
      <c r="N101" s="52" t="s">
        <v>55</v>
      </c>
      <c r="O101" s="52" t="s">
        <v>56</v>
      </c>
      <c r="P101" s="52" t="s">
        <v>57</v>
      </c>
      <c r="Q101" s="52" t="s">
        <v>58</v>
      </c>
      <c r="R101" s="62" t="s">
        <v>59</v>
      </c>
      <c r="S101" s="63" t="s">
        <v>60</v>
      </c>
    </row>
    <row r="102" spans="1:19" x14ac:dyDescent="0.2">
      <c r="A102" s="60" t="str">
        <f t="shared" ref="A102:A103" si="59">$G$7</f>
        <v>The People Concern</v>
      </c>
      <c r="B102" s="60" t="str">
        <f t="shared" ref="B102:B103" si="60">$G$8</f>
        <v xml:space="preserve">Interim Housing and Wellness Program </v>
      </c>
      <c r="D102" s="60" t="s">
        <v>84</v>
      </c>
      <c r="E102" s="29" t="s">
        <v>178</v>
      </c>
      <c r="F102" s="262"/>
      <c r="G102" s="259"/>
      <c r="H102" s="46"/>
      <c r="I102" s="47"/>
      <c r="J102" s="47"/>
      <c r="K102" s="47"/>
      <c r="L102" s="250">
        <v>0</v>
      </c>
      <c r="M102" s="263">
        <v>0</v>
      </c>
      <c r="N102" s="263">
        <f>L102-M102</f>
        <v>0</v>
      </c>
      <c r="O102" s="282">
        <v>0</v>
      </c>
      <c r="P102" s="282">
        <v>0</v>
      </c>
      <c r="Q102" s="49">
        <f>SUM(O102:P102)</f>
        <v>0</v>
      </c>
      <c r="R102" s="48" t="str">
        <f>IFERROR(Q102/M102,"N/A")</f>
        <v>N/A</v>
      </c>
      <c r="S102" s="288">
        <v>0</v>
      </c>
    </row>
    <row r="103" spans="1:19" x14ac:dyDescent="0.2">
      <c r="A103" s="60" t="str">
        <f t="shared" si="59"/>
        <v>The People Concern</v>
      </c>
      <c r="B103" s="60" t="str">
        <f t="shared" si="60"/>
        <v xml:space="preserve">Interim Housing and Wellness Program </v>
      </c>
      <c r="D103" s="60" t="s">
        <v>84</v>
      </c>
      <c r="E103" s="29" t="s">
        <v>178</v>
      </c>
      <c r="F103" s="258"/>
      <c r="G103" s="259"/>
      <c r="H103" s="46"/>
      <c r="I103" s="47"/>
      <c r="J103" s="47"/>
      <c r="K103" s="47"/>
      <c r="L103" s="250">
        <v>0</v>
      </c>
      <c r="M103" s="263">
        <v>0</v>
      </c>
      <c r="N103" s="251">
        <f t="shared" ref="N103" si="61">L103-M103</f>
        <v>0</v>
      </c>
      <c r="O103" s="282">
        <v>0</v>
      </c>
      <c r="P103" s="285">
        <v>0</v>
      </c>
      <c r="Q103" s="45">
        <f t="shared" ref="Q103" si="62">SUM(O103:P103)</f>
        <v>0</v>
      </c>
      <c r="R103" s="44" t="str">
        <f t="shared" ref="R103" si="63">IFERROR(Q103/M103,"N/A")</f>
        <v>N/A</v>
      </c>
      <c r="S103" s="287">
        <v>0</v>
      </c>
    </row>
    <row r="104" spans="1:19" ht="13.5" thickBot="1" x14ac:dyDescent="0.25">
      <c r="F104" s="68"/>
      <c r="G104" s="64"/>
      <c r="H104" s="69" t="s">
        <v>181</v>
      </c>
      <c r="I104" s="70"/>
      <c r="J104" s="70"/>
      <c r="K104" s="71"/>
      <c r="L104" s="72">
        <f t="shared" ref="L104:Q104" si="64">SUM(L102:L103)</f>
        <v>0</v>
      </c>
      <c r="M104" s="72">
        <f t="shared" si="64"/>
        <v>0</v>
      </c>
      <c r="N104" s="72">
        <f t="shared" si="64"/>
        <v>0</v>
      </c>
      <c r="O104" s="72">
        <f t="shared" si="64"/>
        <v>0</v>
      </c>
      <c r="P104" s="72">
        <f t="shared" si="64"/>
        <v>0</v>
      </c>
      <c r="Q104" s="72">
        <f t="shared" si="64"/>
        <v>0</v>
      </c>
      <c r="R104" s="73" t="str">
        <f>IFERROR(Q104/M104,"N/A")</f>
        <v>N/A</v>
      </c>
      <c r="S104" s="74">
        <f>SUM(S102:S103)</f>
        <v>0</v>
      </c>
    </row>
    <row r="105" spans="1:19" ht="13.5" thickBot="1" x14ac:dyDescent="0.25">
      <c r="F105" s="43"/>
      <c r="G105" s="43"/>
      <c r="H105" s="43"/>
      <c r="I105" s="43"/>
      <c r="J105" s="43"/>
      <c r="K105" s="43"/>
    </row>
    <row r="106" spans="1:19" s="80" customFormat="1" x14ac:dyDescent="0.2">
      <c r="A106" s="60"/>
      <c r="B106" s="60"/>
      <c r="C106" s="75"/>
      <c r="D106" s="75"/>
      <c r="E106" s="84"/>
      <c r="F106" s="19" t="s">
        <v>182</v>
      </c>
      <c r="G106" s="18"/>
      <c r="H106" s="18"/>
      <c r="I106" s="18"/>
      <c r="J106" s="18"/>
      <c r="K106" s="17"/>
      <c r="L106" s="16"/>
      <c r="M106" s="16"/>
      <c r="N106" s="16"/>
      <c r="O106" s="16"/>
      <c r="P106" s="16"/>
      <c r="Q106" s="16"/>
      <c r="R106" s="15"/>
      <c r="S106" s="14"/>
    </row>
    <row r="107" spans="1:19" x14ac:dyDescent="0.2">
      <c r="F107" s="85" t="s">
        <v>183</v>
      </c>
      <c r="G107" s="86"/>
      <c r="H107" s="86"/>
      <c r="I107" s="86"/>
      <c r="J107" s="86"/>
      <c r="K107" s="78"/>
      <c r="L107" s="22"/>
      <c r="M107" s="22"/>
      <c r="N107" s="22"/>
      <c r="O107" s="22"/>
      <c r="P107" s="22"/>
      <c r="Q107" s="22"/>
      <c r="R107" s="21"/>
      <c r="S107" s="20"/>
    </row>
    <row r="108" spans="1:19" ht="33.75" x14ac:dyDescent="0.2">
      <c r="F108" s="65" t="s">
        <v>168</v>
      </c>
      <c r="G108" s="66"/>
      <c r="H108" s="67"/>
      <c r="I108" s="67"/>
      <c r="J108" s="67"/>
      <c r="K108" s="67"/>
      <c r="L108" s="52" t="s">
        <v>53</v>
      </c>
      <c r="M108" s="52" t="s">
        <v>54</v>
      </c>
      <c r="N108" s="52" t="s">
        <v>55</v>
      </c>
      <c r="O108" s="52" t="s">
        <v>56</v>
      </c>
      <c r="P108" s="52" t="s">
        <v>57</v>
      </c>
      <c r="Q108" s="52" t="s">
        <v>58</v>
      </c>
      <c r="R108" s="62" t="s">
        <v>59</v>
      </c>
      <c r="S108" s="63" t="s">
        <v>60</v>
      </c>
    </row>
    <row r="109" spans="1:19" s="279" customFormat="1" x14ac:dyDescent="0.2">
      <c r="A109" s="278"/>
      <c r="B109" s="278"/>
      <c r="C109" s="278"/>
      <c r="D109" s="278"/>
      <c r="F109" s="239" t="s">
        <v>90</v>
      </c>
      <c r="G109" s="240"/>
      <c r="H109" s="241"/>
      <c r="I109" s="242"/>
      <c r="J109" s="243"/>
      <c r="K109" s="244"/>
      <c r="L109" s="235"/>
      <c r="M109" s="235"/>
      <c r="N109" s="235"/>
      <c r="O109" s="235"/>
      <c r="P109" s="235"/>
      <c r="Q109" s="280"/>
      <c r="R109" s="236"/>
      <c r="S109" s="281"/>
    </row>
    <row r="110" spans="1:19" ht="32.25" customHeight="1" x14ac:dyDescent="0.2">
      <c r="A110" s="60" t="str">
        <f t="shared" ref="A110:A117" si="65">$G$7</f>
        <v>The People Concern</v>
      </c>
      <c r="B110" s="60" t="str">
        <f t="shared" ref="B110:B117" si="66">$G$8</f>
        <v xml:space="preserve">Interim Housing and Wellness Program </v>
      </c>
      <c r="D110" s="60" t="s">
        <v>84</v>
      </c>
      <c r="E110" s="29" t="s">
        <v>182</v>
      </c>
      <c r="F110" s="258" t="s">
        <v>184</v>
      </c>
      <c r="G110" s="261" t="s">
        <v>185</v>
      </c>
      <c r="H110" s="50">
        <v>1420.5387499999999</v>
      </c>
      <c r="I110" s="47"/>
      <c r="J110" s="47"/>
      <c r="K110" s="47"/>
      <c r="L110" s="264">
        <v>17046.465</v>
      </c>
      <c r="M110" s="263">
        <v>6595.02</v>
      </c>
      <c r="N110" s="251">
        <f t="shared" ref="N110:N111" si="67">L110-M110</f>
        <v>10451.445</v>
      </c>
      <c r="O110" s="282">
        <v>3627.2610000000004</v>
      </c>
      <c r="P110" s="285">
        <v>2967.759</v>
      </c>
      <c r="Q110" s="45">
        <f>SUM(O110:P110)</f>
        <v>6595.02</v>
      </c>
      <c r="R110" s="44">
        <f>IFERROR(Q110/M110,"N/A")</f>
        <v>1</v>
      </c>
      <c r="S110" s="286">
        <v>57870.950000000012</v>
      </c>
    </row>
    <row r="111" spans="1:19" ht="38.25" x14ac:dyDescent="0.2">
      <c r="A111" s="60" t="str">
        <f t="shared" si="65"/>
        <v>The People Concern</v>
      </c>
      <c r="B111" s="60" t="str">
        <f t="shared" si="66"/>
        <v xml:space="preserve">Interim Housing and Wellness Program </v>
      </c>
      <c r="D111" s="60" t="s">
        <v>84</v>
      </c>
      <c r="E111" s="29" t="s">
        <v>182</v>
      </c>
      <c r="F111" s="258" t="s">
        <v>186</v>
      </c>
      <c r="G111" s="261" t="s">
        <v>187</v>
      </c>
      <c r="H111" s="50">
        <v>4399.2025000000003</v>
      </c>
      <c r="I111" s="47"/>
      <c r="J111" s="47"/>
      <c r="K111" s="47"/>
      <c r="L111" s="264">
        <v>52790.43</v>
      </c>
      <c r="M111" s="263">
        <v>20895.555</v>
      </c>
      <c r="N111" s="263">
        <f t="shared" si="67"/>
        <v>31894.875</v>
      </c>
      <c r="O111" s="282">
        <v>11492.555250000001</v>
      </c>
      <c r="P111" s="282">
        <v>9402.999749999999</v>
      </c>
      <c r="Q111" s="49">
        <f t="shared" ref="Q111:Q117" si="68">SUM(O111:P111)</f>
        <v>20895.555</v>
      </c>
      <c r="R111" s="48">
        <f t="shared" ref="R111:R117" si="69">IFERROR(Q111/M111,"N/A")</f>
        <v>1</v>
      </c>
      <c r="S111" s="289">
        <v>59018.759999999995</v>
      </c>
    </row>
    <row r="112" spans="1:19" ht="30" customHeight="1" x14ac:dyDescent="0.2">
      <c r="A112" s="60" t="str">
        <f t="shared" si="65"/>
        <v>The People Concern</v>
      </c>
      <c r="B112" s="60" t="str">
        <f t="shared" si="66"/>
        <v xml:space="preserve">Interim Housing and Wellness Program </v>
      </c>
      <c r="D112" s="60" t="s">
        <v>84</v>
      </c>
      <c r="E112" s="29" t="s">
        <v>182</v>
      </c>
      <c r="F112" s="258" t="s">
        <v>188</v>
      </c>
      <c r="G112" s="261" t="s">
        <v>189</v>
      </c>
      <c r="H112" s="50">
        <v>1261.4862500000002</v>
      </c>
      <c r="I112" s="47"/>
      <c r="J112" s="47"/>
      <c r="K112" s="47"/>
      <c r="L112" s="264">
        <v>15137.835000000001</v>
      </c>
      <c r="M112" s="264">
        <v>5944.5599999999995</v>
      </c>
      <c r="N112" s="264">
        <f t="shared" ref="N112" si="70">L112-M112</f>
        <v>9193.2750000000015</v>
      </c>
      <c r="O112" s="282">
        <v>3269.5079999999998</v>
      </c>
      <c r="P112" s="290">
        <v>2675.0519999999997</v>
      </c>
      <c r="Q112" s="45">
        <f t="shared" si="68"/>
        <v>5944.5599999999995</v>
      </c>
      <c r="R112" s="44">
        <f t="shared" si="69"/>
        <v>1</v>
      </c>
      <c r="S112" s="286">
        <v>18454.88</v>
      </c>
    </row>
    <row r="113" spans="1:19" s="279" customFormat="1" x14ac:dyDescent="0.2">
      <c r="A113" s="278"/>
      <c r="B113" s="278"/>
      <c r="C113" s="278"/>
      <c r="D113" s="278"/>
      <c r="F113" s="239" t="s">
        <v>137</v>
      </c>
      <c r="G113" s="240"/>
      <c r="H113" s="265"/>
      <c r="I113" s="242"/>
      <c r="J113" s="243"/>
      <c r="K113" s="244"/>
      <c r="L113" s="235"/>
      <c r="M113" s="235"/>
      <c r="N113" s="235"/>
      <c r="O113" s="235"/>
      <c r="P113" s="235"/>
      <c r="Q113" s="280"/>
      <c r="R113" s="236"/>
      <c r="S113" s="281"/>
    </row>
    <row r="114" spans="1:19" ht="31.5" customHeight="1" x14ac:dyDescent="0.2">
      <c r="A114" s="60" t="str">
        <f t="shared" si="65"/>
        <v>The People Concern</v>
      </c>
      <c r="B114" s="60" t="str">
        <f t="shared" si="66"/>
        <v xml:space="preserve">Interim Housing and Wellness Program </v>
      </c>
      <c r="D114" s="60" t="s">
        <v>84</v>
      </c>
      <c r="E114" s="29" t="s">
        <v>182</v>
      </c>
      <c r="F114" s="258" t="s">
        <v>184</v>
      </c>
      <c r="G114" s="261" t="s">
        <v>185</v>
      </c>
      <c r="H114" s="50">
        <v>2994.9012499999994</v>
      </c>
      <c r="I114" s="47"/>
      <c r="J114" s="47"/>
      <c r="K114" s="47"/>
      <c r="L114" s="264">
        <v>35938.814999999995</v>
      </c>
      <c r="M114" s="264">
        <v>14484.344999999999</v>
      </c>
      <c r="N114" s="264">
        <f t="shared" ref="N114:N117" si="71">L114-M114</f>
        <v>21454.469999999994</v>
      </c>
      <c r="O114" s="290">
        <v>7966.3897500000003</v>
      </c>
      <c r="P114" s="290">
        <v>6517.9552499999991</v>
      </c>
      <c r="Q114" s="45">
        <f t="shared" si="68"/>
        <v>14484.344999999999</v>
      </c>
      <c r="R114" s="44">
        <f t="shared" si="69"/>
        <v>1</v>
      </c>
      <c r="S114" s="286">
        <v>57798.069999999992</v>
      </c>
    </row>
    <row r="115" spans="1:19" ht="38.25" x14ac:dyDescent="0.2">
      <c r="A115" s="60" t="str">
        <f t="shared" si="65"/>
        <v>The People Concern</v>
      </c>
      <c r="B115" s="60" t="str">
        <f t="shared" si="66"/>
        <v xml:space="preserve">Interim Housing and Wellness Program </v>
      </c>
      <c r="D115" s="60" t="s">
        <v>84</v>
      </c>
      <c r="E115" s="29" t="s">
        <v>182</v>
      </c>
      <c r="F115" s="258" t="s">
        <v>186</v>
      </c>
      <c r="G115" s="261" t="s">
        <v>187</v>
      </c>
      <c r="H115" s="50">
        <v>0</v>
      </c>
      <c r="I115" s="47"/>
      <c r="J115" s="47"/>
      <c r="K115" s="47"/>
      <c r="L115" s="264">
        <v>0</v>
      </c>
      <c r="M115" s="264">
        <v>0</v>
      </c>
      <c r="N115" s="264">
        <f t="shared" si="71"/>
        <v>0</v>
      </c>
      <c r="O115" s="290">
        <v>0</v>
      </c>
      <c r="P115" s="290">
        <v>0</v>
      </c>
      <c r="Q115" s="45">
        <f t="shared" si="68"/>
        <v>0</v>
      </c>
      <c r="R115" s="44" t="str">
        <f t="shared" si="69"/>
        <v>N/A</v>
      </c>
      <c r="S115" s="286">
        <v>0</v>
      </c>
    </row>
    <row r="116" spans="1:19" ht="27.75" customHeight="1" x14ac:dyDescent="0.2">
      <c r="A116" s="60" t="str">
        <f t="shared" si="65"/>
        <v>The People Concern</v>
      </c>
      <c r="B116" s="60" t="str">
        <f t="shared" si="66"/>
        <v xml:space="preserve">Interim Housing and Wellness Program </v>
      </c>
      <c r="D116" s="60" t="s">
        <v>84</v>
      </c>
      <c r="E116" s="29" t="s">
        <v>182</v>
      </c>
      <c r="F116" s="258" t="s">
        <v>188</v>
      </c>
      <c r="G116" s="261" t="s">
        <v>189</v>
      </c>
      <c r="H116" s="50">
        <v>1341.0225</v>
      </c>
      <c r="I116" s="47"/>
      <c r="J116" s="47"/>
      <c r="K116" s="47"/>
      <c r="L116" s="264">
        <v>16092.27</v>
      </c>
      <c r="M116" s="264">
        <v>6440.01</v>
      </c>
      <c r="N116" s="264">
        <f t="shared" si="71"/>
        <v>9652.26</v>
      </c>
      <c r="O116" s="290">
        <v>2959.61</v>
      </c>
      <c r="P116" s="290">
        <v>3480.4</v>
      </c>
      <c r="Q116" s="45">
        <f t="shared" si="68"/>
        <v>6440.01</v>
      </c>
      <c r="R116" s="44">
        <f t="shared" si="69"/>
        <v>1</v>
      </c>
      <c r="S116" s="286">
        <v>23517.560000000009</v>
      </c>
    </row>
    <row r="117" spans="1:19" x14ac:dyDescent="0.2">
      <c r="A117" s="60" t="str">
        <f t="shared" si="65"/>
        <v>The People Concern</v>
      </c>
      <c r="B117" s="60" t="str">
        <f t="shared" si="66"/>
        <v xml:space="preserve">Interim Housing and Wellness Program </v>
      </c>
      <c r="D117" s="60" t="s">
        <v>84</v>
      </c>
      <c r="E117" s="29" t="s">
        <v>182</v>
      </c>
      <c r="F117" s="258"/>
      <c r="G117" s="259"/>
      <c r="H117" s="46"/>
      <c r="I117" s="47"/>
      <c r="J117" s="47"/>
      <c r="K117" s="47"/>
      <c r="L117" s="264">
        <v>0</v>
      </c>
      <c r="M117" s="264">
        <v>0</v>
      </c>
      <c r="N117" s="264">
        <f t="shared" si="71"/>
        <v>0</v>
      </c>
      <c r="O117" s="290">
        <v>0</v>
      </c>
      <c r="P117" s="290">
        <v>0</v>
      </c>
      <c r="Q117" s="45">
        <f t="shared" si="68"/>
        <v>0</v>
      </c>
      <c r="R117" s="44" t="str">
        <f t="shared" si="69"/>
        <v>N/A</v>
      </c>
      <c r="S117" s="287">
        <v>0</v>
      </c>
    </row>
    <row r="118" spans="1:19" ht="13.5" thickBot="1" x14ac:dyDescent="0.25">
      <c r="E118" s="43"/>
      <c r="F118" s="68"/>
      <c r="G118" s="64"/>
      <c r="H118" s="69" t="s">
        <v>190</v>
      </c>
      <c r="I118" s="70"/>
      <c r="J118" s="70"/>
      <c r="K118" s="71"/>
      <c r="L118" s="72">
        <f t="shared" ref="L118:Q118" si="72">SUM(L109:L117)</f>
        <v>137005.815</v>
      </c>
      <c r="M118" s="72">
        <f t="shared" si="72"/>
        <v>54359.490000000005</v>
      </c>
      <c r="N118" s="72">
        <f t="shared" si="72"/>
        <v>82646.324999999997</v>
      </c>
      <c r="O118" s="72">
        <f t="shared" si="72"/>
        <v>29315.324000000001</v>
      </c>
      <c r="P118" s="72">
        <f t="shared" si="72"/>
        <v>25044.165999999997</v>
      </c>
      <c r="Q118" s="72">
        <f t="shared" si="72"/>
        <v>54359.490000000005</v>
      </c>
      <c r="R118" s="73">
        <f>IFERROR(Q118/M118,"N/A")</f>
        <v>1</v>
      </c>
      <c r="S118" s="74">
        <f>SUM(S110:S116)</f>
        <v>216660.21999999997</v>
      </c>
    </row>
    <row r="119" spans="1:19" ht="13.5" thickBot="1" x14ac:dyDescent="0.25">
      <c r="F119" s="43"/>
      <c r="G119" s="43"/>
      <c r="H119" s="43"/>
      <c r="I119" s="43"/>
      <c r="J119" s="43"/>
      <c r="K119" s="43"/>
    </row>
    <row r="120" spans="1:19" s="80" customFormat="1" x14ac:dyDescent="0.2">
      <c r="A120" s="60"/>
      <c r="B120" s="60"/>
      <c r="C120" s="75"/>
      <c r="D120" s="75"/>
      <c r="E120" s="84"/>
      <c r="F120" s="19" t="s">
        <v>191</v>
      </c>
      <c r="G120" s="18"/>
      <c r="H120" s="18"/>
      <c r="I120" s="18"/>
      <c r="J120" s="18"/>
      <c r="K120" s="17"/>
      <c r="L120" s="16"/>
      <c r="M120" s="16"/>
      <c r="N120" s="16"/>
      <c r="O120" s="16"/>
      <c r="P120" s="16"/>
      <c r="Q120" s="16"/>
      <c r="R120" s="15"/>
      <c r="S120" s="14"/>
    </row>
    <row r="121" spans="1:19" x14ac:dyDescent="0.2">
      <c r="F121" s="85" t="s">
        <v>192</v>
      </c>
      <c r="G121" s="86"/>
      <c r="H121" s="86"/>
      <c r="I121" s="86"/>
      <c r="J121" s="86"/>
      <c r="K121" s="78"/>
      <c r="L121" s="22"/>
      <c r="M121" s="22"/>
      <c r="N121" s="22"/>
      <c r="O121" s="22"/>
      <c r="P121" s="22"/>
      <c r="Q121" s="22"/>
      <c r="R121" s="21"/>
      <c r="S121" s="20"/>
    </row>
    <row r="122" spans="1:19" ht="33.75" x14ac:dyDescent="0.2">
      <c r="F122" s="65" t="s">
        <v>168</v>
      </c>
      <c r="G122" s="66"/>
      <c r="H122" s="67"/>
      <c r="I122" s="67"/>
      <c r="J122" s="67"/>
      <c r="K122" s="67"/>
      <c r="L122" s="52" t="s">
        <v>53</v>
      </c>
      <c r="M122" s="52" t="s">
        <v>54</v>
      </c>
      <c r="N122" s="52" t="s">
        <v>55</v>
      </c>
      <c r="O122" s="52" t="s">
        <v>56</v>
      </c>
      <c r="P122" s="52" t="s">
        <v>57</v>
      </c>
      <c r="Q122" s="52" t="s">
        <v>58</v>
      </c>
      <c r="R122" s="62" t="s">
        <v>59</v>
      </c>
      <c r="S122" s="63" t="s">
        <v>60</v>
      </c>
    </row>
    <row r="123" spans="1:19" x14ac:dyDescent="0.2">
      <c r="A123" s="60" t="str">
        <f t="shared" ref="A123:A124" si="73">$G$7</f>
        <v>The People Concern</v>
      </c>
      <c r="B123" s="60" t="str">
        <f t="shared" ref="B123:B124" si="74">$G$8</f>
        <v xml:space="preserve">Interim Housing and Wellness Program </v>
      </c>
      <c r="D123" s="60" t="s">
        <v>84</v>
      </c>
      <c r="E123" s="29" t="s">
        <v>191</v>
      </c>
      <c r="F123" s="258"/>
      <c r="G123" s="259"/>
      <c r="H123" s="46"/>
      <c r="I123" s="47"/>
      <c r="J123" s="47"/>
      <c r="K123" s="47"/>
      <c r="L123" s="264">
        <v>0</v>
      </c>
      <c r="M123" s="264">
        <v>0</v>
      </c>
      <c r="N123" s="264">
        <f t="shared" ref="N123:N124" si="75">L123-M123</f>
        <v>0</v>
      </c>
      <c r="O123" s="290">
        <v>0</v>
      </c>
      <c r="P123" s="290">
        <v>0</v>
      </c>
      <c r="Q123" s="45">
        <f t="shared" ref="Q123" si="76">SUM(O123:P123)</f>
        <v>0</v>
      </c>
      <c r="R123" s="44" t="str">
        <f t="shared" ref="R123" si="77">IFERROR(Q123/M123,"N/A")</f>
        <v>N/A</v>
      </c>
      <c r="S123" s="287">
        <v>0</v>
      </c>
    </row>
    <row r="124" spans="1:19" x14ac:dyDescent="0.2">
      <c r="A124" s="60" t="str">
        <f t="shared" si="73"/>
        <v>The People Concern</v>
      </c>
      <c r="B124" s="60" t="str">
        <f t="shared" si="74"/>
        <v xml:space="preserve">Interim Housing and Wellness Program </v>
      </c>
      <c r="D124" s="60" t="s">
        <v>84</v>
      </c>
      <c r="E124" s="29" t="s">
        <v>191</v>
      </c>
      <c r="F124" s="258"/>
      <c r="G124" s="259"/>
      <c r="H124" s="46"/>
      <c r="I124" s="47"/>
      <c r="J124" s="47"/>
      <c r="K124" s="47"/>
      <c r="L124" s="264">
        <v>0</v>
      </c>
      <c r="M124" s="264">
        <v>0</v>
      </c>
      <c r="N124" s="264">
        <f t="shared" si="75"/>
        <v>0</v>
      </c>
      <c r="O124" s="290">
        <v>0</v>
      </c>
      <c r="P124" s="290">
        <v>0</v>
      </c>
      <c r="Q124" s="45">
        <f>SUM(O124:P124)</f>
        <v>0</v>
      </c>
      <c r="R124" s="44" t="str">
        <f>IFERROR(Q124/M124,"N/A")</f>
        <v>N/A</v>
      </c>
      <c r="S124" s="287">
        <v>0</v>
      </c>
    </row>
    <row r="125" spans="1:19" ht="13.5" thickBot="1" x14ac:dyDescent="0.25">
      <c r="F125" s="68"/>
      <c r="G125" s="64"/>
      <c r="H125" s="69" t="s">
        <v>193</v>
      </c>
      <c r="I125" s="70"/>
      <c r="J125" s="70"/>
      <c r="K125" s="71"/>
      <c r="L125" s="72">
        <f t="shared" ref="L125:Q125" si="78">SUM(L123:L124)</f>
        <v>0</v>
      </c>
      <c r="M125" s="72">
        <f t="shared" si="78"/>
        <v>0</v>
      </c>
      <c r="N125" s="72">
        <f t="shared" si="78"/>
        <v>0</v>
      </c>
      <c r="O125" s="72">
        <f t="shared" si="78"/>
        <v>0</v>
      </c>
      <c r="P125" s="72">
        <f t="shared" si="78"/>
        <v>0</v>
      </c>
      <c r="Q125" s="72">
        <f t="shared" si="78"/>
        <v>0</v>
      </c>
      <c r="R125" s="73" t="str">
        <f>IFERROR(Q125/M125,"N/A")</f>
        <v>N/A</v>
      </c>
      <c r="S125" s="74">
        <f>SUM(S123:S124)</f>
        <v>0</v>
      </c>
    </row>
    <row r="126" spans="1:19" ht="13.5" thickBot="1" x14ac:dyDescent="0.25">
      <c r="F126" s="43"/>
      <c r="G126" s="43"/>
      <c r="H126" s="43"/>
      <c r="I126" s="43"/>
      <c r="J126" s="43"/>
      <c r="K126" s="43"/>
    </row>
    <row r="127" spans="1:19" s="80" customFormat="1" x14ac:dyDescent="0.2">
      <c r="A127" s="60"/>
      <c r="B127" s="60"/>
      <c r="C127" s="75"/>
      <c r="D127" s="75"/>
      <c r="E127" s="84"/>
      <c r="F127" s="19" t="s">
        <v>194</v>
      </c>
      <c r="G127" s="18"/>
      <c r="H127" s="18"/>
      <c r="I127" s="18"/>
      <c r="J127" s="18"/>
      <c r="K127" s="17"/>
      <c r="L127" s="16"/>
      <c r="M127" s="16"/>
      <c r="N127" s="16"/>
      <c r="O127" s="16"/>
      <c r="P127" s="16"/>
      <c r="Q127" s="16"/>
      <c r="R127" s="15"/>
      <c r="S127" s="14"/>
    </row>
    <row r="128" spans="1:19" x14ac:dyDescent="0.2">
      <c r="F128" s="85" t="s">
        <v>195</v>
      </c>
      <c r="G128" s="86"/>
      <c r="H128" s="86"/>
      <c r="I128" s="86"/>
      <c r="J128" s="86"/>
      <c r="K128" s="78"/>
      <c r="L128" s="22"/>
      <c r="M128" s="22"/>
      <c r="N128" s="22"/>
      <c r="O128" s="22"/>
      <c r="P128" s="22"/>
      <c r="Q128" s="22"/>
      <c r="R128" s="21"/>
      <c r="S128" s="20"/>
    </row>
    <row r="129" spans="1:19" ht="33.75" x14ac:dyDescent="0.2">
      <c r="F129" s="65" t="s">
        <v>168</v>
      </c>
      <c r="G129" s="66"/>
      <c r="H129" s="67"/>
      <c r="I129" s="67"/>
      <c r="J129" s="67"/>
      <c r="K129" s="67"/>
      <c r="L129" s="52" t="s">
        <v>53</v>
      </c>
      <c r="M129" s="52" t="s">
        <v>54</v>
      </c>
      <c r="N129" s="52" t="s">
        <v>55</v>
      </c>
      <c r="O129" s="52" t="s">
        <v>56</v>
      </c>
      <c r="P129" s="52" t="s">
        <v>57</v>
      </c>
      <c r="Q129" s="52" t="s">
        <v>58</v>
      </c>
      <c r="R129" s="62" t="s">
        <v>59</v>
      </c>
      <c r="S129" s="63" t="s">
        <v>60</v>
      </c>
    </row>
    <row r="130" spans="1:19" s="279" customFormat="1" x14ac:dyDescent="0.2">
      <c r="A130" s="278"/>
      <c r="B130" s="278"/>
      <c r="C130" s="278"/>
      <c r="D130" s="278"/>
      <c r="F130" s="239" t="s">
        <v>90</v>
      </c>
      <c r="G130" s="240"/>
      <c r="H130" s="241"/>
      <c r="I130" s="242"/>
      <c r="J130" s="243"/>
      <c r="K130" s="244"/>
      <c r="L130" s="235"/>
      <c r="M130" s="235"/>
      <c r="N130" s="235"/>
      <c r="O130" s="235"/>
      <c r="P130" s="235"/>
      <c r="Q130" s="280"/>
      <c r="R130" s="236"/>
      <c r="S130" s="281"/>
    </row>
    <row r="131" spans="1:19" ht="57" customHeight="1" x14ac:dyDescent="0.2">
      <c r="A131" s="60" t="str">
        <f t="shared" ref="A131:A133" si="79">$G$7</f>
        <v>The People Concern</v>
      </c>
      <c r="B131" s="60" t="str">
        <f t="shared" ref="B131:B133" si="80">$G$8</f>
        <v xml:space="preserve">Interim Housing and Wellness Program </v>
      </c>
      <c r="D131" s="60" t="s">
        <v>84</v>
      </c>
      <c r="E131" s="29" t="s">
        <v>191</v>
      </c>
      <c r="F131" s="258" t="s">
        <v>196</v>
      </c>
      <c r="G131" s="261" t="s">
        <v>197</v>
      </c>
      <c r="H131" s="50">
        <v>142.2225</v>
      </c>
      <c r="I131" s="47"/>
      <c r="J131" s="47"/>
      <c r="K131" s="47"/>
      <c r="L131" s="264">
        <v>1706.67</v>
      </c>
      <c r="M131" s="263">
        <v>292.92</v>
      </c>
      <c r="N131" s="251">
        <f t="shared" ref="N131" si="81">L131-M131</f>
        <v>1413.75</v>
      </c>
      <c r="O131" s="282">
        <v>161.10600000000002</v>
      </c>
      <c r="P131" s="285">
        <v>669.69900000000007</v>
      </c>
      <c r="Q131" s="45">
        <f t="shared" ref="Q131" si="82">SUM(O131:P131)</f>
        <v>830.80500000000006</v>
      </c>
      <c r="R131" s="44">
        <f t="shared" ref="R131" si="83">IFERROR(Q131/M131,"N/A")</f>
        <v>2.8362863580499798</v>
      </c>
      <c r="S131" s="287">
        <v>4501.4999999999973</v>
      </c>
    </row>
    <row r="132" spans="1:19" s="279" customFormat="1" x14ac:dyDescent="0.2">
      <c r="A132" s="278"/>
      <c r="B132" s="278"/>
      <c r="C132" s="278"/>
      <c r="D132" s="278"/>
      <c r="F132" s="239" t="s">
        <v>137</v>
      </c>
      <c r="G132" s="240"/>
      <c r="H132" s="265"/>
      <c r="I132" s="242"/>
      <c r="J132" s="243"/>
      <c r="K132" s="244"/>
      <c r="L132" s="235"/>
      <c r="M132" s="235"/>
      <c r="N132" s="235"/>
      <c r="O132" s="235"/>
      <c r="P132" s="235"/>
      <c r="Q132" s="280"/>
      <c r="R132" s="236"/>
      <c r="S132" s="281"/>
    </row>
    <row r="133" spans="1:19" ht="57" customHeight="1" x14ac:dyDescent="0.2">
      <c r="A133" s="60" t="str">
        <f t="shared" si="79"/>
        <v>The People Concern</v>
      </c>
      <c r="B133" s="60" t="str">
        <f t="shared" si="80"/>
        <v xml:space="preserve">Interim Housing and Wellness Program </v>
      </c>
      <c r="D133" s="60" t="s">
        <v>84</v>
      </c>
      <c r="E133" s="29" t="s">
        <v>191</v>
      </c>
      <c r="F133" s="258" t="s">
        <v>196</v>
      </c>
      <c r="G133" s="261" t="s">
        <v>197</v>
      </c>
      <c r="H133" s="50">
        <v>216.1308333333333</v>
      </c>
      <c r="I133" s="47"/>
      <c r="J133" s="47"/>
      <c r="K133" s="47"/>
      <c r="L133" s="264">
        <v>2593.5699999999997</v>
      </c>
      <c r="M133" s="263">
        <v>2498.6949999999997</v>
      </c>
      <c r="N133" s="263">
        <f t="shared" ref="N133" si="84">L133-M133</f>
        <v>94.875</v>
      </c>
      <c r="O133" s="282">
        <v>1183.1200000000001</v>
      </c>
      <c r="P133" s="282">
        <v>777.6899999999996</v>
      </c>
      <c r="Q133" s="49">
        <f t="shared" ref="Q133" si="85">SUM(O133:P133)</f>
        <v>1960.8099999999997</v>
      </c>
      <c r="R133" s="48">
        <f t="shared" ref="R133" si="86">IFERROR(Q133/M133,"N/A")</f>
        <v>0.78473363095535864</v>
      </c>
      <c r="S133" s="288">
        <v>3109.0999999999995</v>
      </c>
    </row>
    <row r="134" spans="1:19" x14ac:dyDescent="0.2">
      <c r="A134" s="60" t="str">
        <f t="shared" ref="A134" si="87">$G$7</f>
        <v>The People Concern</v>
      </c>
      <c r="B134" s="60" t="str">
        <f t="shared" ref="B134" si="88">$G$8</f>
        <v xml:space="preserve">Interim Housing and Wellness Program </v>
      </c>
      <c r="D134" s="60" t="s">
        <v>84</v>
      </c>
      <c r="E134" s="29" t="s">
        <v>194</v>
      </c>
      <c r="F134" s="258"/>
      <c r="G134" s="259"/>
      <c r="H134" s="46"/>
      <c r="I134" s="47"/>
      <c r="J134" s="47"/>
      <c r="K134" s="47"/>
      <c r="L134" s="264">
        <v>0</v>
      </c>
      <c r="M134" s="264">
        <v>0</v>
      </c>
      <c r="N134" s="264">
        <f t="shared" ref="N134" si="89">L134-M134</f>
        <v>0</v>
      </c>
      <c r="O134" s="290">
        <v>0</v>
      </c>
      <c r="P134" s="290">
        <v>0</v>
      </c>
      <c r="Q134" s="45">
        <f t="shared" ref="Q134" si="90">SUM(O134:P134)</f>
        <v>0</v>
      </c>
      <c r="R134" s="44" t="str">
        <f t="shared" ref="R134" si="91">IFERROR(Q134/M134,"N/A")</f>
        <v>N/A</v>
      </c>
      <c r="S134" s="287">
        <v>0</v>
      </c>
    </row>
    <row r="135" spans="1:19" ht="13.5" thickBot="1" x14ac:dyDescent="0.25">
      <c r="F135" s="68"/>
      <c r="G135" s="64"/>
      <c r="H135" s="69" t="s">
        <v>198</v>
      </c>
      <c r="I135" s="70"/>
      <c r="J135" s="70"/>
      <c r="K135" s="71"/>
      <c r="L135" s="72">
        <f t="shared" ref="L135:Q135" si="92">SUM(L130:L134)</f>
        <v>4300.24</v>
      </c>
      <c r="M135" s="72">
        <f t="shared" si="92"/>
        <v>2791.6149999999998</v>
      </c>
      <c r="N135" s="72">
        <f t="shared" si="92"/>
        <v>1508.625</v>
      </c>
      <c r="O135" s="72">
        <f t="shared" si="92"/>
        <v>1344.2260000000001</v>
      </c>
      <c r="P135" s="72">
        <f t="shared" si="92"/>
        <v>1447.3889999999997</v>
      </c>
      <c r="Q135" s="72">
        <f t="shared" si="92"/>
        <v>2791.6149999999998</v>
      </c>
      <c r="R135" s="73">
        <f>IFERROR(Q135/M135,"N/A")</f>
        <v>1</v>
      </c>
      <c r="S135" s="74">
        <f>SUM(S130:S134)</f>
        <v>7610.5999999999967</v>
      </c>
    </row>
    <row r="136" spans="1:19" ht="13.5" thickBot="1" x14ac:dyDescent="0.25">
      <c r="F136" s="43"/>
      <c r="G136" s="43"/>
      <c r="H136" s="43"/>
      <c r="I136" s="43"/>
      <c r="J136" s="43"/>
      <c r="K136" s="43"/>
    </row>
    <row r="137" spans="1:19" s="80" customFormat="1" x14ac:dyDescent="0.2">
      <c r="A137" s="60"/>
      <c r="B137" s="60"/>
      <c r="C137" s="75"/>
      <c r="D137" s="75"/>
      <c r="E137" s="84"/>
      <c r="F137" s="19" t="s">
        <v>199</v>
      </c>
      <c r="G137" s="18"/>
      <c r="H137" s="18"/>
      <c r="I137" s="18"/>
      <c r="J137" s="18"/>
      <c r="K137" s="17"/>
      <c r="L137" s="16"/>
      <c r="M137" s="16"/>
      <c r="N137" s="16"/>
      <c r="O137" s="16"/>
      <c r="P137" s="16"/>
      <c r="Q137" s="16"/>
      <c r="R137" s="15"/>
      <c r="S137" s="14"/>
    </row>
    <row r="138" spans="1:19" x14ac:dyDescent="0.2">
      <c r="F138" s="85" t="s">
        <v>200</v>
      </c>
      <c r="G138" s="78"/>
      <c r="H138" s="86"/>
      <c r="I138" s="86"/>
      <c r="J138" s="86"/>
      <c r="K138" s="78"/>
      <c r="L138" s="22"/>
      <c r="M138" s="22"/>
      <c r="N138" s="22"/>
      <c r="O138" s="22"/>
      <c r="P138" s="22"/>
      <c r="Q138" s="22"/>
      <c r="R138" s="21"/>
      <c r="S138" s="20"/>
    </row>
    <row r="139" spans="1:19" ht="33.75" x14ac:dyDescent="0.2">
      <c r="F139" s="65" t="s">
        <v>168</v>
      </c>
      <c r="G139" s="66"/>
      <c r="H139" s="67"/>
      <c r="I139" s="67"/>
      <c r="J139" s="67"/>
      <c r="K139" s="67"/>
      <c r="L139" s="52" t="s">
        <v>53</v>
      </c>
      <c r="M139" s="52" t="s">
        <v>54</v>
      </c>
      <c r="N139" s="52" t="s">
        <v>55</v>
      </c>
      <c r="O139" s="52" t="s">
        <v>56</v>
      </c>
      <c r="P139" s="52" t="s">
        <v>57</v>
      </c>
      <c r="Q139" s="52" t="s">
        <v>58</v>
      </c>
      <c r="R139" s="62" t="s">
        <v>59</v>
      </c>
      <c r="S139" s="63" t="s">
        <v>60</v>
      </c>
    </row>
    <row r="140" spans="1:19" s="279" customFormat="1" x14ac:dyDescent="0.2">
      <c r="A140" s="278"/>
      <c r="B140" s="278"/>
      <c r="C140" s="278"/>
      <c r="D140" s="278"/>
      <c r="F140" s="239" t="s">
        <v>90</v>
      </c>
      <c r="G140" s="240"/>
      <c r="H140" s="241"/>
      <c r="I140" s="242"/>
      <c r="J140" s="243"/>
      <c r="K140" s="244"/>
      <c r="L140" s="235"/>
      <c r="M140" s="235"/>
      <c r="N140" s="235"/>
      <c r="O140" s="235"/>
      <c r="P140" s="235"/>
      <c r="Q140" s="280"/>
      <c r="R140" s="236"/>
      <c r="S140" s="281"/>
    </row>
    <row r="141" spans="1:19" x14ac:dyDescent="0.2">
      <c r="A141" s="60" t="str">
        <f t="shared" ref="A141:A144" si="93">$G$7</f>
        <v>The People Concern</v>
      </c>
      <c r="B141" s="60" t="str">
        <f t="shared" ref="B141:B144" si="94">$G$8</f>
        <v xml:space="preserve">Interim Housing and Wellness Program </v>
      </c>
      <c r="D141" s="60" t="s">
        <v>84</v>
      </c>
      <c r="E141" s="29" t="s">
        <v>199</v>
      </c>
      <c r="F141" s="258" t="s">
        <v>201</v>
      </c>
      <c r="G141" s="259" t="s">
        <v>202</v>
      </c>
      <c r="H141" s="50">
        <v>363.55124999999998</v>
      </c>
      <c r="I141" s="47"/>
      <c r="J141" s="47"/>
      <c r="K141" s="47"/>
      <c r="L141" s="264">
        <v>4362.6149999999998</v>
      </c>
      <c r="M141" s="263">
        <v>3089</v>
      </c>
      <c r="N141" s="251">
        <f t="shared" ref="N141:N144" si="95">L141-M141</f>
        <v>1273.6149999999998</v>
      </c>
      <c r="O141" s="282">
        <v>1445.8500000000001</v>
      </c>
      <c r="P141" s="285">
        <v>1643.6099999999994</v>
      </c>
      <c r="Q141" s="45">
        <f t="shared" ref="Q141:Q144" si="96">SUM(O141:P141)</f>
        <v>3089.4599999999996</v>
      </c>
      <c r="R141" s="44">
        <f t="shared" ref="R141:R144" si="97">IFERROR(Q141/M141,"N/A")</f>
        <v>1.0001489155066363</v>
      </c>
      <c r="S141" s="287">
        <v>7739.3599999999988</v>
      </c>
    </row>
    <row r="142" spans="1:19" s="279" customFormat="1" x14ac:dyDescent="0.2">
      <c r="A142" s="278"/>
      <c r="B142" s="278"/>
      <c r="C142" s="278"/>
      <c r="D142" s="278"/>
      <c r="F142" s="239" t="s">
        <v>137</v>
      </c>
      <c r="G142" s="240"/>
      <c r="H142" s="265"/>
      <c r="I142" s="242"/>
      <c r="J142" s="243"/>
      <c r="K142" s="244"/>
      <c r="L142" s="235"/>
      <c r="M142" s="235"/>
      <c r="N142" s="235"/>
      <c r="O142" s="235"/>
      <c r="P142" s="235"/>
      <c r="Q142" s="280"/>
      <c r="R142" s="236"/>
      <c r="S142" s="281"/>
    </row>
    <row r="143" spans="1:19" x14ac:dyDescent="0.2">
      <c r="A143" s="60" t="str">
        <f t="shared" si="93"/>
        <v>The People Concern</v>
      </c>
      <c r="B143" s="60" t="str">
        <f t="shared" si="94"/>
        <v xml:space="preserve">Interim Housing and Wellness Program </v>
      </c>
      <c r="D143" s="60" t="s">
        <v>84</v>
      </c>
      <c r="E143" s="29" t="s">
        <v>199</v>
      </c>
      <c r="F143" s="258" t="s">
        <v>201</v>
      </c>
      <c r="G143" s="259" t="s">
        <v>202</v>
      </c>
      <c r="H143" s="50">
        <v>519.99625000000003</v>
      </c>
      <c r="I143" s="47"/>
      <c r="J143" s="47"/>
      <c r="K143" s="47"/>
      <c r="L143" s="264">
        <v>6239.9549999999999</v>
      </c>
      <c r="M143" s="263">
        <v>3840</v>
      </c>
      <c r="N143" s="263">
        <f t="shared" si="95"/>
        <v>2399.9549999999999</v>
      </c>
      <c r="O143" s="282">
        <v>1741.5100000000002</v>
      </c>
      <c r="P143" s="282">
        <v>2098.3499999999995</v>
      </c>
      <c r="Q143" s="49">
        <f t="shared" si="96"/>
        <v>3839.8599999999997</v>
      </c>
      <c r="R143" s="48">
        <f t="shared" si="97"/>
        <v>0.99996354166666657</v>
      </c>
      <c r="S143" s="288">
        <v>8108.8799999999992</v>
      </c>
    </row>
    <row r="144" spans="1:19" x14ac:dyDescent="0.2">
      <c r="A144" s="60" t="str">
        <f t="shared" si="93"/>
        <v>The People Concern</v>
      </c>
      <c r="B144" s="60" t="str">
        <f t="shared" si="94"/>
        <v xml:space="preserve">Interim Housing and Wellness Program </v>
      </c>
      <c r="D144" s="60" t="s">
        <v>84</v>
      </c>
      <c r="E144" s="29" t="s">
        <v>199</v>
      </c>
      <c r="F144" s="258"/>
      <c r="G144" s="259"/>
      <c r="H144" s="46"/>
      <c r="I144" s="47"/>
      <c r="J144" s="47"/>
      <c r="K144" s="47"/>
      <c r="L144" s="264">
        <v>0</v>
      </c>
      <c r="M144" s="263">
        <v>0</v>
      </c>
      <c r="N144" s="263">
        <f t="shared" si="95"/>
        <v>0</v>
      </c>
      <c r="O144" s="282">
        <v>0</v>
      </c>
      <c r="P144" s="282">
        <v>0</v>
      </c>
      <c r="Q144" s="49">
        <f t="shared" si="96"/>
        <v>0</v>
      </c>
      <c r="R144" s="48" t="str">
        <f t="shared" si="97"/>
        <v>N/A</v>
      </c>
      <c r="S144" s="288">
        <v>0</v>
      </c>
    </row>
    <row r="145" spans="1:19" ht="13.5" thickBot="1" x14ac:dyDescent="0.25">
      <c r="F145" s="68"/>
      <c r="G145" s="64"/>
      <c r="H145" s="69" t="s">
        <v>203</v>
      </c>
      <c r="I145" s="70"/>
      <c r="J145" s="70"/>
      <c r="K145" s="71"/>
      <c r="L145" s="72">
        <f t="shared" ref="L145:Q145" si="98">SUM(L140:L144)</f>
        <v>10602.57</v>
      </c>
      <c r="M145" s="72">
        <f t="shared" si="98"/>
        <v>6929</v>
      </c>
      <c r="N145" s="72">
        <f t="shared" si="98"/>
        <v>3673.5699999999997</v>
      </c>
      <c r="O145" s="72">
        <f t="shared" si="98"/>
        <v>3187.3600000000006</v>
      </c>
      <c r="P145" s="72">
        <f t="shared" si="98"/>
        <v>3741.9599999999991</v>
      </c>
      <c r="Q145" s="72">
        <f t="shared" si="98"/>
        <v>6929.32</v>
      </c>
      <c r="R145" s="73">
        <f>IFERROR(Q145/M145,"N/A")</f>
        <v>1.0000461827103477</v>
      </c>
      <c r="S145" s="74">
        <f>SUM(S140:S144)</f>
        <v>15848.239999999998</v>
      </c>
    </row>
    <row r="146" spans="1:19" ht="13.5" thickBot="1" x14ac:dyDescent="0.25">
      <c r="F146" s="43"/>
      <c r="G146" s="43"/>
      <c r="H146" s="43"/>
      <c r="I146" s="43"/>
      <c r="J146" s="43"/>
      <c r="K146" s="43"/>
    </row>
    <row r="147" spans="1:19" s="80" customFormat="1" x14ac:dyDescent="0.2">
      <c r="A147" s="60"/>
      <c r="B147" s="60"/>
      <c r="C147" s="75"/>
      <c r="D147" s="75"/>
      <c r="E147" s="84"/>
      <c r="F147" s="23" t="s">
        <v>204</v>
      </c>
      <c r="G147" s="18"/>
      <c r="H147" s="18"/>
      <c r="I147" s="18"/>
      <c r="J147" s="18"/>
      <c r="K147" s="17"/>
      <c r="L147" s="16"/>
      <c r="M147" s="16"/>
      <c r="N147" s="16"/>
      <c r="O147" s="16"/>
      <c r="P147" s="16"/>
      <c r="Q147" s="16"/>
      <c r="R147" s="15"/>
      <c r="S147" s="14"/>
    </row>
    <row r="148" spans="1:19" x14ac:dyDescent="0.2">
      <c r="F148" s="76" t="s">
        <v>205</v>
      </c>
      <c r="G148" s="86"/>
      <c r="H148" s="86"/>
      <c r="I148" s="86"/>
      <c r="J148" s="86"/>
      <c r="K148" s="78"/>
      <c r="L148" s="22"/>
      <c r="M148" s="22"/>
      <c r="N148" s="22"/>
      <c r="O148" s="22"/>
      <c r="P148" s="22"/>
      <c r="Q148" s="22"/>
      <c r="R148" s="21"/>
      <c r="S148" s="20"/>
    </row>
    <row r="149" spans="1:19" ht="33.75" x14ac:dyDescent="0.2">
      <c r="F149" s="65" t="s">
        <v>168</v>
      </c>
      <c r="G149" s="66"/>
      <c r="H149" s="67"/>
      <c r="I149" s="67"/>
      <c r="J149" s="67"/>
      <c r="K149" s="67"/>
      <c r="L149" s="52" t="s">
        <v>53</v>
      </c>
      <c r="M149" s="52" t="s">
        <v>54</v>
      </c>
      <c r="N149" s="52" t="s">
        <v>55</v>
      </c>
      <c r="O149" s="52" t="s">
        <v>56</v>
      </c>
      <c r="P149" s="52" t="s">
        <v>57</v>
      </c>
      <c r="Q149" s="52" t="s">
        <v>58</v>
      </c>
      <c r="R149" s="62" t="s">
        <v>59</v>
      </c>
      <c r="S149" s="63" t="s">
        <v>60</v>
      </c>
    </row>
    <row r="150" spans="1:19" s="279" customFormat="1" x14ac:dyDescent="0.2">
      <c r="A150" s="278"/>
      <c r="B150" s="278"/>
      <c r="C150" s="278"/>
      <c r="D150" s="278"/>
      <c r="F150" s="239" t="s">
        <v>90</v>
      </c>
      <c r="G150" s="240"/>
      <c r="H150" s="241"/>
      <c r="I150" s="242"/>
      <c r="J150" s="243"/>
      <c r="K150" s="244"/>
      <c r="L150" s="235"/>
      <c r="M150" s="235"/>
      <c r="N150" s="235"/>
      <c r="O150" s="235"/>
      <c r="P150" s="235"/>
      <c r="Q150" s="280"/>
      <c r="R150" s="236"/>
      <c r="S150" s="281"/>
    </row>
    <row r="151" spans="1:19" x14ac:dyDescent="0.2">
      <c r="A151" s="60" t="str">
        <f t="shared" ref="A151:A178" si="99">$G$7</f>
        <v>The People Concern</v>
      </c>
      <c r="B151" s="60" t="str">
        <f t="shared" ref="B151:B178" si="100">$G$8</f>
        <v xml:space="preserve">Interim Housing and Wellness Program </v>
      </c>
      <c r="D151" s="60" t="s">
        <v>84</v>
      </c>
      <c r="E151" s="29" t="s">
        <v>204</v>
      </c>
      <c r="F151" s="258" t="s">
        <v>206</v>
      </c>
      <c r="G151" s="259" t="s">
        <v>207</v>
      </c>
      <c r="H151" s="50">
        <v>778.69875000000013</v>
      </c>
      <c r="I151" s="47"/>
      <c r="J151" s="47"/>
      <c r="K151" s="47"/>
      <c r="L151" s="264">
        <v>9344.385000000002</v>
      </c>
      <c r="M151" s="263">
        <v>6876.6450000000004</v>
      </c>
      <c r="N151" s="251">
        <f t="shared" ref="N151:N178" si="101">L151-M151</f>
        <v>2467.7400000000016</v>
      </c>
      <c r="O151" s="282">
        <v>3115.3499999999985</v>
      </c>
      <c r="P151" s="285">
        <v>3761.2950000000019</v>
      </c>
      <c r="Q151" s="45">
        <f>SUM(O151:P151)</f>
        <v>6876.6450000000004</v>
      </c>
      <c r="R151" s="44">
        <f>IFERROR(Q151/M151,"N/A")</f>
        <v>1</v>
      </c>
      <c r="S151" s="286">
        <v>19425.520000000004</v>
      </c>
    </row>
    <row r="152" spans="1:19" x14ac:dyDescent="0.2">
      <c r="A152" s="60" t="str">
        <f t="shared" si="99"/>
        <v>The People Concern</v>
      </c>
      <c r="B152" s="60" t="str">
        <f t="shared" si="100"/>
        <v xml:space="preserve">Interim Housing and Wellness Program </v>
      </c>
      <c r="D152" s="60" t="s">
        <v>84</v>
      </c>
      <c r="E152" s="29" t="s">
        <v>204</v>
      </c>
      <c r="F152" s="258" t="s">
        <v>208</v>
      </c>
      <c r="G152" s="259" t="s">
        <v>207</v>
      </c>
      <c r="H152" s="50">
        <v>0</v>
      </c>
      <c r="I152" s="47"/>
      <c r="J152" s="47"/>
      <c r="K152" s="47"/>
      <c r="L152" s="264">
        <v>0</v>
      </c>
      <c r="M152" s="263">
        <v>0</v>
      </c>
      <c r="N152" s="263">
        <f t="shared" ref="N152:N165" si="102">L152-M152</f>
        <v>0</v>
      </c>
      <c r="O152" s="282">
        <v>0</v>
      </c>
      <c r="P152" s="282">
        <v>0</v>
      </c>
      <c r="Q152" s="49">
        <f t="shared" ref="Q152:Q165" si="103">SUM(O152:P152)</f>
        <v>0</v>
      </c>
      <c r="R152" s="48" t="str">
        <f t="shared" ref="R152:R165" si="104">IFERROR(Q152/M152,"N/A")</f>
        <v>N/A</v>
      </c>
      <c r="S152" s="289">
        <v>0</v>
      </c>
    </row>
    <row r="153" spans="1:19" x14ac:dyDescent="0.2">
      <c r="A153" s="60" t="str">
        <f t="shared" si="99"/>
        <v>The People Concern</v>
      </c>
      <c r="B153" s="60" t="str">
        <f t="shared" si="100"/>
        <v xml:space="preserve">Interim Housing and Wellness Program </v>
      </c>
      <c r="D153" s="60" t="s">
        <v>84</v>
      </c>
      <c r="E153" s="29" t="s">
        <v>204</v>
      </c>
      <c r="F153" s="258" t="s">
        <v>209</v>
      </c>
      <c r="G153" s="259" t="s">
        <v>207</v>
      </c>
      <c r="H153" s="50">
        <v>0</v>
      </c>
      <c r="I153" s="47"/>
      <c r="J153" s="47"/>
      <c r="K153" s="47"/>
      <c r="L153" s="264">
        <v>0</v>
      </c>
      <c r="M153" s="263">
        <v>0</v>
      </c>
      <c r="N153" s="263">
        <f t="shared" si="102"/>
        <v>0</v>
      </c>
      <c r="O153" s="282">
        <v>0</v>
      </c>
      <c r="P153" s="282">
        <v>0</v>
      </c>
      <c r="Q153" s="49">
        <f t="shared" si="103"/>
        <v>0</v>
      </c>
      <c r="R153" s="48" t="str">
        <f t="shared" si="104"/>
        <v>N/A</v>
      </c>
      <c r="S153" s="289">
        <v>283.39999999999998</v>
      </c>
    </row>
    <row r="154" spans="1:19" x14ac:dyDescent="0.2">
      <c r="A154" s="60" t="str">
        <f t="shared" si="99"/>
        <v>The People Concern</v>
      </c>
      <c r="B154" s="60" t="str">
        <f t="shared" si="100"/>
        <v xml:space="preserve">Interim Housing and Wellness Program </v>
      </c>
      <c r="D154" s="60" t="s">
        <v>84</v>
      </c>
      <c r="E154" s="29" t="s">
        <v>204</v>
      </c>
      <c r="F154" s="258" t="s">
        <v>210</v>
      </c>
      <c r="G154" s="259" t="s">
        <v>207</v>
      </c>
      <c r="H154" s="50">
        <v>1216.80125</v>
      </c>
      <c r="I154" s="47"/>
      <c r="J154" s="47"/>
      <c r="K154" s="47"/>
      <c r="L154" s="264">
        <v>14601.615</v>
      </c>
      <c r="M154" s="263">
        <v>9720.06</v>
      </c>
      <c r="N154" s="263">
        <f t="shared" si="102"/>
        <v>4881.5550000000003</v>
      </c>
      <c r="O154" s="282">
        <v>2031.2599999999998</v>
      </c>
      <c r="P154" s="282">
        <v>3818.9600000000014</v>
      </c>
      <c r="Q154" s="49">
        <f t="shared" si="103"/>
        <v>5850.2200000000012</v>
      </c>
      <c r="R154" s="48">
        <f t="shared" si="104"/>
        <v>0.60187077034503922</v>
      </c>
      <c r="S154" s="289">
        <v>6211.6500000000015</v>
      </c>
    </row>
    <row r="155" spans="1:19" x14ac:dyDescent="0.2">
      <c r="A155" s="60" t="str">
        <f t="shared" si="99"/>
        <v>The People Concern</v>
      </c>
      <c r="B155" s="60" t="str">
        <f t="shared" si="100"/>
        <v xml:space="preserve">Interim Housing and Wellness Program </v>
      </c>
      <c r="D155" s="60" t="s">
        <v>84</v>
      </c>
      <c r="E155" s="29" t="s">
        <v>204</v>
      </c>
      <c r="F155" s="258" t="s">
        <v>211</v>
      </c>
      <c r="G155" s="259" t="s">
        <v>207</v>
      </c>
      <c r="H155" s="50">
        <v>362.5</v>
      </c>
      <c r="I155" s="47"/>
      <c r="J155" s="47"/>
      <c r="K155" s="47"/>
      <c r="L155" s="264">
        <v>4350</v>
      </c>
      <c r="M155" s="264">
        <v>4350</v>
      </c>
      <c r="N155" s="264">
        <f t="shared" si="102"/>
        <v>0</v>
      </c>
      <c r="O155" s="282">
        <v>0</v>
      </c>
      <c r="P155" s="290">
        <v>50</v>
      </c>
      <c r="Q155" s="45">
        <f t="shared" si="103"/>
        <v>50</v>
      </c>
      <c r="R155" s="44">
        <f t="shared" si="104"/>
        <v>1.1494252873563218E-2</v>
      </c>
      <c r="S155" s="286">
        <v>50</v>
      </c>
    </row>
    <row r="156" spans="1:19" x14ac:dyDescent="0.2">
      <c r="A156" s="60" t="str">
        <f t="shared" si="99"/>
        <v>The People Concern</v>
      </c>
      <c r="B156" s="60" t="str">
        <f t="shared" si="100"/>
        <v xml:space="preserve">Interim Housing and Wellness Program </v>
      </c>
      <c r="D156" s="60" t="s">
        <v>84</v>
      </c>
      <c r="E156" s="29" t="s">
        <v>204</v>
      </c>
      <c r="F156" s="258" t="s">
        <v>212</v>
      </c>
      <c r="G156" s="259" t="s">
        <v>207</v>
      </c>
      <c r="H156" s="50">
        <v>3882.7100000000005</v>
      </c>
      <c r="I156" s="47"/>
      <c r="J156" s="47"/>
      <c r="K156" s="47"/>
      <c r="L156" s="264">
        <v>46592.520000000004</v>
      </c>
      <c r="M156" s="264">
        <v>34854.165000000001</v>
      </c>
      <c r="N156" s="264">
        <f t="shared" si="102"/>
        <v>11738.355000000003</v>
      </c>
      <c r="O156" s="282">
        <v>19169.790750000004</v>
      </c>
      <c r="P156" s="290">
        <v>15684.374249999997</v>
      </c>
      <c r="Q156" s="45">
        <f t="shared" si="103"/>
        <v>34854.165000000001</v>
      </c>
      <c r="R156" s="44">
        <f t="shared" si="104"/>
        <v>1</v>
      </c>
      <c r="S156" s="286">
        <v>101671.63999999998</v>
      </c>
    </row>
    <row r="157" spans="1:19" x14ac:dyDescent="0.2">
      <c r="A157" s="60" t="str">
        <f t="shared" si="99"/>
        <v>The People Concern</v>
      </c>
      <c r="B157" s="60" t="str">
        <f t="shared" si="100"/>
        <v xml:space="preserve">Interim Housing and Wellness Program </v>
      </c>
      <c r="D157" s="60" t="s">
        <v>84</v>
      </c>
      <c r="E157" s="29" t="s">
        <v>204</v>
      </c>
      <c r="F157" s="258" t="s">
        <v>213</v>
      </c>
      <c r="G157" s="259" t="s">
        <v>207</v>
      </c>
      <c r="H157" s="50">
        <v>1052.7974999999999</v>
      </c>
      <c r="I157" s="47"/>
      <c r="J157" s="47"/>
      <c r="K157" s="47"/>
      <c r="L157" s="264">
        <v>12633.57</v>
      </c>
      <c r="M157" s="264">
        <v>4993.6350000000002</v>
      </c>
      <c r="N157" s="264">
        <f t="shared" si="102"/>
        <v>7639.9349999999995</v>
      </c>
      <c r="O157" s="282">
        <v>2746.4992500000003</v>
      </c>
      <c r="P157" s="290">
        <v>2247.1357499999999</v>
      </c>
      <c r="Q157" s="45">
        <f t="shared" si="103"/>
        <v>4993.6350000000002</v>
      </c>
      <c r="R157" s="44">
        <f t="shared" si="104"/>
        <v>1</v>
      </c>
      <c r="S157" s="286">
        <v>26798.229999999996</v>
      </c>
    </row>
    <row r="158" spans="1:19" x14ac:dyDescent="0.2">
      <c r="A158" s="60" t="str">
        <f t="shared" si="99"/>
        <v>The People Concern</v>
      </c>
      <c r="B158" s="60" t="str">
        <f t="shared" si="100"/>
        <v xml:space="preserve">Interim Housing and Wellness Program </v>
      </c>
      <c r="D158" s="60" t="s">
        <v>84</v>
      </c>
      <c r="E158" s="29" t="s">
        <v>204</v>
      </c>
      <c r="F158" s="258" t="s">
        <v>214</v>
      </c>
      <c r="G158" s="259" t="s">
        <v>207</v>
      </c>
      <c r="H158" s="50">
        <v>1747.9724999999999</v>
      </c>
      <c r="I158" s="47"/>
      <c r="J158" s="47"/>
      <c r="K158" s="47"/>
      <c r="L158" s="264">
        <v>20975.67</v>
      </c>
      <c r="M158" s="264">
        <v>5965.8600000000006</v>
      </c>
      <c r="N158" s="264">
        <f t="shared" si="102"/>
        <v>15009.809999999998</v>
      </c>
      <c r="O158" s="282">
        <v>3281.2230000000004</v>
      </c>
      <c r="P158" s="290">
        <v>6007.4069999999992</v>
      </c>
      <c r="Q158" s="45">
        <f t="shared" si="103"/>
        <v>9288.6299999999992</v>
      </c>
      <c r="R158" s="44">
        <f t="shared" si="104"/>
        <v>1.5569641258762354</v>
      </c>
      <c r="S158" s="286">
        <v>13447.91</v>
      </c>
    </row>
    <row r="159" spans="1:19" x14ac:dyDescent="0.2">
      <c r="A159" s="60" t="str">
        <f t="shared" si="99"/>
        <v>The People Concern</v>
      </c>
      <c r="B159" s="60" t="str">
        <f t="shared" si="100"/>
        <v xml:space="preserve">Interim Housing and Wellness Program </v>
      </c>
      <c r="D159" s="60" t="s">
        <v>84</v>
      </c>
      <c r="E159" s="29" t="s">
        <v>204</v>
      </c>
      <c r="F159" s="258" t="s">
        <v>215</v>
      </c>
      <c r="G159" s="259" t="s">
        <v>207</v>
      </c>
      <c r="H159" s="50">
        <v>4585.5362500000001</v>
      </c>
      <c r="I159" s="47"/>
      <c r="J159" s="47"/>
      <c r="K159" s="47"/>
      <c r="L159" s="264">
        <v>55026.434999999998</v>
      </c>
      <c r="M159" s="264">
        <v>25334.564999999999</v>
      </c>
      <c r="N159" s="264">
        <f t="shared" si="102"/>
        <v>29691.87</v>
      </c>
      <c r="O159" s="282">
        <v>13934.010750000001</v>
      </c>
      <c r="P159" s="290">
        <v>16400.554249999997</v>
      </c>
      <c r="Q159" s="45">
        <f t="shared" si="103"/>
        <v>30334.564999999999</v>
      </c>
      <c r="R159" s="44">
        <f t="shared" si="104"/>
        <v>1.1973588257781413</v>
      </c>
      <c r="S159" s="286">
        <v>55992.589999999975</v>
      </c>
    </row>
    <row r="160" spans="1:19" x14ac:dyDescent="0.2">
      <c r="A160" s="60" t="str">
        <f t="shared" si="99"/>
        <v>The People Concern</v>
      </c>
      <c r="B160" s="60" t="str">
        <f t="shared" si="100"/>
        <v xml:space="preserve">Interim Housing and Wellness Program </v>
      </c>
      <c r="D160" s="60" t="s">
        <v>84</v>
      </c>
      <c r="E160" s="29" t="s">
        <v>204</v>
      </c>
      <c r="F160" s="258" t="s">
        <v>216</v>
      </c>
      <c r="G160" s="259" t="s">
        <v>207</v>
      </c>
      <c r="H160" s="50">
        <v>831.61374999999998</v>
      </c>
      <c r="I160" s="47"/>
      <c r="J160" s="47"/>
      <c r="K160" s="47"/>
      <c r="L160" s="264">
        <v>9979.3649999999998</v>
      </c>
      <c r="M160" s="264">
        <v>4352.25</v>
      </c>
      <c r="N160" s="264">
        <f t="shared" si="102"/>
        <v>5627.1149999999998</v>
      </c>
      <c r="O160" s="282">
        <v>2393.7375000000002</v>
      </c>
      <c r="P160" s="290">
        <v>1958.5124999999998</v>
      </c>
      <c r="Q160" s="45">
        <f t="shared" si="103"/>
        <v>4352.25</v>
      </c>
      <c r="R160" s="44">
        <f t="shared" si="104"/>
        <v>1</v>
      </c>
      <c r="S160" s="286">
        <v>10779.240000000005</v>
      </c>
    </row>
    <row r="161" spans="1:19" x14ac:dyDescent="0.2">
      <c r="A161" s="60" t="str">
        <f t="shared" si="99"/>
        <v>The People Concern</v>
      </c>
      <c r="B161" s="60" t="str">
        <f t="shared" si="100"/>
        <v xml:space="preserve">Interim Housing and Wellness Program </v>
      </c>
      <c r="D161" s="60" t="s">
        <v>84</v>
      </c>
      <c r="E161" s="29" t="s">
        <v>204</v>
      </c>
      <c r="F161" s="258" t="s">
        <v>217</v>
      </c>
      <c r="G161" s="259" t="s">
        <v>207</v>
      </c>
      <c r="H161" s="50">
        <v>5062.8058333333329</v>
      </c>
      <c r="I161" s="47"/>
      <c r="J161" s="47"/>
      <c r="K161" s="47"/>
      <c r="L161" s="264">
        <v>60753.67</v>
      </c>
      <c r="M161" s="263">
        <v>13091.28</v>
      </c>
      <c r="N161" s="263">
        <f t="shared" si="102"/>
        <v>47662.39</v>
      </c>
      <c r="O161" s="282">
        <v>7200.2040000000006</v>
      </c>
      <c r="P161" s="282">
        <v>5891.076</v>
      </c>
      <c r="Q161" s="49">
        <f t="shared" si="103"/>
        <v>13091.28</v>
      </c>
      <c r="R161" s="48">
        <f t="shared" si="104"/>
        <v>1</v>
      </c>
      <c r="S161" s="289">
        <v>80052.5</v>
      </c>
    </row>
    <row r="162" spans="1:19" x14ac:dyDescent="0.2">
      <c r="A162" s="60" t="str">
        <f t="shared" si="99"/>
        <v>The People Concern</v>
      </c>
      <c r="B162" s="60" t="str">
        <f t="shared" si="100"/>
        <v xml:space="preserve">Interim Housing and Wellness Program </v>
      </c>
      <c r="D162" s="60" t="s">
        <v>84</v>
      </c>
      <c r="E162" s="29" t="s">
        <v>204</v>
      </c>
      <c r="F162" s="258" t="s">
        <v>218</v>
      </c>
      <c r="G162" s="259" t="s">
        <v>207</v>
      </c>
      <c r="H162" s="50">
        <v>134.5675</v>
      </c>
      <c r="I162" s="47"/>
      <c r="J162" s="47"/>
      <c r="K162" s="47"/>
      <c r="L162" s="264">
        <v>1614.81</v>
      </c>
      <c r="M162" s="263">
        <v>1614.81</v>
      </c>
      <c r="N162" s="251">
        <f t="shared" si="102"/>
        <v>0</v>
      </c>
      <c r="O162" s="282">
        <v>888.14550000000008</v>
      </c>
      <c r="P162" s="285">
        <v>726.66449999999986</v>
      </c>
      <c r="Q162" s="45">
        <f t="shared" si="103"/>
        <v>1614.81</v>
      </c>
      <c r="R162" s="44">
        <f t="shared" si="104"/>
        <v>1</v>
      </c>
      <c r="S162" s="286">
        <v>2743.9700000000003</v>
      </c>
    </row>
    <row r="163" spans="1:19" x14ac:dyDescent="0.2">
      <c r="A163" s="60" t="str">
        <f t="shared" si="99"/>
        <v>The People Concern</v>
      </c>
      <c r="B163" s="60" t="str">
        <f t="shared" si="100"/>
        <v xml:space="preserve">Interim Housing and Wellness Program </v>
      </c>
      <c r="D163" s="60" t="s">
        <v>84</v>
      </c>
      <c r="E163" s="29" t="s">
        <v>204</v>
      </c>
      <c r="F163" s="258" t="s">
        <v>219</v>
      </c>
      <c r="G163" s="259" t="s">
        <v>207</v>
      </c>
      <c r="H163" s="50">
        <v>0</v>
      </c>
      <c r="I163" s="47"/>
      <c r="J163" s="47"/>
      <c r="K163" s="47"/>
      <c r="L163" s="264">
        <v>0</v>
      </c>
      <c r="M163" s="263">
        <v>0</v>
      </c>
      <c r="N163" s="263">
        <f t="shared" si="102"/>
        <v>0</v>
      </c>
      <c r="O163" s="282">
        <v>0</v>
      </c>
      <c r="P163" s="282">
        <v>0</v>
      </c>
      <c r="Q163" s="49">
        <f t="shared" si="103"/>
        <v>0</v>
      </c>
      <c r="R163" s="48" t="str">
        <f t="shared" si="104"/>
        <v>N/A</v>
      </c>
      <c r="S163" s="289">
        <v>0</v>
      </c>
    </row>
    <row r="164" spans="1:19" s="279" customFormat="1" x14ac:dyDescent="0.2">
      <c r="A164" s="278"/>
      <c r="B164" s="278"/>
      <c r="C164" s="278"/>
      <c r="D164" s="278"/>
      <c r="F164" s="239" t="s">
        <v>137</v>
      </c>
      <c r="G164" s="240"/>
      <c r="H164" s="265"/>
      <c r="I164" s="242"/>
      <c r="J164" s="243"/>
      <c r="K164" s="244"/>
      <c r="L164" s="235"/>
      <c r="M164" s="235"/>
      <c r="N164" s="235"/>
      <c r="O164" s="235"/>
      <c r="P164" s="235"/>
      <c r="Q164" s="280"/>
      <c r="R164" s="236"/>
      <c r="S164" s="281"/>
    </row>
    <row r="165" spans="1:19" x14ac:dyDescent="0.2">
      <c r="A165" s="60" t="str">
        <f t="shared" si="99"/>
        <v>The People Concern</v>
      </c>
      <c r="B165" s="60" t="str">
        <f t="shared" si="100"/>
        <v xml:space="preserve">Interim Housing and Wellness Program </v>
      </c>
      <c r="D165" s="60" t="s">
        <v>84</v>
      </c>
      <c r="E165" s="29" t="s">
        <v>204</v>
      </c>
      <c r="F165" s="258" t="s">
        <v>206</v>
      </c>
      <c r="G165" s="259" t="s">
        <v>207</v>
      </c>
      <c r="H165" s="50">
        <v>498.03749999999997</v>
      </c>
      <c r="I165" s="47"/>
      <c r="J165" s="47"/>
      <c r="K165" s="47"/>
      <c r="L165" s="264">
        <v>5976.45</v>
      </c>
      <c r="M165" s="263">
        <v>2043.615</v>
      </c>
      <c r="N165" s="263">
        <f t="shared" si="102"/>
        <v>3932.835</v>
      </c>
      <c r="O165" s="282">
        <v>1123.9882500000001</v>
      </c>
      <c r="P165" s="282">
        <v>1936.3217499999998</v>
      </c>
      <c r="Q165" s="49">
        <f t="shared" si="103"/>
        <v>3060.31</v>
      </c>
      <c r="R165" s="48">
        <f t="shared" si="104"/>
        <v>1.4974983056984803</v>
      </c>
      <c r="S165" s="289">
        <v>6284.6100000000024</v>
      </c>
    </row>
    <row r="166" spans="1:19" x14ac:dyDescent="0.2">
      <c r="A166" s="60" t="str">
        <f t="shared" si="99"/>
        <v>The People Concern</v>
      </c>
      <c r="B166" s="60" t="str">
        <f t="shared" si="100"/>
        <v xml:space="preserve">Interim Housing and Wellness Program </v>
      </c>
      <c r="D166" s="60" t="s">
        <v>84</v>
      </c>
      <c r="E166" s="29" t="s">
        <v>204</v>
      </c>
      <c r="F166" s="258" t="s">
        <v>208</v>
      </c>
      <c r="G166" s="259" t="s">
        <v>207</v>
      </c>
      <c r="H166" s="50">
        <v>0</v>
      </c>
      <c r="I166" s="47"/>
      <c r="J166" s="47"/>
      <c r="K166" s="47"/>
      <c r="L166" s="264">
        <v>0</v>
      </c>
      <c r="M166" s="263">
        <v>0</v>
      </c>
      <c r="N166" s="263">
        <f t="shared" si="101"/>
        <v>0</v>
      </c>
      <c r="O166" s="282">
        <v>0</v>
      </c>
      <c r="P166" s="282">
        <v>0</v>
      </c>
      <c r="Q166" s="49">
        <f t="shared" ref="Q166:Q176" si="105">SUM(O166:P166)</f>
        <v>0</v>
      </c>
      <c r="R166" s="48" t="str">
        <f t="shared" ref="R166:R176" si="106">IFERROR(Q166/M166,"N/A")</f>
        <v>N/A</v>
      </c>
      <c r="S166" s="289">
        <v>6.15</v>
      </c>
    </row>
    <row r="167" spans="1:19" x14ac:dyDescent="0.2">
      <c r="A167" s="60" t="str">
        <f t="shared" si="99"/>
        <v>The People Concern</v>
      </c>
      <c r="B167" s="60" t="str">
        <f t="shared" si="100"/>
        <v xml:space="preserve">Interim Housing and Wellness Program </v>
      </c>
      <c r="D167" s="60" t="s">
        <v>84</v>
      </c>
      <c r="E167" s="29" t="s">
        <v>204</v>
      </c>
      <c r="F167" s="258" t="s">
        <v>209</v>
      </c>
      <c r="G167" s="259" t="s">
        <v>207</v>
      </c>
      <c r="H167" s="50">
        <v>0</v>
      </c>
      <c r="I167" s="47"/>
      <c r="J167" s="47"/>
      <c r="K167" s="47"/>
      <c r="L167" s="264">
        <v>0</v>
      </c>
      <c r="M167" s="263">
        <v>0</v>
      </c>
      <c r="N167" s="263">
        <f t="shared" si="101"/>
        <v>0</v>
      </c>
      <c r="O167" s="282">
        <v>0</v>
      </c>
      <c r="P167" s="282">
        <v>0</v>
      </c>
      <c r="Q167" s="49">
        <f t="shared" si="105"/>
        <v>0</v>
      </c>
      <c r="R167" s="48" t="str">
        <f t="shared" si="106"/>
        <v>N/A</v>
      </c>
      <c r="S167" s="289">
        <v>620.55999999999995</v>
      </c>
    </row>
    <row r="168" spans="1:19" x14ac:dyDescent="0.2">
      <c r="A168" s="60" t="str">
        <f t="shared" si="99"/>
        <v>The People Concern</v>
      </c>
      <c r="B168" s="60" t="str">
        <f t="shared" si="100"/>
        <v xml:space="preserve">Interim Housing and Wellness Program </v>
      </c>
      <c r="D168" s="60" t="s">
        <v>84</v>
      </c>
      <c r="E168" s="29" t="s">
        <v>204</v>
      </c>
      <c r="F168" s="258" t="s">
        <v>210</v>
      </c>
      <c r="G168" s="259" t="s">
        <v>207</v>
      </c>
      <c r="H168" s="50">
        <v>2215.0037499999999</v>
      </c>
      <c r="I168" s="47"/>
      <c r="J168" s="47"/>
      <c r="K168" s="47"/>
      <c r="L168" s="264">
        <v>26580.044999999998</v>
      </c>
      <c r="M168" s="263">
        <v>13337.264999999999</v>
      </c>
      <c r="N168" s="263">
        <f t="shared" si="101"/>
        <v>13242.779999999999</v>
      </c>
      <c r="O168" s="282">
        <v>1772.6999999999996</v>
      </c>
      <c r="P168" s="282">
        <v>6425.3799999999983</v>
      </c>
      <c r="Q168" s="49">
        <f t="shared" si="105"/>
        <v>8198.0799999999981</v>
      </c>
      <c r="R168" s="48">
        <f t="shared" si="106"/>
        <v>0.6146747477837472</v>
      </c>
      <c r="S168" s="289">
        <v>13995.369999999994</v>
      </c>
    </row>
    <row r="169" spans="1:19" x14ac:dyDescent="0.2">
      <c r="A169" s="60" t="str">
        <f t="shared" si="99"/>
        <v>The People Concern</v>
      </c>
      <c r="B169" s="60" t="str">
        <f t="shared" si="100"/>
        <v xml:space="preserve">Interim Housing and Wellness Program </v>
      </c>
      <c r="D169" s="60" t="s">
        <v>84</v>
      </c>
      <c r="E169" s="29" t="s">
        <v>204</v>
      </c>
      <c r="F169" s="258" t="s">
        <v>211</v>
      </c>
      <c r="G169" s="259" t="s">
        <v>207</v>
      </c>
      <c r="H169" s="50">
        <v>333.33333333333331</v>
      </c>
      <c r="I169" s="47"/>
      <c r="J169" s="47"/>
      <c r="K169" s="47"/>
      <c r="L169" s="264">
        <v>4000</v>
      </c>
      <c r="M169" s="264">
        <v>4000</v>
      </c>
      <c r="N169" s="264">
        <f t="shared" si="101"/>
        <v>0</v>
      </c>
      <c r="O169" s="282">
        <v>0</v>
      </c>
      <c r="P169" s="290">
        <v>0</v>
      </c>
      <c r="Q169" s="45">
        <f t="shared" si="105"/>
        <v>0</v>
      </c>
      <c r="R169" s="44">
        <f t="shared" si="106"/>
        <v>0</v>
      </c>
      <c r="S169" s="286">
        <v>0</v>
      </c>
    </row>
    <row r="170" spans="1:19" x14ac:dyDescent="0.2">
      <c r="A170" s="60" t="str">
        <f t="shared" si="99"/>
        <v>The People Concern</v>
      </c>
      <c r="B170" s="60" t="str">
        <f t="shared" si="100"/>
        <v xml:space="preserve">Interim Housing and Wellness Program </v>
      </c>
      <c r="D170" s="60" t="s">
        <v>84</v>
      </c>
      <c r="E170" s="29" t="s">
        <v>204</v>
      </c>
      <c r="F170" s="258" t="s">
        <v>212</v>
      </c>
      <c r="G170" s="259" t="s">
        <v>207</v>
      </c>
      <c r="H170" s="50">
        <v>4928.767291666667</v>
      </c>
      <c r="I170" s="47"/>
      <c r="J170" s="47"/>
      <c r="K170" s="47"/>
      <c r="L170" s="264">
        <v>59145.207500000004</v>
      </c>
      <c r="M170" s="264">
        <v>26129.517499999998</v>
      </c>
      <c r="N170" s="264">
        <f t="shared" si="101"/>
        <v>33015.69</v>
      </c>
      <c r="O170" s="282">
        <v>14371.234625000001</v>
      </c>
      <c r="P170" s="290">
        <v>15267.272874999999</v>
      </c>
      <c r="Q170" s="45">
        <f t="shared" si="105"/>
        <v>29638.5075</v>
      </c>
      <c r="R170" s="44">
        <f t="shared" si="106"/>
        <v>1.1342921850738348</v>
      </c>
      <c r="S170" s="286">
        <v>204630.40000000031</v>
      </c>
    </row>
    <row r="171" spans="1:19" x14ac:dyDescent="0.2">
      <c r="A171" s="60" t="str">
        <f t="shared" si="99"/>
        <v>The People Concern</v>
      </c>
      <c r="B171" s="60" t="str">
        <f t="shared" si="100"/>
        <v xml:space="preserve">Interim Housing and Wellness Program </v>
      </c>
      <c r="D171" s="60" t="s">
        <v>84</v>
      </c>
      <c r="E171" s="29" t="s">
        <v>204</v>
      </c>
      <c r="F171" s="258" t="s">
        <v>213</v>
      </c>
      <c r="G171" s="259" t="s">
        <v>207</v>
      </c>
      <c r="H171" s="50">
        <v>1227.4875</v>
      </c>
      <c r="I171" s="47"/>
      <c r="J171" s="47"/>
      <c r="K171" s="47"/>
      <c r="L171" s="264">
        <v>14729.85</v>
      </c>
      <c r="M171" s="264">
        <v>6169.7550000000001</v>
      </c>
      <c r="N171" s="264">
        <f t="shared" si="101"/>
        <v>8560.0950000000012</v>
      </c>
      <c r="O171" s="282">
        <v>3393.3652500000003</v>
      </c>
      <c r="P171" s="290">
        <v>7236.964750000001</v>
      </c>
      <c r="Q171" s="45">
        <f t="shared" si="105"/>
        <v>10630.330000000002</v>
      </c>
      <c r="R171" s="44">
        <f t="shared" si="106"/>
        <v>1.7229744130844744</v>
      </c>
      <c r="S171" s="286">
        <v>21841.80000000001</v>
      </c>
    </row>
    <row r="172" spans="1:19" x14ac:dyDescent="0.2">
      <c r="A172" s="60" t="str">
        <f t="shared" si="99"/>
        <v>The People Concern</v>
      </c>
      <c r="B172" s="60" t="str">
        <f t="shared" si="100"/>
        <v xml:space="preserve">Interim Housing and Wellness Program </v>
      </c>
      <c r="D172" s="60" t="s">
        <v>84</v>
      </c>
      <c r="E172" s="29" t="s">
        <v>204</v>
      </c>
      <c r="F172" s="258" t="s">
        <v>214</v>
      </c>
      <c r="G172" s="259" t="s">
        <v>207</v>
      </c>
      <c r="H172" s="50">
        <v>2.8750000000000001E-2</v>
      </c>
      <c r="I172" s="47"/>
      <c r="J172" s="47"/>
      <c r="K172" s="47"/>
      <c r="L172" s="264">
        <v>0.34500000000000003</v>
      </c>
      <c r="M172" s="264">
        <v>0</v>
      </c>
      <c r="N172" s="264">
        <f t="shared" si="101"/>
        <v>0.34500000000000003</v>
      </c>
      <c r="O172" s="282">
        <v>0</v>
      </c>
      <c r="P172" s="290">
        <v>0</v>
      </c>
      <c r="Q172" s="45">
        <f t="shared" si="105"/>
        <v>0</v>
      </c>
      <c r="R172" s="44" t="str">
        <f t="shared" si="106"/>
        <v>N/A</v>
      </c>
      <c r="S172" s="286">
        <v>703</v>
      </c>
    </row>
    <row r="173" spans="1:19" x14ac:dyDescent="0.2">
      <c r="A173" s="60" t="str">
        <f t="shared" si="99"/>
        <v>The People Concern</v>
      </c>
      <c r="B173" s="60" t="str">
        <f t="shared" si="100"/>
        <v xml:space="preserve">Interim Housing and Wellness Program </v>
      </c>
      <c r="D173" s="60" t="s">
        <v>84</v>
      </c>
      <c r="E173" s="29" t="s">
        <v>204</v>
      </c>
      <c r="F173" s="258" t="s">
        <v>215</v>
      </c>
      <c r="G173" s="259" t="s">
        <v>207</v>
      </c>
      <c r="H173" s="50">
        <v>2333.7400000000002</v>
      </c>
      <c r="I173" s="47"/>
      <c r="J173" s="47"/>
      <c r="K173" s="47"/>
      <c r="L173" s="264">
        <v>28004.880000000001</v>
      </c>
      <c r="M173" s="264">
        <v>12740.64</v>
      </c>
      <c r="N173" s="264">
        <f t="shared" si="101"/>
        <v>15264.240000000002</v>
      </c>
      <c r="O173" s="282">
        <v>6123.9255000000003</v>
      </c>
      <c r="P173" s="290">
        <v>6616.7144999999991</v>
      </c>
      <c r="Q173" s="45">
        <f t="shared" si="105"/>
        <v>12740.64</v>
      </c>
      <c r="R173" s="44">
        <f t="shared" si="106"/>
        <v>1</v>
      </c>
      <c r="S173" s="286">
        <v>57045.029999999984</v>
      </c>
    </row>
    <row r="174" spans="1:19" x14ac:dyDescent="0.2">
      <c r="A174" s="60" t="str">
        <f t="shared" si="99"/>
        <v>The People Concern</v>
      </c>
      <c r="B174" s="60" t="str">
        <f t="shared" si="100"/>
        <v xml:space="preserve">Interim Housing and Wellness Program </v>
      </c>
      <c r="D174" s="60" t="s">
        <v>84</v>
      </c>
      <c r="E174" s="29" t="s">
        <v>204</v>
      </c>
      <c r="F174" s="258" t="s">
        <v>216</v>
      </c>
      <c r="G174" s="259" t="s">
        <v>207</v>
      </c>
      <c r="H174" s="50">
        <v>2148.643333333333</v>
      </c>
      <c r="I174" s="47"/>
      <c r="J174" s="47"/>
      <c r="K174" s="47"/>
      <c r="L174" s="264">
        <v>25783.719999999998</v>
      </c>
      <c r="M174" s="264">
        <v>6282.8099999999995</v>
      </c>
      <c r="N174" s="264">
        <f t="shared" si="101"/>
        <v>19500.909999999996</v>
      </c>
      <c r="O174" s="282">
        <v>3455.5455000000002</v>
      </c>
      <c r="P174" s="290">
        <v>2827.2644999999993</v>
      </c>
      <c r="Q174" s="45">
        <f t="shared" si="105"/>
        <v>6282.8099999999995</v>
      </c>
      <c r="R174" s="44">
        <f t="shared" si="106"/>
        <v>1</v>
      </c>
      <c r="S174" s="286">
        <v>17377.169999999998</v>
      </c>
    </row>
    <row r="175" spans="1:19" x14ac:dyDescent="0.2">
      <c r="A175" s="60" t="str">
        <f t="shared" si="99"/>
        <v>The People Concern</v>
      </c>
      <c r="B175" s="60" t="str">
        <f t="shared" si="100"/>
        <v xml:space="preserve">Interim Housing and Wellness Program </v>
      </c>
      <c r="D175" s="60" t="s">
        <v>84</v>
      </c>
      <c r="E175" s="29" t="s">
        <v>204</v>
      </c>
      <c r="F175" s="258" t="s">
        <v>217</v>
      </c>
      <c r="G175" s="259" t="s">
        <v>207</v>
      </c>
      <c r="H175" s="50">
        <v>0</v>
      </c>
      <c r="I175" s="47"/>
      <c r="J175" s="47"/>
      <c r="K175" s="47"/>
      <c r="L175" s="264">
        <v>0</v>
      </c>
      <c r="M175" s="263">
        <v>0</v>
      </c>
      <c r="N175" s="263">
        <f t="shared" si="101"/>
        <v>0</v>
      </c>
      <c r="O175" s="282">
        <v>0</v>
      </c>
      <c r="P175" s="282">
        <v>0</v>
      </c>
      <c r="Q175" s="49">
        <f t="shared" si="105"/>
        <v>0</v>
      </c>
      <c r="R175" s="48" t="str">
        <f t="shared" si="106"/>
        <v>N/A</v>
      </c>
      <c r="S175" s="289">
        <v>17660.75</v>
      </c>
    </row>
    <row r="176" spans="1:19" x14ac:dyDescent="0.2">
      <c r="A176" s="60" t="str">
        <f t="shared" si="99"/>
        <v>The People Concern</v>
      </c>
      <c r="B176" s="60" t="str">
        <f t="shared" si="100"/>
        <v xml:space="preserve">Interim Housing and Wellness Program </v>
      </c>
      <c r="D176" s="60" t="s">
        <v>84</v>
      </c>
      <c r="E176" s="29" t="s">
        <v>204</v>
      </c>
      <c r="F176" s="258" t="s">
        <v>218</v>
      </c>
      <c r="G176" s="259" t="s">
        <v>207</v>
      </c>
      <c r="H176" s="50">
        <v>0</v>
      </c>
      <c r="I176" s="47"/>
      <c r="J176" s="47"/>
      <c r="K176" s="47"/>
      <c r="L176" s="264">
        <v>0</v>
      </c>
      <c r="M176" s="263">
        <v>0</v>
      </c>
      <c r="N176" s="251">
        <f t="shared" si="101"/>
        <v>0</v>
      </c>
      <c r="O176" s="282">
        <v>0</v>
      </c>
      <c r="P176" s="285">
        <v>0</v>
      </c>
      <c r="Q176" s="45">
        <f t="shared" si="105"/>
        <v>0</v>
      </c>
      <c r="R176" s="44" t="str">
        <f t="shared" si="106"/>
        <v>N/A</v>
      </c>
      <c r="S176" s="286">
        <v>609.71000000000015</v>
      </c>
    </row>
    <row r="177" spans="1:19" x14ac:dyDescent="0.2">
      <c r="A177" s="60" t="str">
        <f t="shared" si="99"/>
        <v>The People Concern</v>
      </c>
      <c r="B177" s="60" t="str">
        <f t="shared" si="100"/>
        <v xml:space="preserve">Interim Housing and Wellness Program </v>
      </c>
      <c r="D177" s="60" t="s">
        <v>84</v>
      </c>
      <c r="E177" s="29" t="s">
        <v>204</v>
      </c>
      <c r="F177" s="258" t="s">
        <v>219</v>
      </c>
      <c r="G177" s="259" t="s">
        <v>207</v>
      </c>
      <c r="H177" s="50">
        <v>0</v>
      </c>
      <c r="I177" s="47"/>
      <c r="J177" s="47"/>
      <c r="K177" s="47"/>
      <c r="L177" s="264">
        <v>0</v>
      </c>
      <c r="M177" s="263">
        <v>0</v>
      </c>
      <c r="N177" s="263">
        <f t="shared" si="101"/>
        <v>0</v>
      </c>
      <c r="O177" s="282">
        <v>0</v>
      </c>
      <c r="P177" s="282">
        <v>0</v>
      </c>
      <c r="Q177" s="49">
        <f t="shared" ref="Q177:Q178" si="107">SUM(O177:P177)</f>
        <v>0</v>
      </c>
      <c r="R177" s="48" t="str">
        <f t="shared" ref="R177:R178" si="108">IFERROR(Q177/M177,"N/A")</f>
        <v>N/A</v>
      </c>
      <c r="S177" s="289">
        <v>1148.5300000000002</v>
      </c>
    </row>
    <row r="178" spans="1:19" x14ac:dyDescent="0.2">
      <c r="A178" s="60" t="str">
        <f t="shared" si="99"/>
        <v>The People Concern</v>
      </c>
      <c r="B178" s="60" t="str">
        <f t="shared" si="100"/>
        <v xml:space="preserve">Interim Housing and Wellness Program </v>
      </c>
      <c r="D178" s="60" t="s">
        <v>84</v>
      </c>
      <c r="E178" s="29" t="s">
        <v>204</v>
      </c>
      <c r="F178" s="258"/>
      <c r="G178" s="259"/>
      <c r="H178" s="46"/>
      <c r="I178" s="47"/>
      <c r="J178" s="47"/>
      <c r="K178" s="47"/>
      <c r="L178" s="264">
        <v>0</v>
      </c>
      <c r="M178" s="263">
        <v>0</v>
      </c>
      <c r="N178" s="263">
        <f t="shared" si="101"/>
        <v>0</v>
      </c>
      <c r="O178" s="282">
        <v>0</v>
      </c>
      <c r="P178" s="282">
        <v>0</v>
      </c>
      <c r="Q178" s="49">
        <f t="shared" si="107"/>
        <v>0</v>
      </c>
      <c r="R178" s="48" t="str">
        <f t="shared" si="108"/>
        <v>N/A</v>
      </c>
      <c r="S178" s="288">
        <v>0</v>
      </c>
    </row>
    <row r="179" spans="1:19" ht="13.5" thickBot="1" x14ac:dyDescent="0.25">
      <c r="F179" s="68"/>
      <c r="G179" s="64"/>
      <c r="H179" s="69" t="s">
        <v>220</v>
      </c>
      <c r="I179" s="70"/>
      <c r="J179" s="70"/>
      <c r="K179" s="71"/>
      <c r="L179" s="72">
        <f t="shared" ref="L179:Q179" si="109">SUM(L150:L178)</f>
        <v>400092.53749999992</v>
      </c>
      <c r="M179" s="72">
        <f t="shared" si="109"/>
        <v>181856.8725</v>
      </c>
      <c r="N179" s="72">
        <f t="shared" si="109"/>
        <v>218235.66500000001</v>
      </c>
      <c r="O179" s="72">
        <f t="shared" si="109"/>
        <v>85000.979875000019</v>
      </c>
      <c r="P179" s="72">
        <f t="shared" si="109"/>
        <v>96855.897624999998</v>
      </c>
      <c r="Q179" s="72">
        <f t="shared" si="109"/>
        <v>181856.8775</v>
      </c>
      <c r="R179" s="73">
        <f>IFERROR(Q179/M179,"N/A")</f>
        <v>1.0000000274941494</v>
      </c>
      <c r="S179" s="74">
        <f>SUM(S150:S178)</f>
        <v>659379.73000000033</v>
      </c>
    </row>
    <row r="180" spans="1:19" ht="13.5" thickBot="1" x14ac:dyDescent="0.25">
      <c r="F180" s="43"/>
      <c r="G180" s="43"/>
      <c r="H180" s="43"/>
      <c r="I180" s="43"/>
      <c r="J180" s="43"/>
      <c r="K180" s="43"/>
    </row>
    <row r="181" spans="1:19" s="80" customFormat="1" x14ac:dyDescent="0.2">
      <c r="A181" s="75"/>
      <c r="B181" s="75"/>
      <c r="C181" s="75"/>
      <c r="D181" s="75"/>
      <c r="E181" s="84"/>
      <c r="F181" s="19" t="s">
        <v>221</v>
      </c>
      <c r="G181" s="18"/>
      <c r="H181" s="18"/>
      <c r="I181" s="18"/>
      <c r="J181" s="18"/>
      <c r="K181" s="17"/>
      <c r="L181" s="16"/>
      <c r="M181" s="16"/>
      <c r="N181" s="16"/>
      <c r="O181" s="16"/>
      <c r="P181" s="16"/>
      <c r="Q181" s="16"/>
      <c r="R181" s="15"/>
      <c r="S181" s="14"/>
    </row>
    <row r="182" spans="1:19" x14ac:dyDescent="0.2">
      <c r="F182" s="85" t="s">
        <v>222</v>
      </c>
      <c r="G182" s="86"/>
      <c r="H182" s="86"/>
      <c r="I182" s="86"/>
      <c r="J182" s="86"/>
      <c r="K182" s="78"/>
      <c r="L182" s="22"/>
      <c r="M182" s="22"/>
      <c r="N182" s="22"/>
      <c r="O182" s="22"/>
      <c r="P182" s="22"/>
      <c r="Q182" s="22"/>
      <c r="R182" s="21"/>
      <c r="S182" s="20"/>
    </row>
    <row r="183" spans="1:19" ht="33.75" x14ac:dyDescent="0.2">
      <c r="F183" s="65" t="s">
        <v>168</v>
      </c>
      <c r="G183" s="66"/>
      <c r="H183" s="67"/>
      <c r="I183" s="67"/>
      <c r="J183" s="67"/>
      <c r="K183" s="67"/>
      <c r="L183" s="52" t="s">
        <v>53</v>
      </c>
      <c r="M183" s="52" t="s">
        <v>54</v>
      </c>
      <c r="N183" s="52" t="s">
        <v>55</v>
      </c>
      <c r="O183" s="52" t="s">
        <v>56</v>
      </c>
      <c r="P183" s="52" t="s">
        <v>57</v>
      </c>
      <c r="Q183" s="52" t="s">
        <v>58</v>
      </c>
      <c r="R183" s="62" t="s">
        <v>59</v>
      </c>
      <c r="S183" s="63" t="s">
        <v>60</v>
      </c>
    </row>
    <row r="184" spans="1:19" x14ac:dyDescent="0.2">
      <c r="A184" s="60" t="str">
        <f t="shared" ref="A184:A185" si="110">$G$7</f>
        <v>The People Concern</v>
      </c>
      <c r="B184" s="60" t="str">
        <f t="shared" ref="B184:B185" si="111">$G$8</f>
        <v xml:space="preserve">Interim Housing and Wellness Program </v>
      </c>
      <c r="D184" s="60" t="s">
        <v>84</v>
      </c>
      <c r="E184" s="29" t="s">
        <v>221</v>
      </c>
      <c r="F184" s="262"/>
      <c r="G184" s="259"/>
      <c r="H184" s="46"/>
      <c r="I184" s="47"/>
      <c r="J184" s="47"/>
      <c r="K184" s="47"/>
      <c r="L184" s="263">
        <v>0</v>
      </c>
      <c r="M184" s="263">
        <v>0</v>
      </c>
      <c r="N184" s="263">
        <f t="shared" ref="N184:N185" si="112">L184-M184</f>
        <v>0</v>
      </c>
      <c r="O184" s="282">
        <v>0</v>
      </c>
      <c r="P184" s="282">
        <v>0</v>
      </c>
      <c r="Q184" s="49">
        <f>SUM(O184:P184)</f>
        <v>0</v>
      </c>
      <c r="R184" s="48" t="str">
        <f>IFERROR(Q184/M184,"N/A")</f>
        <v>N/A</v>
      </c>
      <c r="S184" s="288">
        <v>0</v>
      </c>
    </row>
    <row r="185" spans="1:19" x14ac:dyDescent="0.2">
      <c r="A185" s="60" t="str">
        <f t="shared" si="110"/>
        <v>The People Concern</v>
      </c>
      <c r="B185" s="60" t="str">
        <f t="shared" si="111"/>
        <v xml:space="preserve">Interim Housing and Wellness Program </v>
      </c>
      <c r="D185" s="60" t="s">
        <v>84</v>
      </c>
      <c r="E185" s="29" t="s">
        <v>221</v>
      </c>
      <c r="F185" s="258"/>
      <c r="G185" s="259"/>
      <c r="H185" s="46"/>
      <c r="I185" s="47"/>
      <c r="J185" s="47"/>
      <c r="K185" s="47"/>
      <c r="L185" s="263">
        <v>0</v>
      </c>
      <c r="M185" s="263">
        <v>0</v>
      </c>
      <c r="N185" s="263">
        <f t="shared" si="112"/>
        <v>0</v>
      </c>
      <c r="O185" s="282">
        <v>0</v>
      </c>
      <c r="P185" s="282">
        <v>0</v>
      </c>
      <c r="Q185" s="49">
        <f t="shared" ref="Q185" si="113">SUM(O185:P185)</f>
        <v>0</v>
      </c>
      <c r="R185" s="48" t="str">
        <f t="shared" ref="R185" si="114">IFERROR(Q185/M185,"N/A")</f>
        <v>N/A</v>
      </c>
      <c r="S185" s="288">
        <v>0</v>
      </c>
    </row>
    <row r="186" spans="1:19" ht="13.5" thickBot="1" x14ac:dyDescent="0.25">
      <c r="F186" s="68"/>
      <c r="G186" s="64"/>
      <c r="H186" s="69" t="s">
        <v>223</v>
      </c>
      <c r="I186" s="70"/>
      <c r="J186" s="70"/>
      <c r="K186" s="71"/>
      <c r="L186" s="72">
        <f t="shared" ref="L186:Q186" si="115">SUM(L184:L185)</f>
        <v>0</v>
      </c>
      <c r="M186" s="72">
        <f t="shared" si="115"/>
        <v>0</v>
      </c>
      <c r="N186" s="72">
        <f t="shared" si="115"/>
        <v>0</v>
      </c>
      <c r="O186" s="72">
        <f t="shared" si="115"/>
        <v>0</v>
      </c>
      <c r="P186" s="72">
        <f t="shared" si="115"/>
        <v>0</v>
      </c>
      <c r="Q186" s="72">
        <f t="shared" si="115"/>
        <v>0</v>
      </c>
      <c r="R186" s="73" t="str">
        <f>IFERROR(Q186/M186,"N/A")</f>
        <v>N/A</v>
      </c>
      <c r="S186" s="74">
        <f>SUM(O186:P186)</f>
        <v>0</v>
      </c>
    </row>
    <row r="187" spans="1:19" ht="13.5" thickBot="1" x14ac:dyDescent="0.25">
      <c r="F187" s="43"/>
      <c r="G187" s="43"/>
      <c r="H187" s="43"/>
      <c r="I187" s="43"/>
      <c r="J187" s="43"/>
      <c r="K187" s="43"/>
    </row>
    <row r="188" spans="1:19" s="80" customFormat="1" x14ac:dyDescent="0.2">
      <c r="F188" s="19" t="s">
        <v>224</v>
      </c>
      <c r="G188" s="18"/>
      <c r="H188" s="18"/>
      <c r="I188" s="18"/>
      <c r="J188" s="18"/>
      <c r="K188" s="17"/>
      <c r="L188" s="16"/>
      <c r="M188" s="16"/>
      <c r="N188" s="16"/>
      <c r="O188" s="16"/>
      <c r="P188" s="16"/>
      <c r="Q188" s="16"/>
      <c r="R188" s="15"/>
      <c r="S188" s="14"/>
    </row>
    <row r="189" spans="1:19" x14ac:dyDescent="0.2">
      <c r="F189" s="85" t="s">
        <v>225</v>
      </c>
      <c r="G189" s="86"/>
      <c r="H189" s="86"/>
      <c r="I189" s="86"/>
      <c r="J189" s="86"/>
      <c r="K189" s="78"/>
      <c r="L189" s="22"/>
      <c r="M189" s="22"/>
      <c r="N189" s="22"/>
      <c r="O189" s="22"/>
      <c r="P189" s="22"/>
      <c r="Q189" s="22"/>
      <c r="R189" s="21"/>
      <c r="S189" s="20"/>
    </row>
    <row r="190" spans="1:19" ht="33.75" x14ac:dyDescent="0.2">
      <c r="F190" s="65" t="s">
        <v>168</v>
      </c>
      <c r="G190" s="66"/>
      <c r="H190" s="67"/>
      <c r="I190" s="67"/>
      <c r="J190" s="67"/>
      <c r="K190" s="67"/>
      <c r="L190" s="52" t="s">
        <v>53</v>
      </c>
      <c r="M190" s="52" t="s">
        <v>54</v>
      </c>
      <c r="N190" s="52" t="s">
        <v>55</v>
      </c>
      <c r="O190" s="52" t="s">
        <v>56</v>
      </c>
      <c r="P190" s="52" t="s">
        <v>57</v>
      </c>
      <c r="Q190" s="52" t="s">
        <v>58</v>
      </c>
      <c r="R190" s="62" t="s">
        <v>59</v>
      </c>
      <c r="S190" s="63" t="s">
        <v>60</v>
      </c>
    </row>
    <row r="191" spans="1:19" x14ac:dyDescent="0.2">
      <c r="A191" s="60" t="str">
        <f t="shared" ref="A191:A192" si="116">$G$7</f>
        <v>The People Concern</v>
      </c>
      <c r="B191" s="60" t="str">
        <f t="shared" ref="B191:B192" si="117">$G$8</f>
        <v xml:space="preserve">Interim Housing and Wellness Program </v>
      </c>
      <c r="D191" s="60" t="s">
        <v>84</v>
      </c>
      <c r="E191" s="29" t="s">
        <v>224</v>
      </c>
      <c r="F191" s="262"/>
      <c r="G191" s="259"/>
      <c r="H191" s="46"/>
      <c r="I191" s="47"/>
      <c r="J191" s="47"/>
      <c r="K191" s="47"/>
      <c r="L191" s="263">
        <v>0</v>
      </c>
      <c r="M191" s="263">
        <v>0</v>
      </c>
      <c r="N191" s="263">
        <f t="shared" ref="N191:N192" si="118">L191-M191</f>
        <v>0</v>
      </c>
      <c r="O191" s="282">
        <v>0</v>
      </c>
      <c r="P191" s="282">
        <v>0</v>
      </c>
      <c r="Q191" s="49">
        <f>SUM(O191:P191)</f>
        <v>0</v>
      </c>
      <c r="R191" s="48" t="str">
        <f>IFERROR(Q191/M191,"N/A")</f>
        <v>N/A</v>
      </c>
      <c r="S191" s="288">
        <v>0</v>
      </c>
    </row>
    <row r="192" spans="1:19" x14ac:dyDescent="0.2">
      <c r="A192" s="60" t="str">
        <f t="shared" si="116"/>
        <v>The People Concern</v>
      </c>
      <c r="B192" s="60" t="str">
        <f t="shared" si="117"/>
        <v xml:space="preserve">Interim Housing and Wellness Program </v>
      </c>
      <c r="D192" s="60" t="s">
        <v>84</v>
      </c>
      <c r="E192" s="29" t="s">
        <v>224</v>
      </c>
      <c r="F192" s="258"/>
      <c r="G192" s="259"/>
      <c r="H192" s="46"/>
      <c r="I192" s="47"/>
      <c r="J192" s="47"/>
      <c r="K192" s="47"/>
      <c r="L192" s="263">
        <v>0</v>
      </c>
      <c r="M192" s="263">
        <v>0</v>
      </c>
      <c r="N192" s="263">
        <f t="shared" si="118"/>
        <v>0</v>
      </c>
      <c r="O192" s="282">
        <v>0</v>
      </c>
      <c r="P192" s="282">
        <v>0</v>
      </c>
      <c r="Q192" s="49">
        <f t="shared" ref="Q192" si="119">SUM(O192:P192)</f>
        <v>0</v>
      </c>
      <c r="R192" s="48" t="str">
        <f t="shared" ref="R192" si="120">IFERROR(Q192/M192,"N/A")</f>
        <v>N/A</v>
      </c>
      <c r="S192" s="288">
        <v>0</v>
      </c>
    </row>
    <row r="193" spans="1:19" ht="13.5" thickBot="1" x14ac:dyDescent="0.25">
      <c r="F193" s="68"/>
      <c r="G193" s="64"/>
      <c r="H193" s="69" t="s">
        <v>226</v>
      </c>
      <c r="I193" s="70"/>
      <c r="J193" s="70"/>
      <c r="K193" s="71"/>
      <c r="L193" s="72">
        <f t="shared" ref="L193:Q193" si="121">SUM(L191:L192)</f>
        <v>0</v>
      </c>
      <c r="M193" s="72">
        <f t="shared" si="121"/>
        <v>0</v>
      </c>
      <c r="N193" s="72">
        <f t="shared" si="121"/>
        <v>0</v>
      </c>
      <c r="O193" s="72">
        <f t="shared" si="121"/>
        <v>0</v>
      </c>
      <c r="P193" s="72">
        <f t="shared" si="121"/>
        <v>0</v>
      </c>
      <c r="Q193" s="72">
        <f t="shared" si="121"/>
        <v>0</v>
      </c>
      <c r="R193" s="73" t="str">
        <f>IFERROR(Q193/M193,"N/A")</f>
        <v>N/A</v>
      </c>
      <c r="S193" s="74">
        <f>SUM(S191:S192)</f>
        <v>0</v>
      </c>
    </row>
    <row r="194" spans="1:19" ht="13.5" thickBot="1" x14ac:dyDescent="0.25">
      <c r="F194" s="43"/>
      <c r="G194" s="43"/>
      <c r="H194" s="43"/>
      <c r="I194" s="43"/>
      <c r="J194" s="43"/>
      <c r="K194" s="43"/>
    </row>
    <row r="195" spans="1:19" s="80" customFormat="1" x14ac:dyDescent="0.2">
      <c r="A195" s="75"/>
      <c r="B195" s="75"/>
      <c r="C195" s="75"/>
      <c r="D195" s="75"/>
      <c r="E195" s="84"/>
      <c r="F195" s="19" t="s">
        <v>227</v>
      </c>
      <c r="G195" s="18"/>
      <c r="H195" s="18"/>
      <c r="I195" s="18"/>
      <c r="J195" s="18"/>
      <c r="K195" s="17"/>
      <c r="L195" s="16"/>
      <c r="M195" s="16"/>
      <c r="N195" s="16"/>
      <c r="O195" s="16"/>
      <c r="P195" s="16"/>
      <c r="Q195" s="16"/>
      <c r="R195" s="15"/>
      <c r="S195" s="14"/>
    </row>
    <row r="196" spans="1:19" s="80" customFormat="1" ht="11.25" x14ac:dyDescent="0.2">
      <c r="A196" s="75"/>
      <c r="B196" s="75"/>
      <c r="C196" s="75"/>
      <c r="D196" s="75"/>
      <c r="E196" s="84"/>
      <c r="F196" s="76" t="s">
        <v>228</v>
      </c>
      <c r="G196" s="77"/>
      <c r="H196" s="77"/>
      <c r="I196" s="77"/>
      <c r="J196" s="77"/>
      <c r="K196" s="78"/>
      <c r="L196" s="78"/>
      <c r="M196" s="78"/>
      <c r="N196" s="78"/>
      <c r="O196" s="78"/>
      <c r="P196" s="78"/>
      <c r="Q196" s="78"/>
      <c r="R196" s="206"/>
      <c r="S196" s="79"/>
    </row>
    <row r="197" spans="1:19" s="80" customFormat="1" ht="11.25" x14ac:dyDescent="0.2">
      <c r="A197" s="75"/>
      <c r="B197" s="75"/>
      <c r="C197" s="75"/>
      <c r="D197" s="75"/>
      <c r="E197" s="84"/>
      <c r="F197" s="291" t="s">
        <v>229</v>
      </c>
      <c r="G197" s="77"/>
      <c r="H197" s="77"/>
      <c r="I197" s="77"/>
      <c r="J197" s="77"/>
      <c r="K197" s="77"/>
      <c r="L197" s="81"/>
      <c r="M197" s="81"/>
      <c r="N197" s="81"/>
      <c r="O197" s="81"/>
      <c r="P197" s="81"/>
      <c r="Q197" s="81"/>
      <c r="R197" s="82"/>
      <c r="S197" s="83"/>
    </row>
    <row r="198" spans="1:19" x14ac:dyDescent="0.2">
      <c r="F198" s="291" t="s">
        <v>230</v>
      </c>
      <c r="G198" s="77"/>
      <c r="H198" s="77"/>
      <c r="I198" s="77"/>
      <c r="J198" s="77"/>
      <c r="K198" s="77"/>
      <c r="L198" s="81"/>
      <c r="M198" s="81"/>
      <c r="N198" s="81"/>
      <c r="O198" s="81"/>
      <c r="P198" s="81"/>
      <c r="Q198" s="81"/>
      <c r="R198" s="82"/>
      <c r="S198" s="83"/>
    </row>
    <row r="199" spans="1:19" ht="33.75" x14ac:dyDescent="0.2">
      <c r="F199" s="65" t="s">
        <v>168</v>
      </c>
      <c r="G199" s="66"/>
      <c r="H199" s="67"/>
      <c r="I199" s="67"/>
      <c r="J199" s="67"/>
      <c r="K199" s="67"/>
      <c r="L199" s="52" t="s">
        <v>53</v>
      </c>
      <c r="M199" s="52" t="s">
        <v>54</v>
      </c>
      <c r="N199" s="52" t="s">
        <v>55</v>
      </c>
      <c r="O199" s="52" t="s">
        <v>56</v>
      </c>
      <c r="P199" s="52" t="s">
        <v>57</v>
      </c>
      <c r="Q199" s="52" t="s">
        <v>58</v>
      </c>
      <c r="R199" s="62" t="s">
        <v>59</v>
      </c>
      <c r="S199" s="63" t="s">
        <v>60</v>
      </c>
    </row>
    <row r="200" spans="1:19" s="279" customFormat="1" x14ac:dyDescent="0.2">
      <c r="A200" s="278"/>
      <c r="B200" s="278"/>
      <c r="C200" s="278"/>
      <c r="D200" s="278"/>
      <c r="F200" s="239" t="s">
        <v>90</v>
      </c>
      <c r="G200" s="240"/>
      <c r="H200" s="241"/>
      <c r="I200" s="242"/>
      <c r="J200" s="243"/>
      <c r="K200" s="244"/>
      <c r="L200" s="235"/>
      <c r="M200" s="235"/>
      <c r="N200" s="235"/>
      <c r="O200" s="235"/>
      <c r="P200" s="235"/>
      <c r="Q200" s="280"/>
      <c r="R200" s="236"/>
      <c r="S200" s="281"/>
    </row>
    <row r="201" spans="1:19" x14ac:dyDescent="0.2">
      <c r="A201" s="60" t="str">
        <f>$G$7</f>
        <v>The People Concern</v>
      </c>
      <c r="B201" s="60" t="str">
        <f>$G$8</f>
        <v xml:space="preserve">Interim Housing and Wellness Program </v>
      </c>
      <c r="D201" s="60" t="s">
        <v>84</v>
      </c>
      <c r="E201" s="29" t="s">
        <v>227</v>
      </c>
      <c r="F201" s="259" t="s">
        <v>231</v>
      </c>
      <c r="G201" s="259"/>
      <c r="H201" s="46"/>
      <c r="I201" s="47"/>
      <c r="J201" s="43"/>
      <c r="K201" s="43"/>
      <c r="L201" s="260">
        <v>131112.84782202193</v>
      </c>
      <c r="M201" s="260">
        <v>42616.769156160008</v>
      </c>
      <c r="N201" s="264">
        <f>L201-M201</f>
        <v>88496.078665861918</v>
      </c>
      <c r="O201" s="282">
        <v>21308.384578080004</v>
      </c>
      <c r="P201" s="282">
        <v>21308.384578080004</v>
      </c>
      <c r="Q201" s="49">
        <f>SUM(O201:P201)</f>
        <v>42616.769156160008</v>
      </c>
      <c r="R201" s="48">
        <f>IFERROR(Q201/M201,"N/A")</f>
        <v>1</v>
      </c>
      <c r="S201" s="289">
        <v>66281.040000000008</v>
      </c>
    </row>
    <row r="202" spans="1:19" s="279" customFormat="1" x14ac:dyDescent="0.2">
      <c r="A202" s="278"/>
      <c r="B202" s="278"/>
      <c r="C202" s="278"/>
      <c r="D202" s="278"/>
      <c r="F202" s="239" t="s">
        <v>137</v>
      </c>
      <c r="G202" s="240"/>
      <c r="H202" s="265"/>
      <c r="I202" s="242"/>
      <c r="J202" s="243"/>
      <c r="K202" s="244"/>
      <c r="L202" s="235"/>
      <c r="M202" s="235"/>
      <c r="N202" s="235"/>
      <c r="O202" s="235"/>
      <c r="P202" s="235"/>
      <c r="Q202" s="280"/>
      <c r="R202" s="236"/>
      <c r="S202" s="281"/>
    </row>
    <row r="203" spans="1:19" x14ac:dyDescent="0.2">
      <c r="F203" s="259" t="s">
        <v>231</v>
      </c>
      <c r="G203" s="259"/>
      <c r="H203" s="46"/>
      <c r="I203" s="47"/>
      <c r="J203" s="43"/>
      <c r="K203" s="43"/>
      <c r="L203" s="260">
        <v>82590.912659870271</v>
      </c>
      <c r="M203" s="260">
        <v>31012.923394780002</v>
      </c>
      <c r="N203" s="264">
        <f>L203-M203</f>
        <v>51577.989265090269</v>
      </c>
      <c r="O203" s="282">
        <v>15506.461697390001</v>
      </c>
      <c r="P203" s="282">
        <v>15506.461697390001</v>
      </c>
      <c r="Q203" s="49">
        <f t="shared" ref="Q203:Q204" si="122">SUM(O203:P203)</f>
        <v>31012.923394780002</v>
      </c>
      <c r="R203" s="48">
        <f t="shared" ref="R203:R204" si="123">IFERROR(Q203/M203,"N/A")</f>
        <v>1</v>
      </c>
      <c r="S203" s="289">
        <v>71963.94</v>
      </c>
    </row>
    <row r="204" spans="1:19" ht="13.5" thickBot="1" x14ac:dyDescent="0.25">
      <c r="A204" s="60" t="str">
        <f t="shared" ref="A204" si="124">$G$7</f>
        <v>The People Concern</v>
      </c>
      <c r="B204" s="60" t="str">
        <f t="shared" ref="B204" si="125">$G$8</f>
        <v xml:space="preserve">Interim Housing and Wellness Program </v>
      </c>
      <c r="D204" s="60" t="s">
        <v>84</v>
      </c>
      <c r="E204" s="29" t="s">
        <v>224</v>
      </c>
      <c r="F204" s="266"/>
      <c r="G204" s="267"/>
      <c r="H204" s="46"/>
      <c r="I204" s="47"/>
      <c r="J204" s="148" t="s">
        <v>232</v>
      </c>
      <c r="K204" s="149">
        <f>M205/M207</f>
        <v>9.0909057258467804E-2</v>
      </c>
      <c r="L204" s="264">
        <v>0</v>
      </c>
      <c r="M204" s="264">
        <v>0</v>
      </c>
      <c r="N204" s="264">
        <f t="shared" ref="N204" si="126">L204-M204</f>
        <v>0</v>
      </c>
      <c r="O204" s="282">
        <v>0</v>
      </c>
      <c r="P204" s="282">
        <v>0</v>
      </c>
      <c r="Q204" s="49">
        <f t="shared" si="122"/>
        <v>0</v>
      </c>
      <c r="R204" s="48" t="str">
        <f t="shared" si="123"/>
        <v>N/A</v>
      </c>
      <c r="S204" s="288">
        <v>0</v>
      </c>
    </row>
    <row r="205" spans="1:19" ht="13.5" thickBot="1" x14ac:dyDescent="0.25">
      <c r="F205" s="199"/>
      <c r="G205" s="200"/>
      <c r="H205" s="201" t="s">
        <v>233</v>
      </c>
      <c r="I205" s="13"/>
      <c r="J205" s="13"/>
      <c r="K205" s="12"/>
      <c r="L205" s="11">
        <f>SUM(L201:L204)</f>
        <v>213703.76048189221</v>
      </c>
      <c r="M205" s="11">
        <f>SUM(M201:M204)</f>
        <v>73629.692550940003</v>
      </c>
      <c r="N205" s="11">
        <f>SUM(N201:N204)</f>
        <v>140074.06793095218</v>
      </c>
      <c r="O205" s="11">
        <f t="shared" ref="O205:Q205" si="127">SUM(O201:O204)</f>
        <v>36814.846275470001</v>
      </c>
      <c r="P205" s="11">
        <f t="shared" si="127"/>
        <v>36814.846275470001</v>
      </c>
      <c r="Q205" s="11">
        <f t="shared" si="127"/>
        <v>73629.692550940003</v>
      </c>
      <c r="R205" s="10">
        <f>IFERROR(Q205/M205,"N/A")</f>
        <v>1</v>
      </c>
      <c r="S205" s="9">
        <f>SUM(S201:S204)</f>
        <v>138244.98000000001</v>
      </c>
    </row>
    <row r="206" spans="1:19" ht="13.5" thickBot="1" x14ac:dyDescent="0.25">
      <c r="F206" s="43"/>
      <c r="G206" s="43"/>
      <c r="H206" s="43"/>
      <c r="I206" s="43"/>
      <c r="J206" s="43"/>
      <c r="K206" s="43"/>
    </row>
    <row r="207" spans="1:19" ht="15.75" thickBot="1" x14ac:dyDescent="0.3">
      <c r="F207" s="8"/>
      <c r="G207" s="6"/>
      <c r="H207" s="7" t="s">
        <v>81</v>
      </c>
      <c r="I207" s="6"/>
      <c r="J207" s="6"/>
      <c r="K207" s="5"/>
      <c r="L207" s="4">
        <f t="shared" ref="L207:Q207" si="128">SUM(L205,L193,L186,L179,L145,L135,L125,L118,L104,L96,L80)</f>
        <v>2541370.5646901317</v>
      </c>
      <c r="M207" s="4">
        <f t="shared" si="128"/>
        <v>809926.91786033998</v>
      </c>
      <c r="N207" s="4">
        <f t="shared" si="128"/>
        <v>1731443.6468297923</v>
      </c>
      <c r="O207" s="4">
        <f t="shared" si="128"/>
        <v>387538.86632100749</v>
      </c>
      <c r="P207" s="4">
        <f t="shared" si="128"/>
        <v>422388.13657818252</v>
      </c>
      <c r="Q207" s="4">
        <f t="shared" si="128"/>
        <v>809927.00289918995</v>
      </c>
      <c r="R207" s="3">
        <f>IFERROR(Q207/M207,"N/A")</f>
        <v>1.0000001049957077</v>
      </c>
      <c r="S207" s="2">
        <f>SUM(S205,S193,S186,S179,S145,S135,S125,S118,S104,S96,S80)</f>
        <v>2341826.4800000004</v>
      </c>
    </row>
    <row r="208" spans="1:19" ht="15" customHeight="1" thickBot="1" x14ac:dyDescent="0.25">
      <c r="F208" s="43"/>
      <c r="G208" s="43"/>
      <c r="H208" s="43"/>
      <c r="I208" s="43"/>
      <c r="J208" s="43"/>
      <c r="K208" s="43"/>
    </row>
    <row r="209" spans="1:19" ht="39" customHeight="1" thickBot="1" x14ac:dyDescent="0.3">
      <c r="F209" s="98" t="s">
        <v>24</v>
      </c>
      <c r="G209" s="92"/>
      <c r="H209" s="92"/>
      <c r="I209" s="92"/>
      <c r="J209" s="92"/>
      <c r="K209" s="92"/>
      <c r="L209" s="92"/>
      <c r="M209" s="92"/>
      <c r="N209" s="92"/>
      <c r="O209" s="92"/>
      <c r="P209" s="92"/>
      <c r="Q209" s="92"/>
      <c r="R209" s="92"/>
      <c r="S209" s="97"/>
    </row>
    <row r="210" spans="1:19" ht="45" customHeight="1" x14ac:dyDescent="0.2">
      <c r="F210" s="104" t="s">
        <v>234</v>
      </c>
      <c r="G210" s="96" t="s">
        <v>168</v>
      </c>
      <c r="H210" s="95"/>
      <c r="I210" s="95"/>
      <c r="J210" s="95"/>
      <c r="K210" s="122"/>
      <c r="L210" s="95"/>
      <c r="M210" s="95"/>
      <c r="N210" s="105" t="s">
        <v>235</v>
      </c>
      <c r="O210" s="105" t="s">
        <v>236</v>
      </c>
      <c r="P210" s="105" t="s">
        <v>237</v>
      </c>
      <c r="Q210" s="105" t="s">
        <v>238</v>
      </c>
      <c r="R210" s="119" t="s">
        <v>239</v>
      </c>
      <c r="S210" s="106" t="s">
        <v>240</v>
      </c>
    </row>
    <row r="211" spans="1:19" ht="15" customHeight="1" x14ac:dyDescent="0.2">
      <c r="A211" s="60" t="str">
        <f t="shared" ref="A211:A216" si="129">$G$7</f>
        <v>The People Concern</v>
      </c>
      <c r="B211" s="60" t="str">
        <f t="shared" ref="B211:B216" si="130">$G$8</f>
        <v xml:space="preserve">Interim Housing and Wellness Program </v>
      </c>
      <c r="D211" s="60" t="s">
        <v>24</v>
      </c>
      <c r="E211" s="29" t="str">
        <f t="shared" ref="E211:E216" si="131">F211</f>
        <v>1.  Government Grants</v>
      </c>
      <c r="F211" s="121" t="s">
        <v>241</v>
      </c>
      <c r="G211" s="292" t="s">
        <v>242</v>
      </c>
      <c r="H211" s="43"/>
      <c r="I211" s="43"/>
      <c r="J211" s="43"/>
      <c r="K211" s="123"/>
      <c r="L211" s="43"/>
      <c r="M211" s="43"/>
      <c r="N211" s="263">
        <v>373760</v>
      </c>
      <c r="O211" s="285">
        <v>188416</v>
      </c>
      <c r="P211" s="285">
        <f>107181+50000</f>
        <v>157181</v>
      </c>
      <c r="Q211" s="107">
        <f t="shared" ref="Q211:Q216" si="132">SUM(O211:P211)</f>
        <v>345597</v>
      </c>
      <c r="R211" s="35"/>
      <c r="S211" s="202"/>
    </row>
    <row r="212" spans="1:19" x14ac:dyDescent="0.2">
      <c r="A212" s="60" t="str">
        <f t="shared" si="129"/>
        <v>The People Concern</v>
      </c>
      <c r="B212" s="60" t="str">
        <f t="shared" si="130"/>
        <v xml:space="preserve">Interim Housing and Wellness Program </v>
      </c>
      <c r="D212" s="60" t="s">
        <v>24</v>
      </c>
      <c r="E212" s="29" t="str">
        <f t="shared" si="131"/>
        <v>2.  Private/Corporate Grants</v>
      </c>
      <c r="F212" s="121" t="s">
        <v>243</v>
      </c>
      <c r="G212" s="292"/>
      <c r="H212" s="43"/>
      <c r="I212" s="43"/>
      <c r="J212" s="43"/>
      <c r="K212" s="123"/>
      <c r="L212" s="43"/>
      <c r="M212" s="43"/>
      <c r="N212" s="263">
        <v>0</v>
      </c>
      <c r="O212" s="285">
        <v>0</v>
      </c>
      <c r="P212" s="285">
        <v>0</v>
      </c>
      <c r="Q212" s="107">
        <f t="shared" si="132"/>
        <v>0</v>
      </c>
      <c r="R212" s="35"/>
      <c r="S212" s="202"/>
    </row>
    <row r="213" spans="1:19" x14ac:dyDescent="0.2">
      <c r="A213" s="60" t="str">
        <f t="shared" si="129"/>
        <v>The People Concern</v>
      </c>
      <c r="B213" s="60" t="str">
        <f t="shared" si="130"/>
        <v xml:space="preserve">Interim Housing and Wellness Program </v>
      </c>
      <c r="D213" s="60" t="s">
        <v>24</v>
      </c>
      <c r="E213" s="29" t="str">
        <f t="shared" si="131"/>
        <v>3.  Individual Donations</v>
      </c>
      <c r="F213" s="121" t="s">
        <v>244</v>
      </c>
      <c r="G213" s="292"/>
      <c r="H213" s="43"/>
      <c r="I213" s="43"/>
      <c r="J213" s="43"/>
      <c r="K213" s="123"/>
      <c r="L213" s="43"/>
      <c r="M213" s="43"/>
      <c r="N213" s="263">
        <v>0</v>
      </c>
      <c r="O213" s="285">
        <v>0</v>
      </c>
      <c r="P213" s="285">
        <v>0</v>
      </c>
      <c r="Q213" s="107">
        <f t="shared" si="132"/>
        <v>0</v>
      </c>
      <c r="S213" s="202"/>
    </row>
    <row r="214" spans="1:19" x14ac:dyDescent="0.2">
      <c r="A214" s="60" t="str">
        <f t="shared" si="129"/>
        <v>The People Concern</v>
      </c>
      <c r="B214" s="60" t="str">
        <f t="shared" si="130"/>
        <v xml:space="preserve">Interim Housing and Wellness Program </v>
      </c>
      <c r="D214" s="60" t="s">
        <v>24</v>
      </c>
      <c r="E214" s="29" t="str">
        <f t="shared" si="131"/>
        <v>4.  Fundraising Events</v>
      </c>
      <c r="F214" s="121" t="s">
        <v>245</v>
      </c>
      <c r="G214" s="292"/>
      <c r="H214" s="43"/>
      <c r="I214" s="43"/>
      <c r="J214" s="43"/>
      <c r="K214" s="123"/>
      <c r="L214" s="43"/>
      <c r="M214" s="43"/>
      <c r="N214" s="263">
        <v>0</v>
      </c>
      <c r="O214" s="285">
        <v>0</v>
      </c>
      <c r="P214" s="285">
        <v>0</v>
      </c>
      <c r="Q214" s="107">
        <f t="shared" si="132"/>
        <v>0</v>
      </c>
      <c r="R214" s="102"/>
      <c r="S214" s="203"/>
    </row>
    <row r="215" spans="1:19" x14ac:dyDescent="0.2">
      <c r="A215" s="60" t="str">
        <f t="shared" si="129"/>
        <v>The People Concern</v>
      </c>
      <c r="B215" s="60" t="str">
        <f t="shared" si="130"/>
        <v xml:space="preserve">Interim Housing and Wellness Program </v>
      </c>
      <c r="D215" s="60" t="s">
        <v>24</v>
      </c>
      <c r="E215" s="29" t="str">
        <f t="shared" si="131"/>
        <v>5.  Fees for Service</v>
      </c>
      <c r="F215" s="121" t="s">
        <v>246</v>
      </c>
      <c r="G215" s="292"/>
      <c r="H215" s="43"/>
      <c r="I215" s="43"/>
      <c r="J215" s="43"/>
      <c r="K215" s="123"/>
      <c r="L215" s="43"/>
      <c r="M215" s="43"/>
      <c r="N215" s="263">
        <v>0</v>
      </c>
      <c r="O215" s="285">
        <v>0</v>
      </c>
      <c r="P215" s="285">
        <v>0</v>
      </c>
      <c r="Q215" s="107">
        <f t="shared" si="132"/>
        <v>0</v>
      </c>
      <c r="R215" s="102"/>
      <c r="S215" s="203"/>
    </row>
    <row r="216" spans="1:19" x14ac:dyDescent="0.2">
      <c r="A216" s="60" t="str">
        <f t="shared" si="129"/>
        <v>The People Concern</v>
      </c>
      <c r="B216" s="60" t="str">
        <f t="shared" si="130"/>
        <v xml:space="preserve">Interim Housing and Wellness Program </v>
      </c>
      <c r="D216" s="60" t="s">
        <v>24</v>
      </c>
      <c r="E216" s="29" t="str">
        <f t="shared" si="131"/>
        <v>6.  Other</v>
      </c>
      <c r="F216" s="121" t="s">
        <v>247</v>
      </c>
      <c r="G216" s="292" t="s">
        <v>248</v>
      </c>
      <c r="H216" s="43"/>
      <c r="I216" s="43"/>
      <c r="J216" s="43"/>
      <c r="K216" s="123"/>
      <c r="L216" s="43"/>
      <c r="M216" s="43"/>
      <c r="N216" s="264">
        <v>461311.03422400658</v>
      </c>
      <c r="O216" s="293">
        <v>242597.4</v>
      </c>
      <c r="P216" s="293">
        <f>48059.1602</f>
        <v>48059.160199999998</v>
      </c>
      <c r="Q216" s="108">
        <f t="shared" si="132"/>
        <v>290656.56020000001</v>
      </c>
      <c r="R216" s="102"/>
      <c r="S216" s="204"/>
    </row>
    <row r="217" spans="1:19" ht="15.75" thickBot="1" x14ac:dyDescent="0.3">
      <c r="F217" s="109" t="s">
        <v>249</v>
      </c>
      <c r="G217" s="64"/>
      <c r="H217" s="99" t="s">
        <v>250</v>
      </c>
      <c r="I217" s="100"/>
      <c r="J217" s="100"/>
      <c r="K217" s="100"/>
      <c r="L217" s="100"/>
      <c r="M217" s="100"/>
      <c r="N217" s="110">
        <f>SUM(N211:N216)</f>
        <v>835071.03422400658</v>
      </c>
      <c r="O217" s="110">
        <f>SUM(O211:O216)</f>
        <v>431013.4</v>
      </c>
      <c r="P217" s="110">
        <f>SUM(P211:P216)</f>
        <v>205240.16019999998</v>
      </c>
      <c r="Q217" s="110">
        <f>SUM(Q211:Q216)</f>
        <v>636253.56019999995</v>
      </c>
      <c r="R217" s="103">
        <f>'CASH MATCH'!E18</f>
        <v>636253.56018852978</v>
      </c>
      <c r="S217" s="273">
        <f>IFERROR(Q217-R217,"N/A")</f>
        <v>1.1470168828964233E-5</v>
      </c>
    </row>
    <row r="218" spans="1:19" s="91" customFormat="1" ht="13.5" thickBot="1" x14ac:dyDescent="0.25">
      <c r="A218" s="60"/>
      <c r="B218" s="60"/>
      <c r="C218" s="60"/>
      <c r="D218" s="60"/>
      <c r="E218" s="90"/>
      <c r="F218" s="111"/>
      <c r="G218" s="123"/>
      <c r="H218" s="123"/>
      <c r="I218" s="123"/>
      <c r="J218" s="123"/>
      <c r="K218" s="124"/>
      <c r="L218" s="29"/>
      <c r="M218" s="29"/>
      <c r="N218" s="29"/>
      <c r="O218" s="29"/>
      <c r="P218" s="29"/>
      <c r="Q218" s="29"/>
      <c r="R218" s="28"/>
      <c r="S218" s="27"/>
    </row>
    <row r="219" spans="1:19" s="91" customFormat="1" x14ac:dyDescent="0.2">
      <c r="A219" s="60"/>
      <c r="B219" s="60"/>
      <c r="C219" s="60"/>
      <c r="D219" s="60"/>
      <c r="E219" s="90"/>
      <c r="F219" s="42" t="s">
        <v>251</v>
      </c>
      <c r="G219" s="41"/>
      <c r="H219" s="41"/>
      <c r="I219" s="41"/>
      <c r="J219" s="41"/>
      <c r="K219" s="40"/>
      <c r="L219" s="40"/>
      <c r="M219" s="40"/>
      <c r="N219" s="40"/>
      <c r="O219" s="40"/>
      <c r="P219" s="40"/>
      <c r="Q219" s="40"/>
      <c r="R219" s="39"/>
      <c r="S219" s="38"/>
    </row>
    <row r="220" spans="1:19" ht="13.5" thickBot="1" x14ac:dyDescent="0.25">
      <c r="F220" s="34" t="s">
        <v>252</v>
      </c>
      <c r="G220" s="33"/>
      <c r="H220" s="33"/>
      <c r="I220" s="33"/>
      <c r="J220" s="33"/>
      <c r="K220" s="32"/>
      <c r="L220" s="32"/>
      <c r="M220" s="32"/>
      <c r="N220" s="32"/>
      <c r="O220" s="32"/>
      <c r="P220" s="32"/>
      <c r="Q220" s="32"/>
      <c r="R220" s="31"/>
      <c r="S220" s="30"/>
    </row>
  </sheetData>
  <sheetProtection algorithmName="SHA-512" hashValue="9wiplxp5XV2n6Zg3HnsW3tSHjMrnNgd5Zog6jcs/woTKKxkhCM+VilPJk6Hr7pty13Pi/638ZqNPTY+w+wMD7A==" saltValue="akOd2FoBNb3sWk1wgv8sAw==" spinCount="100000" sheet="1" objects="1" scenarios="1"/>
  <conditionalFormatting sqref="G211:G216">
    <cfRule type="containsText" dxfId="0" priority="247" operator="containsText" text="VARIANCE">
      <formula>NOT(ISERROR(SEARCH("VARIANCE",G211)))</formula>
    </cfRule>
  </conditionalFormatting>
  <dataValidations count="4">
    <dataValidation type="decimal" errorStyle="warning" allowBlank="1" showInputMessage="1" showErrorMessage="1" errorTitle="VARIANCE REPORT REQUIRED" error="Percentages below 90% or over 110% require a brief explanation in the VARIANCE REPORT/NOTES column." sqref="R7:R21" xr:uid="{00000000-0002-0000-0600-000000000000}">
      <formula1>0.9</formula1>
      <formula2>1.1</formula2>
    </dataValidation>
    <dataValidation type="decimal" errorStyle="warning" allowBlank="1" showInputMessage="1" showErrorMessage="1" errorTitle="VARIANCE REPORT REQUIRED" error="Percentages below 90% or above 110% require an explanation in the VARIANCE REPORT/NOTES column." sqref="R202 R85 R109 R140 R150 R90 R113 R132 R130 R142 R164 R200 R28:R79" xr:uid="{00000000-0002-0000-0600-000001000000}">
      <formula1>0.9</formula1>
      <formula2>1.1</formula2>
    </dataValidation>
    <dataValidation type="list" allowBlank="1" showInputMessage="1" showErrorMessage="1" sqref="G11" xr:uid="{00000000-0002-0000-0600-000002000000}">
      <formula1>$F$20:$F$22</formula1>
    </dataValidation>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204" xr:uid="{00000000-0002-0000-0600-000003000000}">
      <formula1>0</formula1>
      <formula2>0.15</formula2>
    </dataValidation>
  </dataValidations>
  <pageMargins left="0.7" right="0.7" top="0.75" bottom="0.75" header="0.3" footer="0.3"/>
  <pageSetup orientation="portrait" r:id="rId1"/>
  <ignoredErrors>
    <ignoredError sqref="R7 R11:R1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rgb="FFFFC000"/>
  </sheetPr>
  <dimension ref="A1:L59"/>
  <sheetViews>
    <sheetView topLeftCell="F2" zoomScaleNormal="100" workbookViewId="0">
      <selection activeCell="I2" sqref="I2"/>
    </sheetView>
  </sheetViews>
  <sheetFormatPr defaultColWidth="8.85546875" defaultRowHeight="12.75" outlineLevelRow="1" outlineLevelCol="1" x14ac:dyDescent="0.2"/>
  <cols>
    <col min="1" max="1" width="25.85546875" style="139" hidden="1" customWidth="1" outlineLevel="1"/>
    <col min="2" max="2" width="33.7109375" style="139" hidden="1" customWidth="1" outlineLevel="1"/>
    <col min="3" max="3" width="23.28515625" style="139" hidden="1" customWidth="1" outlineLevel="1"/>
    <col min="4" max="4" width="35" style="139" hidden="1" customWidth="1" outlineLevel="1"/>
    <col min="5" max="5" width="44" style="140" hidden="1" customWidth="1" outlineLevel="1"/>
    <col min="6" max="6" width="59.5703125" style="131" customWidth="1" collapsed="1"/>
    <col min="7" max="7" width="22.42578125" style="131" customWidth="1"/>
    <col min="8" max="8" width="22.42578125" style="130" customWidth="1"/>
    <col min="9" max="9" width="22.42578125" style="131" customWidth="1"/>
    <col min="10" max="16384" width="8.85546875" style="132"/>
  </cols>
  <sheetData>
    <row r="1" spans="1:12" hidden="1" outlineLevel="1" x14ac:dyDescent="0.2">
      <c r="A1" s="127" t="s">
        <v>31</v>
      </c>
      <c r="B1" s="127" t="s">
        <v>32</v>
      </c>
      <c r="C1" s="127" t="s">
        <v>33</v>
      </c>
      <c r="D1" s="127" t="s">
        <v>34</v>
      </c>
      <c r="E1" s="128" t="s">
        <v>35</v>
      </c>
      <c r="F1" s="129" t="s">
        <v>36</v>
      </c>
      <c r="G1" s="130" t="s">
        <v>253</v>
      </c>
      <c r="H1" s="131" t="s">
        <v>254</v>
      </c>
      <c r="I1" s="131" t="s">
        <v>255</v>
      </c>
    </row>
    <row r="2" spans="1:12" ht="18" collapsed="1" x14ac:dyDescent="0.2">
      <c r="A2" s="127"/>
      <c r="B2" s="127"/>
      <c r="C2" s="127"/>
      <c r="D2" s="127"/>
      <c r="E2" s="128"/>
      <c r="F2" s="133" t="s">
        <v>50</v>
      </c>
      <c r="G2" s="134"/>
      <c r="H2" s="135"/>
      <c r="I2" s="136"/>
      <c r="J2" s="137"/>
    </row>
    <row r="3" spans="1:12" ht="18" x14ac:dyDescent="0.2">
      <c r="A3" s="127"/>
      <c r="B3" s="127"/>
      <c r="C3" s="127"/>
      <c r="D3" s="127"/>
      <c r="E3" s="128"/>
      <c r="F3" s="133" t="s">
        <v>256</v>
      </c>
      <c r="G3" s="133"/>
      <c r="H3" s="133"/>
      <c r="I3" s="138"/>
      <c r="J3" s="133"/>
      <c r="K3" s="133"/>
      <c r="L3" s="133"/>
    </row>
    <row r="4" spans="1:12" x14ac:dyDescent="0.2">
      <c r="A4" s="127"/>
      <c r="B4" s="127"/>
      <c r="C4" s="127"/>
      <c r="D4" s="127"/>
      <c r="E4" s="128"/>
      <c r="F4" s="134"/>
      <c r="G4" s="134"/>
      <c r="H4" s="135"/>
      <c r="I4" s="136"/>
      <c r="J4" s="137"/>
    </row>
    <row r="5" spans="1:12" s="147" customFormat="1" ht="18.75" customHeight="1" x14ac:dyDescent="0.2">
      <c r="A5" s="144"/>
      <c r="B5" s="144"/>
      <c r="C5" s="144"/>
      <c r="D5" s="145"/>
      <c r="E5" s="146"/>
      <c r="F5" s="223" t="s">
        <v>257</v>
      </c>
      <c r="G5" s="224" t="s">
        <v>258</v>
      </c>
      <c r="H5" s="225" t="s">
        <v>259</v>
      </c>
      <c r="I5" s="225" t="s">
        <v>260</v>
      </c>
    </row>
    <row r="6" spans="1:12" s="147" customFormat="1" ht="18.75" customHeight="1" x14ac:dyDescent="0.2">
      <c r="A6" s="144" t="str">
        <f>'PROGRAM BUDGET &amp; FISCAL REPORT'!$G$7</f>
        <v>The People Concern</v>
      </c>
      <c r="B6" s="144" t="str">
        <f>'PROGRAM BUDGET &amp; FISCAL REPORT'!$G$8</f>
        <v xml:space="preserve">Interim Housing and Wellness Program </v>
      </c>
      <c r="C6" s="144"/>
      <c r="D6" s="144" t="s">
        <v>261</v>
      </c>
      <c r="E6" s="147" t="s">
        <v>262</v>
      </c>
      <c r="F6" s="226" t="s">
        <v>263</v>
      </c>
      <c r="G6" s="268">
        <v>284</v>
      </c>
      <c r="H6" s="294">
        <v>260</v>
      </c>
      <c r="I6" s="295">
        <v>285</v>
      </c>
    </row>
    <row r="7" spans="1:12" s="147" customFormat="1" ht="18.75" customHeight="1" x14ac:dyDescent="0.2">
      <c r="A7" s="144" t="str">
        <f>'PROGRAM BUDGET &amp; FISCAL REPORT'!$G$7</f>
        <v>The People Concern</v>
      </c>
      <c r="B7" s="144" t="str">
        <f>'PROGRAM BUDGET &amp; FISCAL REPORT'!$G$8</f>
        <v xml:space="preserve">Interim Housing and Wellness Program </v>
      </c>
      <c r="C7" s="144"/>
      <c r="D7" s="144" t="s">
        <v>261</v>
      </c>
      <c r="E7" s="147" t="s">
        <v>262</v>
      </c>
      <c r="F7" s="227" t="s">
        <v>264</v>
      </c>
      <c r="G7" s="268">
        <v>196</v>
      </c>
      <c r="H7" s="294">
        <v>160</v>
      </c>
      <c r="I7" s="295">
        <v>176</v>
      </c>
    </row>
    <row r="8" spans="1:12" s="147" customFormat="1" ht="14.25" x14ac:dyDescent="0.2">
      <c r="A8" s="144"/>
      <c r="B8" s="144"/>
      <c r="C8" s="144"/>
      <c r="D8" s="144"/>
      <c r="E8" s="208"/>
      <c r="F8" s="209"/>
      <c r="G8" s="209"/>
      <c r="H8" s="210"/>
      <c r="I8" s="209"/>
    </row>
    <row r="9" spans="1:12" s="300" customFormat="1" ht="45" x14ac:dyDescent="0.2">
      <c r="A9" s="296"/>
      <c r="B9" s="296"/>
      <c r="C9" s="296"/>
      <c r="D9" s="297"/>
      <c r="E9" s="298"/>
      <c r="F9" s="299" t="s">
        <v>265</v>
      </c>
      <c r="G9" s="224" t="s">
        <v>258</v>
      </c>
      <c r="H9" s="225" t="s">
        <v>266</v>
      </c>
    </row>
    <row r="10" spans="1:12" s="300" customFormat="1" ht="14.25" x14ac:dyDescent="0.2">
      <c r="A10" s="296"/>
      <c r="B10" s="296"/>
      <c r="C10" s="296"/>
      <c r="D10" s="296"/>
      <c r="F10" s="296"/>
      <c r="G10" s="269">
        <f>'PROGRAM BUDGET &amp; FISCAL REPORT'!L18/'PARTICIPANTS &amp; DEMOGRAPHICS'!G6</f>
        <v>8948.4879038384934</v>
      </c>
      <c r="H10" s="274">
        <f>IFERROR('PROGRAM BUDGET &amp; FISCAL REPORT'!S18/'PARTICIPANTS &amp; DEMOGRAPHICS'!I6,"N/A")</f>
        <v>8216.9350175438612</v>
      </c>
    </row>
    <row r="11" spans="1:12" s="147" customFormat="1" ht="14.25" x14ac:dyDescent="0.2">
      <c r="A11" s="144"/>
      <c r="B11" s="144"/>
      <c r="C11" s="144"/>
      <c r="D11" s="144"/>
      <c r="E11" s="208"/>
      <c r="F11" s="209"/>
      <c r="G11" s="209"/>
      <c r="H11" s="210"/>
      <c r="I11" s="209"/>
    </row>
    <row r="12" spans="1:12" s="147" customFormat="1" ht="15" x14ac:dyDescent="0.2">
      <c r="A12" s="144"/>
      <c r="B12" s="144"/>
      <c r="C12" s="144"/>
      <c r="D12" s="144"/>
      <c r="E12" s="208"/>
      <c r="F12" s="217" t="s">
        <v>267</v>
      </c>
      <c r="G12" s="218"/>
      <c r="H12" s="218"/>
      <c r="I12" s="219"/>
    </row>
    <row r="13" spans="1:12" s="147" customFormat="1" ht="15" x14ac:dyDescent="0.2">
      <c r="A13" s="144"/>
      <c r="B13" s="144"/>
      <c r="C13" s="144"/>
      <c r="D13" s="144"/>
      <c r="E13" s="208"/>
      <c r="F13" s="220" t="s">
        <v>268</v>
      </c>
      <c r="G13" s="221"/>
      <c r="H13" s="221"/>
      <c r="I13" s="222"/>
    </row>
    <row r="14" spans="1:12" s="213" customFormat="1" ht="14.25" x14ac:dyDescent="0.2">
      <c r="E14" s="211"/>
      <c r="F14" s="211"/>
      <c r="G14" s="211"/>
      <c r="H14" s="212"/>
      <c r="I14" s="211"/>
    </row>
    <row r="15" spans="1:12" s="213" customFormat="1" ht="15" x14ac:dyDescent="0.2">
      <c r="E15" s="211"/>
      <c r="F15" s="216" t="s">
        <v>269</v>
      </c>
      <c r="G15" s="211"/>
      <c r="H15" s="212"/>
      <c r="I15" s="211"/>
    </row>
    <row r="16" spans="1:12" s="213" customFormat="1" ht="14.25" x14ac:dyDescent="0.2">
      <c r="E16" s="211"/>
      <c r="F16" s="215" t="s">
        <v>270</v>
      </c>
      <c r="G16" s="211"/>
      <c r="H16" s="212"/>
      <c r="I16" s="211"/>
    </row>
    <row r="17" spans="5:9" s="213" customFormat="1" ht="14.25" x14ac:dyDescent="0.2">
      <c r="E17" s="211"/>
      <c r="F17" s="215" t="s">
        <v>271</v>
      </c>
      <c r="G17" s="211"/>
      <c r="H17" s="212"/>
      <c r="I17" s="211"/>
    </row>
    <row r="18" spans="5:9" s="213" customFormat="1" ht="14.25" x14ac:dyDescent="0.2">
      <c r="E18" s="211"/>
      <c r="F18" s="215" t="s">
        <v>272</v>
      </c>
      <c r="G18" s="211"/>
      <c r="H18" s="212"/>
      <c r="I18" s="211"/>
    </row>
    <row r="19" spans="5:9" s="213" customFormat="1" ht="14.25" x14ac:dyDescent="0.2">
      <c r="E19" s="211"/>
      <c r="F19" s="215" t="s">
        <v>273</v>
      </c>
      <c r="G19" s="211"/>
      <c r="H19" s="212"/>
      <c r="I19" s="211"/>
    </row>
    <row r="20" spans="5:9" s="213" customFormat="1" ht="14.25" x14ac:dyDescent="0.2">
      <c r="E20" s="211"/>
      <c r="F20" s="215"/>
      <c r="G20" s="211"/>
      <c r="H20" s="212"/>
      <c r="I20" s="211"/>
    </row>
    <row r="21" spans="5:9" s="214" customFormat="1" ht="15" x14ac:dyDescent="0.2">
      <c r="E21" s="212"/>
      <c r="F21" s="216" t="s">
        <v>261</v>
      </c>
      <c r="G21" s="212"/>
      <c r="H21" s="212"/>
      <c r="I21" s="212"/>
    </row>
    <row r="22" spans="5:9" s="214" customFormat="1" ht="14.25" x14ac:dyDescent="0.2">
      <c r="E22" s="212"/>
      <c r="F22" s="215" t="s">
        <v>274</v>
      </c>
      <c r="G22" s="212"/>
      <c r="H22" s="212"/>
      <c r="I22" s="212"/>
    </row>
    <row r="23" spans="5:9" s="214" customFormat="1" ht="14.25" x14ac:dyDescent="0.2">
      <c r="E23" s="212"/>
      <c r="F23" s="215" t="s">
        <v>275</v>
      </c>
      <c r="G23" s="212"/>
      <c r="H23" s="212"/>
      <c r="I23" s="212"/>
    </row>
    <row r="24" spans="5:9" s="214" customFormat="1" ht="14.25" x14ac:dyDescent="0.2">
      <c r="E24" s="212"/>
      <c r="F24" s="215"/>
      <c r="G24" s="212"/>
      <c r="H24" s="212"/>
      <c r="I24" s="212"/>
    </row>
    <row r="25" spans="5:9" s="214" customFormat="1" ht="15" x14ac:dyDescent="0.2">
      <c r="E25" s="212"/>
      <c r="F25" s="216" t="s">
        <v>276</v>
      </c>
      <c r="G25" s="212"/>
      <c r="H25" s="212"/>
      <c r="I25" s="212"/>
    </row>
    <row r="26" spans="5:9" s="214" customFormat="1" ht="14.25" x14ac:dyDescent="0.2">
      <c r="E26" s="212"/>
      <c r="F26" s="215" t="s">
        <v>277</v>
      </c>
      <c r="G26" s="212"/>
      <c r="H26" s="212"/>
      <c r="I26" s="212"/>
    </row>
    <row r="27" spans="5:9" s="214" customFormat="1" ht="14.25" x14ac:dyDescent="0.2">
      <c r="E27" s="212"/>
      <c r="F27" s="215"/>
      <c r="G27" s="212"/>
      <c r="H27" s="212"/>
      <c r="I27" s="212"/>
    </row>
    <row r="28" spans="5:9" s="214" customFormat="1" ht="15" x14ac:dyDescent="0.2">
      <c r="E28" s="212"/>
      <c r="F28" s="216" t="s">
        <v>278</v>
      </c>
      <c r="G28" s="212"/>
      <c r="H28" s="212"/>
      <c r="I28" s="212"/>
    </row>
    <row r="29" spans="5:9" s="214" customFormat="1" ht="14.25" x14ac:dyDescent="0.2">
      <c r="E29" s="212"/>
      <c r="F29" s="215" t="s">
        <v>279</v>
      </c>
      <c r="G29" s="212"/>
      <c r="H29" s="212"/>
      <c r="I29" s="212"/>
    </row>
    <row r="30" spans="5:9" s="214" customFormat="1" ht="14.25" x14ac:dyDescent="0.2">
      <c r="E30" s="212"/>
      <c r="F30" s="215" t="s">
        <v>280</v>
      </c>
      <c r="G30" s="212"/>
      <c r="H30" s="212"/>
      <c r="I30" s="212"/>
    </row>
    <row r="31" spans="5:9" s="214" customFormat="1" ht="14.25" x14ac:dyDescent="0.2">
      <c r="E31" s="212"/>
      <c r="F31" s="215" t="s">
        <v>281</v>
      </c>
      <c r="G31" s="212"/>
      <c r="H31" s="212"/>
      <c r="I31" s="212"/>
    </row>
    <row r="32" spans="5:9" s="214" customFormat="1" ht="14.25" x14ac:dyDescent="0.2">
      <c r="E32" s="212"/>
      <c r="F32" s="215" t="s">
        <v>282</v>
      </c>
      <c r="G32" s="212"/>
      <c r="H32" s="212"/>
      <c r="I32" s="212"/>
    </row>
    <row r="33" spans="5:9" s="214" customFormat="1" ht="14.25" x14ac:dyDescent="0.2">
      <c r="E33" s="212"/>
      <c r="F33" s="215" t="s">
        <v>283</v>
      </c>
      <c r="G33" s="212"/>
      <c r="H33" s="212"/>
      <c r="I33" s="212"/>
    </row>
    <row r="34" spans="5:9" s="214" customFormat="1" ht="14.25" x14ac:dyDescent="0.2">
      <c r="E34" s="212"/>
      <c r="F34" s="215" t="s">
        <v>284</v>
      </c>
      <c r="G34" s="212"/>
      <c r="H34" s="212"/>
      <c r="I34" s="212"/>
    </row>
    <row r="35" spans="5:9" s="214" customFormat="1" ht="14.25" x14ac:dyDescent="0.2">
      <c r="E35" s="212"/>
      <c r="F35" s="215"/>
      <c r="G35" s="212"/>
      <c r="H35" s="212"/>
      <c r="I35" s="212"/>
    </row>
    <row r="36" spans="5:9" s="214" customFormat="1" ht="15" x14ac:dyDescent="0.2">
      <c r="E36" s="212"/>
      <c r="F36" s="216" t="s">
        <v>285</v>
      </c>
      <c r="G36" s="212"/>
      <c r="H36" s="212"/>
      <c r="I36" s="212"/>
    </row>
    <row r="37" spans="5:9" s="214" customFormat="1" ht="14.25" x14ac:dyDescent="0.2">
      <c r="E37" s="212"/>
      <c r="F37" s="215" t="s">
        <v>286</v>
      </c>
      <c r="G37" s="212"/>
      <c r="H37" s="212"/>
      <c r="I37" s="212"/>
    </row>
    <row r="38" spans="5:9" s="214" customFormat="1" ht="14.25" x14ac:dyDescent="0.2">
      <c r="E38" s="212"/>
      <c r="F38" s="215" t="s">
        <v>287</v>
      </c>
      <c r="G38" s="212"/>
      <c r="H38" s="212"/>
      <c r="I38" s="212"/>
    </row>
    <row r="39" spans="5:9" s="214" customFormat="1" ht="14.25" x14ac:dyDescent="0.2">
      <c r="E39" s="212"/>
      <c r="F39" s="215" t="s">
        <v>288</v>
      </c>
      <c r="G39" s="212"/>
      <c r="H39" s="212"/>
      <c r="I39" s="212"/>
    </row>
    <row r="40" spans="5:9" s="214" customFormat="1" ht="14.25" x14ac:dyDescent="0.2">
      <c r="E40" s="212"/>
      <c r="F40" s="215"/>
      <c r="G40" s="212"/>
      <c r="H40" s="212"/>
      <c r="I40" s="212"/>
    </row>
    <row r="41" spans="5:9" s="213" customFormat="1" ht="15" x14ac:dyDescent="0.2">
      <c r="E41" s="211"/>
      <c r="F41" s="216" t="s">
        <v>289</v>
      </c>
      <c r="G41" s="211"/>
      <c r="H41" s="212"/>
      <c r="I41" s="211"/>
    </row>
    <row r="42" spans="5:9" s="213" customFormat="1" ht="14.25" x14ac:dyDescent="0.2">
      <c r="E42" s="211"/>
      <c r="F42" s="215" t="s">
        <v>290</v>
      </c>
      <c r="G42" s="211"/>
      <c r="H42" s="212"/>
      <c r="I42" s="211"/>
    </row>
    <row r="43" spans="5:9" s="213" customFormat="1" ht="14.25" x14ac:dyDescent="0.2">
      <c r="E43" s="211"/>
      <c r="F43" s="215" t="s">
        <v>291</v>
      </c>
      <c r="G43" s="211"/>
      <c r="H43" s="212"/>
      <c r="I43" s="211"/>
    </row>
    <row r="44" spans="5:9" s="213" customFormat="1" ht="14.25" x14ac:dyDescent="0.2">
      <c r="E44" s="211"/>
      <c r="F44" s="215"/>
      <c r="G44" s="211"/>
      <c r="H44" s="212"/>
      <c r="I44" s="211"/>
    </row>
    <row r="45" spans="5:9" s="213" customFormat="1" ht="15" x14ac:dyDescent="0.2">
      <c r="E45" s="211"/>
      <c r="F45" s="216" t="s">
        <v>292</v>
      </c>
      <c r="G45" s="211"/>
      <c r="H45" s="212"/>
      <c r="I45" s="211"/>
    </row>
    <row r="46" spans="5:9" s="213" customFormat="1" ht="14.25" x14ac:dyDescent="0.2">
      <c r="E46" s="211"/>
      <c r="F46" s="215" t="s">
        <v>293</v>
      </c>
      <c r="G46" s="211"/>
      <c r="H46" s="212"/>
      <c r="I46" s="211"/>
    </row>
    <row r="47" spans="5:9" s="213" customFormat="1" ht="14.25" x14ac:dyDescent="0.2">
      <c r="E47" s="211"/>
      <c r="F47" s="215" t="s">
        <v>294</v>
      </c>
      <c r="G47" s="211"/>
      <c r="H47" s="212"/>
      <c r="I47" s="211"/>
    </row>
    <row r="48" spans="5:9" s="213" customFormat="1" ht="14.25" x14ac:dyDescent="0.2">
      <c r="E48" s="211"/>
      <c r="F48" s="211"/>
      <c r="G48" s="211"/>
      <c r="H48" s="212"/>
      <c r="I48" s="211"/>
    </row>
    <row r="49" spans="5:9" s="213" customFormat="1" ht="14.25" x14ac:dyDescent="0.2">
      <c r="E49" s="211"/>
      <c r="F49" s="211"/>
      <c r="G49" s="211"/>
      <c r="H49" s="212"/>
      <c r="I49" s="211"/>
    </row>
    <row r="50" spans="5:9" s="213" customFormat="1" ht="14.25" x14ac:dyDescent="0.2">
      <c r="E50" s="211"/>
      <c r="F50" s="211"/>
      <c r="G50" s="211"/>
      <c r="H50" s="212"/>
      <c r="I50" s="211"/>
    </row>
    <row r="51" spans="5:9" s="213" customFormat="1" ht="14.25" x14ac:dyDescent="0.2">
      <c r="E51" s="211"/>
      <c r="F51" s="211"/>
      <c r="G51" s="211"/>
      <c r="H51" s="212"/>
      <c r="I51" s="211"/>
    </row>
    <row r="52" spans="5:9" s="213" customFormat="1" ht="14.25" x14ac:dyDescent="0.2">
      <c r="E52" s="211"/>
      <c r="F52" s="211"/>
      <c r="G52" s="211"/>
      <c r="H52" s="212"/>
      <c r="I52" s="211"/>
    </row>
    <row r="53" spans="5:9" s="213" customFormat="1" ht="14.25" x14ac:dyDescent="0.2">
      <c r="E53" s="211"/>
      <c r="F53" s="211"/>
      <c r="G53" s="211"/>
      <c r="H53" s="212"/>
      <c r="I53" s="211"/>
    </row>
    <row r="54" spans="5:9" s="213" customFormat="1" ht="14.25" x14ac:dyDescent="0.2">
      <c r="E54" s="211"/>
      <c r="F54" s="211"/>
      <c r="G54" s="211"/>
      <c r="H54" s="212"/>
      <c r="I54" s="211"/>
    </row>
    <row r="55" spans="5:9" s="213" customFormat="1" ht="14.25" x14ac:dyDescent="0.2">
      <c r="E55" s="211"/>
      <c r="F55" s="211"/>
      <c r="G55" s="211"/>
      <c r="H55" s="212"/>
      <c r="I55" s="211"/>
    </row>
    <row r="56" spans="5:9" s="213" customFormat="1" ht="14.25" x14ac:dyDescent="0.2">
      <c r="E56" s="211"/>
      <c r="F56" s="211"/>
      <c r="G56" s="211"/>
      <c r="H56" s="212"/>
      <c r="I56" s="211"/>
    </row>
    <row r="57" spans="5:9" s="213" customFormat="1" ht="14.25" x14ac:dyDescent="0.2">
      <c r="E57" s="211"/>
      <c r="F57" s="211"/>
      <c r="G57" s="211"/>
      <c r="H57" s="212"/>
      <c r="I57" s="211"/>
    </row>
    <row r="58" spans="5:9" s="213" customFormat="1" ht="14.25" x14ac:dyDescent="0.2">
      <c r="E58" s="211"/>
      <c r="F58" s="211"/>
      <c r="G58" s="211"/>
      <c r="H58" s="212"/>
      <c r="I58" s="211"/>
    </row>
    <row r="59" spans="5:9" s="213" customFormat="1" ht="14.25" x14ac:dyDescent="0.2">
      <c r="E59" s="211"/>
      <c r="F59" s="211"/>
      <c r="G59" s="211"/>
      <c r="H59" s="212"/>
      <c r="I59" s="211"/>
    </row>
  </sheetData>
  <sheetProtection algorithmName="SHA-512" hashValue="rMOfHewwfTEdKYo6KZ2TWGzDTInl+3pUTIYSFR95zXvdockQ0/58slGfnJMkFUa6C3ra1euITAgabVIqrvPvOw==" saltValue="CA7wDfTwfpMSKAcof6Ck/g==" spinCount="100000" sheet="1" objects="1" scenarios="1"/>
  <pageMargins left="0.7" right="0.7" top="0.75" bottom="0.75" header="0.3" footer="0.3"/>
  <pageSetup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92D050"/>
    <pageSetUpPr fitToPage="1"/>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141" hidden="1" customWidth="1"/>
    <col min="2" max="2" width="48.85546875" style="141" customWidth="1"/>
    <col min="3" max="3" width="15.42578125" style="143" customWidth="1"/>
    <col min="4" max="4" width="19.140625" style="143" customWidth="1"/>
    <col min="5" max="5" width="19.7109375" style="143" customWidth="1"/>
    <col min="6" max="6" width="19.42578125" style="143" customWidth="1"/>
    <col min="7" max="7" width="31.42578125" style="143" customWidth="1"/>
    <col min="8" max="16384" width="11.42578125" style="141"/>
  </cols>
  <sheetData>
    <row r="1" spans="1:8" ht="18" x14ac:dyDescent="0.25">
      <c r="A1" s="58"/>
      <c r="B1" s="88" t="s">
        <v>50</v>
      </c>
      <c r="C1" s="150"/>
      <c r="D1" s="150"/>
      <c r="E1" s="150"/>
      <c r="F1" s="150"/>
      <c r="G1" s="141"/>
    </row>
    <row r="2" spans="1:8" ht="18" x14ac:dyDescent="0.25">
      <c r="A2" s="58"/>
      <c r="B2" s="88" t="s">
        <v>295</v>
      </c>
      <c r="C2" s="151"/>
      <c r="D2" s="151"/>
      <c r="E2" s="151"/>
      <c r="F2" s="151"/>
      <c r="G2" s="141"/>
    </row>
    <row r="3" spans="1:8" ht="22.5" customHeight="1" x14ac:dyDescent="0.25">
      <c r="A3" s="58"/>
      <c r="B3" s="101" t="str">
        <f>'PROGRAM BUDGET &amp; FISCAL REPORT'!F7</f>
        <v>AGENCY NAME:</v>
      </c>
      <c r="C3" s="125" t="str">
        <f>'PROGRAM BUDGET &amp; FISCAL REPORT'!G7</f>
        <v>The People Concern</v>
      </c>
      <c r="D3" s="152"/>
      <c r="E3" s="152"/>
      <c r="F3" s="151"/>
      <c r="G3" s="141"/>
    </row>
    <row r="4" spans="1:8" ht="22.5" customHeight="1" x14ac:dyDescent="0.25">
      <c r="A4" s="58"/>
      <c r="B4" s="101" t="str">
        <f>'PROGRAM BUDGET &amp; FISCAL REPORT'!F8</f>
        <v>PROGRAM NAME:</v>
      </c>
      <c r="C4" s="125" t="str">
        <f>'PROGRAM BUDGET &amp; FISCAL REPORT'!G8</f>
        <v xml:space="preserve">Interim Housing and Wellness Program </v>
      </c>
      <c r="D4" s="152"/>
      <c r="E4" s="152"/>
      <c r="F4" s="151"/>
      <c r="G4" s="141"/>
    </row>
    <row r="5" spans="1:8" ht="8.25" customHeight="1" thickBot="1" x14ac:dyDescent="0.25">
      <c r="A5" s="58"/>
      <c r="B5" s="89"/>
      <c r="C5" s="151"/>
      <c r="D5" s="151"/>
      <c r="E5" s="151"/>
      <c r="F5" s="151"/>
      <c r="G5" s="141"/>
    </row>
    <row r="6" spans="1:8" ht="52.5" customHeight="1" x14ac:dyDescent="0.55000000000000004">
      <c r="B6" s="153" t="s">
        <v>296</v>
      </c>
      <c r="C6" s="154" t="s">
        <v>297</v>
      </c>
      <c r="D6" s="154"/>
      <c r="E6" s="154" t="s">
        <v>298</v>
      </c>
      <c r="F6" s="155"/>
      <c r="G6" s="141"/>
    </row>
    <row r="7" spans="1:8" ht="14.25" x14ac:dyDescent="0.2">
      <c r="B7" s="156" t="s">
        <v>299</v>
      </c>
      <c r="C7" s="157">
        <f>'PARTICIPANTS &amp; DEMOGRAPHICS'!G6</f>
        <v>284</v>
      </c>
      <c r="D7" s="158"/>
      <c r="E7" s="158">
        <f>'PARTICIPANTS &amp; DEMOGRAPHICS'!I6</f>
        <v>285</v>
      </c>
      <c r="F7" s="159"/>
      <c r="G7" s="141"/>
    </row>
    <row r="8" spans="1:8" ht="14.25" x14ac:dyDescent="0.2">
      <c r="B8" s="160" t="s">
        <v>300</v>
      </c>
      <c r="C8" s="157">
        <f>'PARTICIPANTS &amp; DEMOGRAPHICS'!G7</f>
        <v>196</v>
      </c>
      <c r="D8" s="158"/>
      <c r="E8" s="158">
        <f>'PARTICIPANTS &amp; DEMOGRAPHICS'!I7</f>
        <v>176</v>
      </c>
      <c r="F8" s="159"/>
      <c r="G8" s="141"/>
    </row>
    <row r="9" spans="1:8" ht="14.25" x14ac:dyDescent="0.2">
      <c r="B9" s="156" t="s">
        <v>301</v>
      </c>
      <c r="C9" s="207">
        <f>IFERROR(C8/C7, "N/A")</f>
        <v>0.6901408450704225</v>
      </c>
      <c r="D9" s="162"/>
      <c r="E9" s="162">
        <f>IFERROR(E8/E7, "N/A")</f>
        <v>0.61754385964912284</v>
      </c>
      <c r="F9" s="159"/>
      <c r="G9" s="141"/>
    </row>
    <row r="10" spans="1:8" ht="14.25" x14ac:dyDescent="0.2">
      <c r="B10" s="156"/>
      <c r="C10" s="161"/>
      <c r="D10" s="162"/>
      <c r="E10" s="157"/>
      <c r="F10" s="159"/>
      <c r="G10" s="141"/>
    </row>
    <row r="11" spans="1:8" ht="63.75" customHeight="1" x14ac:dyDescent="0.55000000000000004">
      <c r="B11" s="163" t="s">
        <v>302</v>
      </c>
      <c r="C11" s="301" t="s">
        <v>303</v>
      </c>
      <c r="D11" s="301" t="s">
        <v>304</v>
      </c>
      <c r="E11" s="301" t="s">
        <v>305</v>
      </c>
      <c r="F11" s="302" t="s">
        <v>306</v>
      </c>
      <c r="G11" s="141"/>
    </row>
    <row r="12" spans="1:8" ht="16.5" customHeight="1" x14ac:dyDescent="0.2">
      <c r="B12" s="156" t="s">
        <v>307</v>
      </c>
      <c r="C12" s="164">
        <f>'PROGRAM BUDGET &amp; FISCAL REPORT'!L18</f>
        <v>2541370.5646901322</v>
      </c>
      <c r="D12" s="164">
        <f>'PROGRAM BUDGET &amp; FISCAL REPORT'!M18</f>
        <v>809926.91786033986</v>
      </c>
      <c r="E12" s="164">
        <f>'PROGRAM BUDGET &amp; FISCAL REPORT'!S18</f>
        <v>2341826.4800000004</v>
      </c>
      <c r="F12" s="165">
        <f>'PROGRAM BUDGET &amp; FISCAL REPORT'!Q18</f>
        <v>809927.00289918995</v>
      </c>
      <c r="G12" s="141"/>
    </row>
    <row r="13" spans="1:8" ht="16.5" customHeight="1" x14ac:dyDescent="0.2">
      <c r="B13" s="156"/>
      <c r="C13" s="164"/>
      <c r="D13" s="164"/>
      <c r="E13" s="164"/>
      <c r="F13" s="165"/>
      <c r="G13" s="141"/>
    </row>
    <row r="14" spans="1:8" ht="19.5" x14ac:dyDescent="0.55000000000000004">
      <c r="B14" s="163" t="s">
        <v>308</v>
      </c>
      <c r="C14" s="312" t="s">
        <v>309</v>
      </c>
      <c r="D14" s="312"/>
      <c r="E14" s="312" t="s">
        <v>310</v>
      </c>
      <c r="F14" s="313"/>
      <c r="G14" s="141"/>
    </row>
    <row r="15" spans="1:8" ht="14.25" x14ac:dyDescent="0.2">
      <c r="B15" s="156" t="s">
        <v>311</v>
      </c>
      <c r="C15" s="93">
        <f>IFERROR(C12*C9,"N/A")</f>
        <v>1753903.6291523445</v>
      </c>
      <c r="D15" s="166">
        <f>IFERROR(C15/C12,"N/A")</f>
        <v>0.6901408450704225</v>
      </c>
      <c r="E15" s="167">
        <f>IFERROR(E12*E9,"N/A")</f>
        <v>1446180.5630877197</v>
      </c>
      <c r="F15" s="168">
        <f>IFERROR(E15/E12,"N/A")</f>
        <v>0.61754385964912284</v>
      </c>
      <c r="G15" s="141"/>
    </row>
    <row r="16" spans="1:8" ht="14.25" x14ac:dyDescent="0.2">
      <c r="B16" s="156" t="s">
        <v>312</v>
      </c>
      <c r="C16" s="93">
        <f>D12</f>
        <v>809926.91786033986</v>
      </c>
      <c r="D16" s="166">
        <f>IFERROR(C16/C15, "N/A")</f>
        <v>0.46178530245232158</v>
      </c>
      <c r="E16" s="167">
        <f>F12</f>
        <v>809927.00289918995</v>
      </c>
      <c r="F16" s="168">
        <f>IFERROR(E16/E15, "N/A")</f>
        <v>0.56004555971207792</v>
      </c>
      <c r="G16" s="141"/>
      <c r="H16" s="142"/>
    </row>
    <row r="17" spans="2:7" ht="15" thickBot="1" x14ac:dyDescent="0.25">
      <c r="B17" s="156"/>
      <c r="C17" s="93"/>
      <c r="D17" s="166"/>
      <c r="E17" s="167"/>
      <c r="F17" s="168"/>
      <c r="G17" s="141"/>
    </row>
    <row r="18" spans="2:7" ht="15.75" thickBot="1" x14ac:dyDescent="0.3">
      <c r="B18" s="169" t="s">
        <v>313</v>
      </c>
      <c r="C18" s="126">
        <f>IFERROR(C15-C16,"N/A")</f>
        <v>943976.71129200468</v>
      </c>
      <c r="D18" s="170">
        <f>IFERROR(C18/C15, "N/A")</f>
        <v>0.53821469754767848</v>
      </c>
      <c r="E18" s="126">
        <f>IFERROR(E15-E16, "N/A")</f>
        <v>636253.56018852978</v>
      </c>
      <c r="F18" s="171">
        <f>IFERROR(E18/E15, "N/A")</f>
        <v>0.43995444028792213</v>
      </c>
      <c r="G18" s="141"/>
    </row>
    <row r="19" spans="2:7" ht="30.75" thickBot="1" x14ac:dyDescent="0.3">
      <c r="B19" s="156"/>
      <c r="C19" s="172"/>
      <c r="D19" s="173" t="s">
        <v>314</v>
      </c>
      <c r="E19" s="158"/>
      <c r="F19" s="173" t="s">
        <v>314</v>
      </c>
    </row>
    <row r="20" spans="2:7" s="112" customFormat="1" ht="12.75" x14ac:dyDescent="0.2">
      <c r="B20" s="174"/>
      <c r="C20" s="124"/>
      <c r="D20" s="124"/>
      <c r="E20" s="124"/>
      <c r="F20" s="124"/>
      <c r="G20" s="143"/>
    </row>
  </sheetData>
  <sheetProtection algorithmName="SHA-512" hashValue="8sT6IWY2OLilbLo244QxHYPIqbIAPFsVmSkZ5nqpl0uG+RwkIMBQqvf9fB9ISqEfP5C5fmq75VhR++0lp/YEhg==" saltValue="P6rzPzbARrIrYLeaJGf0jg==" spinCount="100000" sheet="1" objects="1" scenarios="1"/>
  <mergeCells count="2">
    <mergeCell ref="C14:D14"/>
    <mergeCell ref="E14:F14"/>
  </mergeCells>
  <pageMargins left="1" right="1" top="0.81" bottom="0.5" header="0.5" footer="0.5"/>
  <pageSetup scale="69" orientation="portrait" horizontalDpi="4294967295" verticalDpi="4294967295" r:id="rId1"/>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5" ma:contentTypeDescription="Create a new document." ma:contentTypeScope="" ma:versionID="a6cc63959f8a8d13474a07cc0ce6d1a1">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42193fd16e3e15ab4d3fa00b4ba818a2"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SharingLinks.9d2aab56-9f21-41af-aaec-668d6c564afd.Flexible.0368a3ac-35b1-411d-bebf-69b478ce4536</DisplayName>
        <AccountId>15</AccountId>
        <AccountType/>
      </UserInfo>
      <UserInfo>
        <DisplayName>SharingLinks.8c65eb13-7676-43a6-be84-0afa286af387.Flexible.9beb561e-8cbb-483e-8cf8-1ec59069809a</DisplayName>
        <AccountId>24</AccountId>
        <AccountType/>
      </UserInfo>
      <UserInfo>
        <DisplayName>Yeison Gonzalez</DisplayName>
        <AccountId>276</AccountId>
        <AccountType/>
      </UserInfo>
      <UserInfo>
        <DisplayName>Brian Hardgrave</DisplayName>
        <AccountId>63</AccountId>
        <AccountType/>
      </UserInfo>
      <UserInfo>
        <DisplayName>Robyn Kupferman</DisplayName>
        <AccountId>199</AccountId>
        <AccountType/>
      </UserInfo>
      <UserInfo>
        <DisplayName>Natasha Guest Kingscote</DisplayName>
        <AccountId>31</AccountId>
        <AccountType/>
      </UserInfo>
      <UserInfo>
        <DisplayName>Nicole Liner-Jigamian</DisplayName>
        <AccountId>372</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3B286B83-B66D-4BE2-96EA-A28BA2ACCC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PROGRAM BUDGET &amp; FISCAL REPORT</vt:lpstr>
      <vt:lpstr>PARTICIPANTS &amp; DEMOGRAPHICS</vt:lpstr>
      <vt:lpstr>CASH MATCH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2024-01-04T01:15:04Z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