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360" documentId="13_ncr:1_{2303DE12-9A3C-4B7B-8E7F-D33AE7B36793}" xr6:coauthVersionLast="46" xr6:coauthVersionMax="47" xr10:uidLastSave="{EB15A82A-594B-4E90-B99C-F21ABF202435}"/>
  <workbookProtection workbookAlgorithmName="SHA-512" workbookHashValue="bL0FuGzYEaRoMBCRRZ1CfdTOG5gmPYUMAtEaQcAV8fNwAjx+EB99GetBJrUL00btqWxDGFL0L0abSPszaa5MTw==" workbookSaltValue="I5ACmI4Kcw1QUNAgskcSVA==" workbookSpinCount="100000" lockStructure="1"/>
  <bookViews>
    <workbookView xWindow="-120" yWindow="-120" windowWidth="29040" windowHeight="15840" firstSheet="5" activeTab="5"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8" r:id="rId6"/>
    <sheet name="PROGRAM BUDGET &amp; FISCAL REPORT" sheetId="19" r:id="rId7"/>
    <sheet name="PARTICIPANTS &amp; DEMOGRAPHICS" sheetId="26" r:id="rId8"/>
    <sheet name="CASH MATCH" sheetId="14"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19" l="1"/>
  <c r="O37" i="19"/>
  <c r="M37" i="19"/>
  <c r="L37" i="19"/>
  <c r="P39" i="19"/>
  <c r="O39" i="19"/>
  <c r="M39" i="19"/>
  <c r="L39" i="19"/>
  <c r="P32" i="19"/>
  <c r="O32" i="19"/>
  <c r="M32" i="19"/>
  <c r="M41" i="19" s="1"/>
  <c r="L32" i="19"/>
  <c r="J29" i="19"/>
  <c r="J30" i="19"/>
  <c r="J33" i="19"/>
  <c r="J34" i="19"/>
  <c r="J35" i="19"/>
  <c r="J38" i="19"/>
  <c r="K39" i="19" s="1"/>
  <c r="J36" i="19"/>
  <c r="J31" i="19"/>
  <c r="J28" i="19"/>
  <c r="K37" i="19" l="1"/>
  <c r="K32" i="19"/>
  <c r="K41" i="19" s="1"/>
  <c r="O41" i="19"/>
  <c r="P41" i="19"/>
  <c r="L41" i="19"/>
  <c r="S126" i="19" l="1"/>
  <c r="S125" i="19"/>
  <c r="S117" i="19"/>
  <c r="S116" i="19"/>
  <c r="S98" i="19"/>
  <c r="S99" i="19"/>
  <c r="S100" i="19"/>
  <c r="S101" i="19"/>
  <c r="S102" i="19"/>
  <c r="S103" i="19"/>
  <c r="S97" i="19"/>
  <c r="S104" i="19" s="1"/>
  <c r="S91" i="19"/>
  <c r="S90" i="19"/>
  <c r="S63" i="19"/>
  <c r="S62" i="19"/>
  <c r="S47" i="19"/>
  <c r="S48" i="19"/>
  <c r="S49" i="19"/>
  <c r="S50" i="19"/>
  <c r="S51" i="19"/>
  <c r="S52" i="19"/>
  <c r="S53" i="19"/>
  <c r="S54" i="19"/>
  <c r="S55" i="19"/>
  <c r="S46" i="19"/>
  <c r="S29" i="19"/>
  <c r="S30" i="19"/>
  <c r="S33" i="19"/>
  <c r="S34" i="19"/>
  <c r="S35" i="19"/>
  <c r="S38" i="19"/>
  <c r="S39" i="19" s="1"/>
  <c r="S36" i="19"/>
  <c r="S31" i="19"/>
  <c r="S40" i="19"/>
  <c r="S28" i="19"/>
  <c r="S32" i="19" s="1"/>
  <c r="P104" i="19"/>
  <c r="O104" i="19"/>
  <c r="M104" i="19"/>
  <c r="M92" i="19"/>
  <c r="L104" i="19"/>
  <c r="Q101" i="19"/>
  <c r="R101" i="19" s="1"/>
  <c r="N101" i="19"/>
  <c r="B101" i="19"/>
  <c r="A101" i="19"/>
  <c r="Q100" i="19"/>
  <c r="R100" i="19" s="1"/>
  <c r="N100" i="19"/>
  <c r="B100" i="19"/>
  <c r="A100" i="19"/>
  <c r="Q99" i="19"/>
  <c r="R99" i="19" s="1"/>
  <c r="N99" i="19"/>
  <c r="B99" i="19"/>
  <c r="A99" i="19"/>
  <c r="Q98" i="19"/>
  <c r="R98" i="19" s="1"/>
  <c r="N98" i="19"/>
  <c r="B98" i="19"/>
  <c r="A98" i="19"/>
  <c r="Q97" i="19"/>
  <c r="R97" i="19" s="1"/>
  <c r="N97" i="19"/>
  <c r="B97" i="19"/>
  <c r="A97" i="19"/>
  <c r="A102" i="19"/>
  <c r="B102" i="19"/>
  <c r="N102" i="19"/>
  <c r="Q102" i="19"/>
  <c r="R102" i="19" s="1"/>
  <c r="A103" i="19"/>
  <c r="B103" i="19"/>
  <c r="N103" i="19"/>
  <c r="Q103" i="19"/>
  <c r="R103" i="19" s="1"/>
  <c r="Q52" i="19"/>
  <c r="R52" i="19" s="1"/>
  <c r="N52" i="19"/>
  <c r="B52" i="19"/>
  <c r="A52" i="19"/>
  <c r="Q51" i="19"/>
  <c r="R51" i="19" s="1"/>
  <c r="N51" i="19"/>
  <c r="B51" i="19"/>
  <c r="A51" i="19"/>
  <c r="Q50" i="19"/>
  <c r="R50" i="19" s="1"/>
  <c r="N50" i="19"/>
  <c r="B50" i="19"/>
  <c r="A50" i="19"/>
  <c r="Q49" i="19"/>
  <c r="R49" i="19" s="1"/>
  <c r="N49" i="19"/>
  <c r="B49" i="19"/>
  <c r="A49" i="19"/>
  <c r="Q48" i="19"/>
  <c r="R48" i="19" s="1"/>
  <c r="N48" i="19"/>
  <c r="B48" i="19"/>
  <c r="A48" i="19"/>
  <c r="Q47" i="19"/>
  <c r="R47" i="19" s="1"/>
  <c r="N47" i="19"/>
  <c r="B47" i="19"/>
  <c r="A47" i="19"/>
  <c r="Q55" i="19"/>
  <c r="R55" i="19" s="1"/>
  <c r="N55" i="19"/>
  <c r="B55" i="19"/>
  <c r="A55" i="19"/>
  <c r="Q54" i="19"/>
  <c r="R54" i="19" s="1"/>
  <c r="N54" i="19"/>
  <c r="B54" i="19"/>
  <c r="A54" i="19"/>
  <c r="Q53" i="19"/>
  <c r="R53" i="19" s="1"/>
  <c r="N53" i="19"/>
  <c r="B53" i="19"/>
  <c r="A53" i="19"/>
  <c r="S37" i="19" l="1"/>
  <c r="S41" i="19" s="1"/>
  <c r="Q104" i="19"/>
  <c r="N104" i="19"/>
  <c r="S111" i="19" l="1"/>
  <c r="L47" i="26" l="1"/>
  <c r="K47" i="26"/>
  <c r="J47" i="26"/>
  <c r="C8" i="14"/>
  <c r="C7" i="14"/>
  <c r="S127" i="19"/>
  <c r="S17" i="19" s="1"/>
  <c r="P127" i="19"/>
  <c r="P17" i="19" s="1"/>
  <c r="O127" i="19"/>
  <c r="O17" i="19" s="1"/>
  <c r="M127" i="19"/>
  <c r="L127" i="19"/>
  <c r="L17" i="19" s="1"/>
  <c r="Q126" i="19"/>
  <c r="R126" i="19" s="1"/>
  <c r="N126" i="19"/>
  <c r="B126" i="19"/>
  <c r="A126" i="19"/>
  <c r="M17" i="19"/>
  <c r="M56" i="19"/>
  <c r="M8" i="19" s="1"/>
  <c r="L56" i="19"/>
  <c r="L8" i="19" s="1"/>
  <c r="M7" i="19"/>
  <c r="L7" i="19"/>
  <c r="B116" i="19"/>
  <c r="A116" i="19"/>
  <c r="B110" i="19"/>
  <c r="A110" i="19"/>
  <c r="B109" i="19"/>
  <c r="A109" i="19"/>
  <c r="B91" i="19"/>
  <c r="A91" i="19"/>
  <c r="B84" i="19"/>
  <c r="A84" i="19"/>
  <c r="B83" i="19"/>
  <c r="A83" i="19"/>
  <c r="B77" i="19"/>
  <c r="A77" i="19"/>
  <c r="B70" i="19"/>
  <c r="A70" i="19"/>
  <c r="B63" i="19"/>
  <c r="A63" i="19"/>
  <c r="B46" i="19"/>
  <c r="A46" i="19"/>
  <c r="P71" i="19"/>
  <c r="P10" i="19" s="1"/>
  <c r="M85" i="19"/>
  <c r="M12" i="19" s="1"/>
  <c r="O85" i="19"/>
  <c r="O12" i="19" s="1"/>
  <c r="P85" i="19"/>
  <c r="P12" i="19" s="1"/>
  <c r="S85" i="19"/>
  <c r="S12" i="19" s="1"/>
  <c r="L85" i="19"/>
  <c r="L12" i="19" s="1"/>
  <c r="E7" i="14"/>
  <c r="N117" i="19"/>
  <c r="N116" i="19"/>
  <c r="N110" i="19"/>
  <c r="N109" i="19"/>
  <c r="N91" i="19"/>
  <c r="N90" i="19"/>
  <c r="N84" i="19"/>
  <c r="N83" i="19"/>
  <c r="N77" i="19"/>
  <c r="N76" i="19"/>
  <c r="N70" i="19"/>
  <c r="N69" i="19"/>
  <c r="Q117" i="19"/>
  <c r="R117" i="19" s="1"/>
  <c r="Q110" i="19"/>
  <c r="R110" i="19" s="1"/>
  <c r="Q91" i="19"/>
  <c r="R91" i="19" s="1"/>
  <c r="Q84" i="19"/>
  <c r="R84" i="19" s="1"/>
  <c r="Q83" i="19"/>
  <c r="R83" i="19" s="1"/>
  <c r="Q77" i="19"/>
  <c r="R77" i="19" s="1"/>
  <c r="N63" i="19"/>
  <c r="Q63" i="19"/>
  <c r="R63" i="19" s="1"/>
  <c r="N28" i="19"/>
  <c r="E8" i="14"/>
  <c r="B46" i="26"/>
  <c r="B45" i="26"/>
  <c r="B44" i="26"/>
  <c r="B43" i="26"/>
  <c r="B42" i="26"/>
  <c r="B41" i="26"/>
  <c r="B40" i="26"/>
  <c r="B39" i="26"/>
  <c r="B38" i="26"/>
  <c r="B37" i="26"/>
  <c r="B36" i="26"/>
  <c r="B31" i="26"/>
  <c r="B30" i="26"/>
  <c r="B29" i="26"/>
  <c r="B28" i="26"/>
  <c r="B27" i="26"/>
  <c r="B26" i="26"/>
  <c r="E134" i="19"/>
  <c r="E135" i="19"/>
  <c r="E136" i="19"/>
  <c r="E137" i="19"/>
  <c r="E138" i="19"/>
  <c r="E133" i="19"/>
  <c r="N40" i="19"/>
  <c r="N31" i="19"/>
  <c r="N36" i="19"/>
  <c r="N38" i="19"/>
  <c r="N39" i="19" s="1"/>
  <c r="N35" i="19"/>
  <c r="N34" i="19"/>
  <c r="N33" i="19"/>
  <c r="N30" i="19"/>
  <c r="N29" i="19"/>
  <c r="N46" i="19"/>
  <c r="L14" i="19"/>
  <c r="Q90" i="19"/>
  <c r="R90" i="19" s="1"/>
  <c r="P78" i="19"/>
  <c r="P11" i="19" s="1"/>
  <c r="Q70" i="19"/>
  <c r="R70" i="19" s="1"/>
  <c r="Q69" i="19"/>
  <c r="R69" i="19" s="1"/>
  <c r="O71" i="19"/>
  <c r="O10" i="19" s="1"/>
  <c r="Q40" i="19"/>
  <c r="R40" i="19" s="1"/>
  <c r="Q31" i="19"/>
  <c r="R31" i="19" s="1"/>
  <c r="Q36" i="19"/>
  <c r="R36" i="19" s="1"/>
  <c r="Q38" i="19"/>
  <c r="Q35" i="19"/>
  <c r="R35" i="19" s="1"/>
  <c r="L71" i="19"/>
  <c r="L10" i="19" s="1"/>
  <c r="M71" i="19"/>
  <c r="M10" i="19" s="1"/>
  <c r="A35" i="19"/>
  <c r="B35" i="19"/>
  <c r="A38" i="19"/>
  <c r="B38" i="19"/>
  <c r="A36" i="19"/>
  <c r="B36" i="19"/>
  <c r="A31" i="19"/>
  <c r="B31" i="19"/>
  <c r="A40" i="19"/>
  <c r="B40" i="19"/>
  <c r="S7" i="19"/>
  <c r="S56" i="19"/>
  <c r="S8" i="19" s="1"/>
  <c r="S64" i="19"/>
  <c r="S9" i="19" s="1"/>
  <c r="S71" i="19"/>
  <c r="S10" i="19" s="1"/>
  <c r="S78" i="19"/>
  <c r="S11" i="19" s="1"/>
  <c r="S92" i="19"/>
  <c r="S13" i="19" s="1"/>
  <c r="S14" i="19"/>
  <c r="O111" i="19"/>
  <c r="O15" i="19" s="1"/>
  <c r="P111" i="19"/>
  <c r="P15" i="19" s="1"/>
  <c r="S118" i="19"/>
  <c r="S16" i="19" s="1"/>
  <c r="Q28" i="19"/>
  <c r="Q29" i="19"/>
  <c r="R29" i="19" s="1"/>
  <c r="Q30" i="19"/>
  <c r="R30" i="19" s="1"/>
  <c r="Q33" i="19"/>
  <c r="Q34" i="19"/>
  <c r="R34" i="19" s="1"/>
  <c r="Q46" i="19"/>
  <c r="R46"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38" i="19"/>
  <c r="Q137" i="19"/>
  <c r="Q136" i="19"/>
  <c r="Q135" i="19"/>
  <c r="Q134" i="19"/>
  <c r="Q133" i="19"/>
  <c r="M78" i="19"/>
  <c r="M11" i="19" s="1"/>
  <c r="C3" i="14"/>
  <c r="C4" i="14"/>
  <c r="B4" i="14"/>
  <c r="B3" i="14"/>
  <c r="B138" i="19"/>
  <c r="A138" i="19"/>
  <c r="B137" i="19"/>
  <c r="A137" i="19"/>
  <c r="B136" i="19"/>
  <c r="A136" i="19"/>
  <c r="B135" i="19"/>
  <c r="A135" i="19"/>
  <c r="B134" i="19"/>
  <c r="A134" i="19"/>
  <c r="B133" i="19"/>
  <c r="A133" i="19"/>
  <c r="P139" i="19"/>
  <c r="O139" i="19"/>
  <c r="N139" i="19"/>
  <c r="B34" i="19"/>
  <c r="A34" i="19"/>
  <c r="B33" i="19"/>
  <c r="A33" i="19"/>
  <c r="B30" i="19"/>
  <c r="A30" i="19"/>
  <c r="B29" i="19"/>
  <c r="A29" i="19"/>
  <c r="B90" i="19"/>
  <c r="A90" i="19"/>
  <c r="B76" i="19"/>
  <c r="A76" i="19"/>
  <c r="B69" i="19"/>
  <c r="A69" i="19"/>
  <c r="B62" i="19"/>
  <c r="A62" i="19"/>
  <c r="B45" i="19"/>
  <c r="A45" i="19"/>
  <c r="B28" i="19"/>
  <c r="A28" i="19"/>
  <c r="L64" i="19"/>
  <c r="L9" i="19" s="1"/>
  <c r="L92" i="19"/>
  <c r="L13" i="19" s="1"/>
  <c r="L111" i="19"/>
  <c r="L15" i="19" s="1"/>
  <c r="L118" i="19"/>
  <c r="L16" i="19" s="1"/>
  <c r="M64" i="19"/>
  <c r="M9" i="19" s="1"/>
  <c r="M13" i="19"/>
  <c r="M14" i="19"/>
  <c r="M111" i="19"/>
  <c r="M15" i="19" s="1"/>
  <c r="M118" i="19"/>
  <c r="M16" i="19" s="1"/>
  <c r="Q62" i="19"/>
  <c r="R62" i="19" s="1"/>
  <c r="N125" i="19"/>
  <c r="N62" i="19"/>
  <c r="Q125" i="19"/>
  <c r="R125" i="19" s="1"/>
  <c r="B125" i="19"/>
  <c r="A125" i="19"/>
  <c r="P118" i="19"/>
  <c r="P16" i="19" s="1"/>
  <c r="O118" i="19"/>
  <c r="O16" i="19" s="1"/>
  <c r="Q116" i="19"/>
  <c r="R116" i="19" s="1"/>
  <c r="B117" i="19"/>
  <c r="A117" i="19"/>
  <c r="Q109" i="19"/>
  <c r="R109" i="19" s="1"/>
  <c r="P14" i="19"/>
  <c r="O14" i="19"/>
  <c r="P92" i="19"/>
  <c r="P13" i="19" s="1"/>
  <c r="O92" i="19"/>
  <c r="O13" i="19" s="1"/>
  <c r="O78" i="19"/>
  <c r="O11" i="19" s="1"/>
  <c r="Q76" i="19"/>
  <c r="R76" i="19" s="1"/>
  <c r="P64" i="19"/>
  <c r="P9" i="19" s="1"/>
  <c r="O64" i="19"/>
  <c r="O9" i="19" s="1"/>
  <c r="P56" i="19"/>
  <c r="P8" i="19" s="1"/>
  <c r="O56"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Q14" i="17" s="1"/>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Q10" i="17" s="1"/>
  <c r="R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O16"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R7" i="15" s="1"/>
  <c r="S7" i="15" s="1"/>
  <c r="Q45" i="15"/>
  <c r="Q6" i="15" s="1"/>
  <c r="Q37" i="15"/>
  <c r="P128" i="15"/>
  <c r="N128" i="15"/>
  <c r="N15" i="15" s="1"/>
  <c r="N16"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R9" i="15" s="1"/>
  <c r="O69" i="15"/>
  <c r="O9" i="15" s="1"/>
  <c r="O16" i="15" s="1"/>
  <c r="N69" i="15"/>
  <c r="N9" i="15"/>
  <c r="M69" i="15"/>
  <c r="R68" i="15"/>
  <c r="S68" i="15"/>
  <c r="B68" i="15"/>
  <c r="A68" i="15"/>
  <c r="R67" i="15"/>
  <c r="B67" i="15"/>
  <c r="A67" i="15"/>
  <c r="T62" i="15"/>
  <c r="R62" i="15"/>
  <c r="P62" i="15"/>
  <c r="P8" i="15"/>
  <c r="Q8" i="15"/>
  <c r="O62" i="15"/>
  <c r="O8" i="15"/>
  <c r="N62" i="15"/>
  <c r="N8" i="15" s="1"/>
  <c r="B61" i="15"/>
  <c r="A61" i="15"/>
  <c r="M60" i="15"/>
  <c r="M62" i="15" s="1"/>
  <c r="M8" i="15" s="1"/>
  <c r="M16" i="15" s="1"/>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L16"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O256" i="13" s="1"/>
  <c r="P240" i="13"/>
  <c r="P14" i="13" s="1"/>
  <c r="S240" i="13"/>
  <c r="A251" i="13"/>
  <c r="B251" i="13"/>
  <c r="C251" i="13"/>
  <c r="Q251" i="13"/>
  <c r="R251" i="13"/>
  <c r="A253" i="13"/>
  <c r="B253" i="13"/>
  <c r="Q253" i="13"/>
  <c r="R253" i="13"/>
  <c r="M254" i="13"/>
  <c r="M15" i="13" s="1"/>
  <c r="N254" i="13"/>
  <c r="O254" i="13"/>
  <c r="O15" i="13"/>
  <c r="Q15" i="13" s="1"/>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M16" i="12" s="1"/>
  <c r="N94" i="12"/>
  <c r="N5" i="12" s="1"/>
  <c r="O94" i="12"/>
  <c r="O5" i="12"/>
  <c r="O16" i="12" s="1"/>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272" i="12" s="1"/>
  <c r="M7" i="12"/>
  <c r="N119" i="12"/>
  <c r="N7" i="12" s="1"/>
  <c r="N133" i="12"/>
  <c r="N8" i="12"/>
  <c r="N140" i="12"/>
  <c r="N9" i="12" s="1"/>
  <c r="N153" i="12"/>
  <c r="N10" i="12"/>
  <c r="N167" i="12"/>
  <c r="N11" i="12" s="1"/>
  <c r="N241" i="12"/>
  <c r="N12" i="12" s="1"/>
  <c r="N250" i="12"/>
  <c r="N13" i="12" s="1"/>
  <c r="N256" i="12"/>
  <c r="N272" i="12" s="1"/>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Q9" i="12" s="1"/>
  <c r="P140" i="12"/>
  <c r="P9" i="12" s="1"/>
  <c r="S140" i="12"/>
  <c r="A146" i="12"/>
  <c r="B146" i="12"/>
  <c r="C146" i="12"/>
  <c r="Q146" i="12"/>
  <c r="R146" i="12" s="1"/>
  <c r="A147" i="12"/>
  <c r="B147" i="12"/>
  <c r="C147" i="12"/>
  <c r="Q147" i="12"/>
  <c r="Q148" i="12"/>
  <c r="R148" i="12"/>
  <c r="Q150" i="12"/>
  <c r="R150" i="12" s="1"/>
  <c r="Q151" i="12"/>
  <c r="Q152" i="12"/>
  <c r="Q153" i="12" s="1"/>
  <c r="R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Q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Q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Q14" i="12" s="1"/>
  <c r="R14" i="12" s="1"/>
  <c r="P256" i="12"/>
  <c r="P14" i="12"/>
  <c r="S256" i="12"/>
  <c r="S272" i="12" s="1"/>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L66" i="11" s="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M16" i="11" s="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Q11" i="11" s="1"/>
  <c r="R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Q12" i="11" s="1"/>
  <c r="P152" i="11"/>
  <c r="P12" i="11"/>
  <c r="N152" i="11"/>
  <c r="S152" i="11"/>
  <c r="A159" i="11"/>
  <c r="B159" i="11"/>
  <c r="Q159" i="11"/>
  <c r="R159" i="11"/>
  <c r="A160" i="11"/>
  <c r="B160" i="11"/>
  <c r="Q160" i="11"/>
  <c r="R160" i="11"/>
  <c r="M161" i="11"/>
  <c r="L161" i="11"/>
  <c r="L13" i="11"/>
  <c r="M13" i="11"/>
  <c r="N161" i="11"/>
  <c r="N13" i="11"/>
  <c r="O161" i="11"/>
  <c r="O13" i="11"/>
  <c r="Q13" i="11" s="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5" i="11" s="1"/>
  <c r="R147" i="13"/>
  <c r="Q137" i="13"/>
  <c r="R137" i="13"/>
  <c r="S9" i="15"/>
  <c r="T9" i="15"/>
  <c r="O15" i="15"/>
  <c r="R147" i="12"/>
  <c r="P10" i="12"/>
  <c r="Q10" i="12"/>
  <c r="S10" i="12" s="1"/>
  <c r="R10" i="12"/>
  <c r="S250" i="12"/>
  <c r="R108" i="13"/>
  <c r="O11" i="13"/>
  <c r="S151" i="13"/>
  <c r="Q234" i="13"/>
  <c r="R234" i="13"/>
  <c r="R122" i="13"/>
  <c r="Q124" i="13"/>
  <c r="Q12" i="13"/>
  <c r="R12" i="13"/>
  <c r="S12" i="13"/>
  <c r="Q78" i="13"/>
  <c r="Q5" i="13"/>
  <c r="R5" i="13"/>
  <c r="Q9" i="17"/>
  <c r="R9" i="17" s="1"/>
  <c r="S9" i="17" s="1"/>
  <c r="R115" i="17"/>
  <c r="R90" i="17"/>
  <c r="Q13" i="17"/>
  <c r="S13" i="17" s="1"/>
  <c r="N16" i="17"/>
  <c r="R80" i="17"/>
  <c r="Q75" i="17"/>
  <c r="R75" i="17"/>
  <c r="S117" i="17"/>
  <c r="N61" i="17"/>
  <c r="R133" i="17"/>
  <c r="R73" i="17"/>
  <c r="N108" i="17"/>
  <c r="Q6" i="17"/>
  <c r="R6" i="17" s="1"/>
  <c r="O11" i="17"/>
  <c r="Q11" i="17"/>
  <c r="R11" i="17"/>
  <c r="N50" i="17"/>
  <c r="N137" i="17" s="1"/>
  <c r="N40" i="17"/>
  <c r="R97" i="17"/>
  <c r="Q8" i="17"/>
  <c r="S8" i="17" s="1"/>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S7" i="17" s="1"/>
  <c r="R7" i="17"/>
  <c r="Q100" i="11"/>
  <c r="R100" i="11"/>
  <c r="M15" i="11"/>
  <c r="Q11" i="13"/>
  <c r="S11" i="13" s="1"/>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R11" i="12"/>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S11" i="12"/>
  <c r="Q161" i="11"/>
  <c r="R161" i="11" s="1"/>
  <c r="R10" i="11"/>
  <c r="S167" i="12"/>
  <c r="Q8" i="12"/>
  <c r="R8" i="12" s="1"/>
  <c r="Q7" i="12"/>
  <c r="R7" i="12" s="1"/>
  <c r="Q151" i="13"/>
  <c r="Q9" i="13"/>
  <c r="S45" i="15"/>
  <c r="R8" i="15"/>
  <c r="S78" i="15"/>
  <c r="M98" i="15"/>
  <c r="M12" i="15" s="1"/>
  <c r="M116" i="15"/>
  <c r="Q7" i="11"/>
  <c r="R7" i="11" s="1"/>
  <c r="S14" i="12"/>
  <c r="R9" i="12"/>
  <c r="L16" i="12"/>
  <c r="Q13" i="13"/>
  <c r="R13" i="13" s="1"/>
  <c r="Q15" i="12"/>
  <c r="S7" i="12"/>
  <c r="S15" i="11"/>
  <c r="P16" i="12"/>
  <c r="P16" i="13"/>
  <c r="R61" i="17"/>
  <c r="Q107" i="11"/>
  <c r="R107" i="11"/>
  <c r="P11" i="11"/>
  <c r="R9" i="13"/>
  <c r="S11" i="17"/>
  <c r="R5" i="15"/>
  <c r="S5" i="15"/>
  <c r="M14" i="15"/>
  <c r="S8" i="15"/>
  <c r="T8" i="15" s="1"/>
  <c r="R151" i="13"/>
  <c r="R6" i="12"/>
  <c r="S7" i="11"/>
  <c r="S9" i="11"/>
  <c r="L78" i="19"/>
  <c r="L11" i="19" s="1"/>
  <c r="R38" i="19" l="1"/>
  <c r="Q39" i="19"/>
  <c r="R39" i="19" s="1"/>
  <c r="R33" i="19"/>
  <c r="Q37" i="19"/>
  <c r="R37" i="19" s="1"/>
  <c r="N37" i="19"/>
  <c r="R28" i="19"/>
  <c r="Q32" i="19"/>
  <c r="N32" i="19"/>
  <c r="N41" i="19" s="1"/>
  <c r="E9" i="14"/>
  <c r="C9" i="14"/>
  <c r="N127" i="19"/>
  <c r="R167" i="11"/>
  <c r="S10" i="11"/>
  <c r="H72" i="11"/>
  <c r="H71" i="11"/>
  <c r="L5" i="11"/>
  <c r="L16" i="11" s="1"/>
  <c r="H73" i="11"/>
  <c r="P16" i="11"/>
  <c r="S10" i="15"/>
  <c r="T10" i="15"/>
  <c r="R15" i="13"/>
  <c r="S15" i="13" s="1"/>
  <c r="S11" i="11"/>
  <c r="R15" i="12"/>
  <c r="S15" i="12"/>
  <c r="Q8" i="11"/>
  <c r="R6" i="11"/>
  <c r="S6" i="11" s="1"/>
  <c r="O16" i="11"/>
  <c r="N16" i="12"/>
  <c r="K267" i="12"/>
  <c r="K269" i="12"/>
  <c r="N16" i="11"/>
  <c r="T130" i="15"/>
  <c r="R15" i="17"/>
  <c r="S15" i="17" s="1"/>
  <c r="M130" i="15"/>
  <c r="H74" i="11"/>
  <c r="L181" i="11"/>
  <c r="R14" i="17"/>
  <c r="S14" i="17" s="1"/>
  <c r="S12" i="17"/>
  <c r="S9" i="13"/>
  <c r="S14" i="11"/>
  <c r="S181" i="11"/>
  <c r="R13" i="11"/>
  <c r="S13" i="11" s="1"/>
  <c r="R12" i="11"/>
  <c r="S12" i="11"/>
  <c r="R13" i="12"/>
  <c r="S13" i="12" s="1"/>
  <c r="R12" i="12"/>
  <c r="S12" i="12"/>
  <c r="S9" i="12"/>
  <c r="S6" i="12"/>
  <c r="Q225" i="13"/>
  <c r="P272" i="12"/>
  <c r="T7" i="15"/>
  <c r="Q109" i="12"/>
  <c r="R109" i="12" s="1"/>
  <c r="O137" i="17"/>
  <c r="O14" i="13"/>
  <c r="S117" i="1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P11" i="15"/>
  <c r="R11" i="15" s="1"/>
  <c r="N10" i="19"/>
  <c r="N12" i="19"/>
  <c r="N9" i="19"/>
  <c r="N78" i="19"/>
  <c r="N17" i="19"/>
  <c r="N15" i="19"/>
  <c r="N85" i="19"/>
  <c r="N92" i="19"/>
  <c r="N111" i="19"/>
  <c r="N11" i="19"/>
  <c r="Q139" i="19"/>
  <c r="N8" i="19"/>
  <c r="N14" i="19"/>
  <c r="N16" i="19"/>
  <c r="Q78" i="19"/>
  <c r="Q11" i="19" s="1"/>
  <c r="R11" i="19" s="1"/>
  <c r="L129" i="19"/>
  <c r="O129" i="19"/>
  <c r="N13" i="19"/>
  <c r="O18" i="19"/>
  <c r="N7" i="19"/>
  <c r="L18" i="19"/>
  <c r="P18" i="19"/>
  <c r="M18" i="19"/>
  <c r="D12" i="14" s="1"/>
  <c r="C16" i="14" s="1"/>
  <c r="N64" i="19"/>
  <c r="N56" i="19"/>
  <c r="Q71" i="19"/>
  <c r="R71" i="19" s="1"/>
  <c r="N71" i="19"/>
  <c r="Q56" i="19"/>
  <c r="R56" i="19" s="1"/>
  <c r="N118" i="19"/>
  <c r="M129" i="19"/>
  <c r="K126" i="19" s="1"/>
  <c r="P129" i="19"/>
  <c r="R104" i="19"/>
  <c r="Q127" i="19"/>
  <c r="Q64" i="19"/>
  <c r="R64" i="19" s="1"/>
  <c r="Q85" i="19"/>
  <c r="R85" i="19" s="1"/>
  <c r="Q92" i="19"/>
  <c r="Q13" i="19" s="1"/>
  <c r="R13" i="19" s="1"/>
  <c r="Q111" i="19"/>
  <c r="Q15" i="19" s="1"/>
  <c r="R15" i="19" s="1"/>
  <c r="Q118" i="19"/>
  <c r="R118" i="19" s="1"/>
  <c r="R32" i="19" l="1"/>
  <c r="Q41" i="19"/>
  <c r="Q7" i="19" s="1"/>
  <c r="R92" i="19"/>
  <c r="Q12" i="19"/>
  <c r="R12" i="19" s="1"/>
  <c r="C12" i="14"/>
  <c r="C15" i="14" s="1"/>
  <c r="C18" i="14" s="1"/>
  <c r="D18" i="14" s="1"/>
  <c r="G50" i="26"/>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Q14" i="19"/>
  <c r="R14" i="19" s="1"/>
  <c r="Q8" i="19"/>
  <c r="R8" i="19" s="1"/>
  <c r="R78" i="19"/>
  <c r="R111" i="19"/>
  <c r="Q9" i="19"/>
  <c r="R9" i="19" s="1"/>
  <c r="N129" i="19"/>
  <c r="N18" i="19"/>
  <c r="S15" i="19"/>
  <c r="S18" i="19" s="1"/>
  <c r="S129" i="19"/>
  <c r="Q10" i="19"/>
  <c r="R10" i="19" s="1"/>
  <c r="R127" i="19"/>
  <c r="Q17" i="19"/>
  <c r="R17" i="19" s="1"/>
  <c r="Q16" i="19"/>
  <c r="R16" i="19" s="1"/>
  <c r="R7" i="19"/>
  <c r="Q129" i="19" l="1"/>
  <c r="R129" i="19" s="1"/>
  <c r="R41" i="19"/>
  <c r="D15" i="14"/>
  <c r="D16" i="14"/>
  <c r="E12" i="14"/>
  <c r="E15" i="14" s="1"/>
  <c r="F15" i="14" s="1"/>
  <c r="H50" i="26"/>
  <c r="R14" i="13"/>
  <c r="S14" i="13" s="1"/>
  <c r="S16" i="13" s="1"/>
  <c r="Q16" i="13"/>
  <c r="Q16" i="17"/>
  <c r="R5" i="17"/>
  <c r="Q16" i="12"/>
  <c r="R5" i="12"/>
  <c r="S16" i="15"/>
  <c r="H21" i="15"/>
  <c r="H22" i="15" s="1"/>
  <c r="R5" i="11"/>
  <c r="Q16" i="11"/>
  <c r="Q18" i="19"/>
  <c r="R18" i="19" s="1"/>
  <c r="H21" i="17" l="1"/>
  <c r="H22" i="17" s="1"/>
  <c r="R16" i="17"/>
  <c r="R16" i="11"/>
  <c r="H21" i="11"/>
  <c r="H22" i="11" s="1"/>
  <c r="R16" i="13"/>
  <c r="H21" i="13"/>
  <c r="H22" i="13" s="1"/>
  <c r="G15" i="19"/>
  <c r="G16" i="19" s="1"/>
  <c r="H21" i="12"/>
  <c r="H22" i="12" s="1"/>
  <c r="R16" i="12"/>
  <c r="F12" i="14"/>
  <c r="E16" i="14" s="1"/>
  <c r="F16" i="14" s="1"/>
  <c r="E18" i="14" l="1"/>
  <c r="F18" i="14" s="1"/>
  <c r="R139" i="19" l="1"/>
  <c r="S139" i="19" s="1"/>
</calcChain>
</file>

<file path=xl/sharedStrings.xml><?xml version="1.0" encoding="utf-8"?>
<sst xmlns="http://schemas.openxmlformats.org/spreadsheetml/2006/main" count="3185" uniqueCount="614">
  <si>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</si>
  <si>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</si>
  <si>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</si>
  <si>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</si>
  <si>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</si>
  <si>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</si>
  <si>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</si>
  <si>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</si>
  <si>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</si>
  <si>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</si>
  <si>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</si>
  <si>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</si>
  <si>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</si>
  <si>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</si>
  <si>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</si>
  <si>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</si>
  <si>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</si>
  <si>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</si>
  <si>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</si>
  <si>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</si>
  <si>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</si>
  <si>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</si>
  <si>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</si>
  <si>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</si>
  <si>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</si>
  <si>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</si>
  <si>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</si>
  <si>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</si>
  <si>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</si>
  <si>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</si>
  <si>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</si>
  <si>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</si>
  <si>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</si>
  <si>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</si>
  <si>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</si>
  <si>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</si>
  <si>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</si>
  <si>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</si>
  <si>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</si>
  <si>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</si>
  <si>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</si>
  <si>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</si>
  <si>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</si>
  <si>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</si>
  <si>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</si>
  <si>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</si>
  <si>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</si>
  <si>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</si>
  <si>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</si>
  <si>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</si>
  <si>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</si>
  <si>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</si>
  <si>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</si>
  <si>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</si>
  <si>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</si>
  <si>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</si>
  <si>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</si>
  <si>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</si>
  <si>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</si>
  <si>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</si>
  <si>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</si>
  <si>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</si>
  <si>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</si>
  <si>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</si>
  <si>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</si>
  <si>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</si>
  <si>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</si>
  <si>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</si>
  <si>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</si>
  <si>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</si>
  <si>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</si>
  <si>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</si>
  <si>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</si>
  <si>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</si>
  <si>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</si>
  <si>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</si>
  <si>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</si>
  <si>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</si>
  <si>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</si>
  <si>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</si>
  <si>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</si>
  <si>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</si>
  <si>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</si>
  <si>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</si>
  <si>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</si>
  <si>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</si>
  <si>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</si>
  <si>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</si>
  <si>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</si>
  <si>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</si>
  <si>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</si>
  <si>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</si>
  <si>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</si>
  <si>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</si>
  <si>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</si>
  <si>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</si>
  <si>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</si>
  <si>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</si>
  <si>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</si>
  <si>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</si>
  <si>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</si>
  <si>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</si>
  <si>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</si>
  <si>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</si>
  <si>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</si>
  <si>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</si>
  <si>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</si>
  <si>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</si>
  <si>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</si>
  <si>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</si>
  <si>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</si>
  <si>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</si>
  <si>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</si>
  <si>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</si>
  <si>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</si>
  <si>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</si>
  <si>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</si>
  <si>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</si>
  <si>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</si>
  <si>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</si>
  <si>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</si>
  <si>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</si>
  <si>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</si>
  <si>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</si>
  <si>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</si>
  <si>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</si>
  <si>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</si>
  <si>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</si>
  <si>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</si>
  <si>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</si>
  <si>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</si>
  <si>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</si>
  <si>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</si>
  <si>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</si>
  <si>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</si>
  <si>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</si>
  <si>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</si>
  <si>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</si>
  <si>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</si>
  <si>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</si>
  <si>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</si>
  <si>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</si>
  <si>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</si>
  <si>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</si>
  <si>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</si>
  <si>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</si>
  <si>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</si>
  <si>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</si>
  <si>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</si>
  <si>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</si>
  <si>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</si>
  <si>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</si>
  <si>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</si>
  <si>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</si>
  <si>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</si>
  <si>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</si>
  <si>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</si>
  <si>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</si>
  <si>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</si>
  <si>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</si>
  <si>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</si>
  <si>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</si>
  <si>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</si>
  <si>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</si>
  <si>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</si>
  <si>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</si>
  <si>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</si>
  <si>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</si>
  <si>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</si>
  <si>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</si>
  <si>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</si>
  <si>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</si>
  <si>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</si>
  <si>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</si>
  <si>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</si>
  <si>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</si>
  <si>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</si>
  <si>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</si>
  <si>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</si>
  <si>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</si>
  <si>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</si>
  <si>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</si>
  <si>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</si>
  <si>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</si>
  <si>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</si>
  <si>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</si>
  <si>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</si>
  <si>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</si>
  <si>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</si>
  <si>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</si>
  <si>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</si>
  <si>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</si>
  <si>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</si>
  <si>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</si>
  <si>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</si>
  <si>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</si>
  <si>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</si>
  <si>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</si>
  <si>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</si>
  <si>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</si>
  <si>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</si>
  <si>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</si>
  <si>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</si>
  <si>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</si>
  <si>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</si>
  <si>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</si>
  <si>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</si>
  <si>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</si>
  <si>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</si>
  <si>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</si>
  <si>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</si>
  <si>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</si>
  <si>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</si>
  <si>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</si>
  <si>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</si>
  <si>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</si>
  <si>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</si>
  <si>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</si>
  <si>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</si>
  <si>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</si>
  <si>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</si>
  <si>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</si>
  <si>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</si>
  <si>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</si>
  <si>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</si>
  <si>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</si>
  <si>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</si>
  <si>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</si>
  <si>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</si>
  <si>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</si>
  <si>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</si>
  <si>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</si>
  <si>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</si>
  <si>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</si>
  <si>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</si>
  <si>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</si>
  <si>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</si>
  <si>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</si>
  <si>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</si>
  <si>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</si>
  <si>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</si>
  <si>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</si>
  <si>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</si>
  <si>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</si>
  <si>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</si>
  <si>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</si>
  <si>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</si>
  <si>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</si>
  <si>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</si>
  <si>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</si>
  <si>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</si>
  <si>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</si>
  <si>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</si>
  <si>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</si>
  <si>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</si>
  <si>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</si>
  <si>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</si>
  <si>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</si>
  <si>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</si>
  <si>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</si>
  <si>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</si>
  <si>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</si>
  <si>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</si>
  <si>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</si>
  <si>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</si>
  <si>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</si>
  <si>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</si>
  <si>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</si>
  <si>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</si>
  <si>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</si>
  <si>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</si>
  <si>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</si>
  <si>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</si>
  <si>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</si>
  <si>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</si>
  <si>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</si>
  <si>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</si>
  <si>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</si>
  <si>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</si>
  <si>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</si>
  <si>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</si>
  <si>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</si>
  <si>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</si>
  <si>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</si>
  <si>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</si>
  <si>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</si>
  <si>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</si>
  <si>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</si>
  <si>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</si>
  <si>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</si>
  <si>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</si>
  <si>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</si>
  <si>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</si>
  <si>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</si>
  <si>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</si>
  <si>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</si>
  <si>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</si>
  <si>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</si>
  <si>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</si>
  <si>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</si>
  <si>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</si>
  <si>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</si>
  <si>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</si>
  <si>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</si>
  <si>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</si>
  <si>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</si>
  <si>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</si>
  <si>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</si>
  <si>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</si>
  <si>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</si>
  <si>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</si>
  <si>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</si>
  <si>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</si>
  <si>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</si>
  <si>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</si>
  <si>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</si>
  <si>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</si>
  <si>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</si>
  <si>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</si>
  <si>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</si>
  <si>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</si>
  <si>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</si>
  <si>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</si>
  <si>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</si>
  <si>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</si>
  <si>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</si>
  <si>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</si>
  <si>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</si>
  <si>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</si>
  <si>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</si>
  <si>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</si>
  <si>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</si>
  <si>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</si>
  <si>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</si>
  <si>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</si>
  <si>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</si>
  <si>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</si>
  <si>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</si>
  <si>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</si>
  <si>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</si>
  <si>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</si>
  <si>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</si>
  <si>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</si>
  <si>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</si>
  <si>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</si>
  <si>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</si>
  <si>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</si>
  <si>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</si>
  <si>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</si>
  <si>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</si>
  <si>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</si>
  <si>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</si>
  <si>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</si>
  <si>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</si>
  <si>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</si>
  <si>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</si>
  <si>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</si>
  <si>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</si>
  <si>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</si>
  <si>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</si>
  <si>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</si>
  <si>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</si>
  <si>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</si>
  <si>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</si>
  <si>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</si>
  <si>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</si>
  <si>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</si>
  <si>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</si>
  <si>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</si>
  <si>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</si>
  <si>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</si>
  <si>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</si>
  <si>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</si>
  <si>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</si>
  <si>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</si>
  <si>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</si>
  <si>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</si>
  <si>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</si>
  <si>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</si>
  <si>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</si>
  <si>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</si>
  <si>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</si>
  <si>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</si>
  <si>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</si>
  <si>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</si>
  <si>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</si>
  <si>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</si>
  <si>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</si>
  <si>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</si>
  <si>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</si>
  <si>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</si>
  <si>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</si>
  <si>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</si>
  <si>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</si>
  <si>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</si>
  <si>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</si>
  <si>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</si>
  <si>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</si>
  <si>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</si>
  <si>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</si>
  <si>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</si>
  <si>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</si>
  <si>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</si>
  <si>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</si>
  <si>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</si>
  <si>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</si>
  <si>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</si>
  <si>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</si>
  <si>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</si>
  <si>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</si>
  <si>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</si>
  <si>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</si>
  <si>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</si>
  <si>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</si>
  <si>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</si>
  <si>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</si>
  <si>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</si>
  <si>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</si>
  <si>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</si>
  <si>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</si>
  <si>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</si>
  <si>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</si>
  <si>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</si>
  <si>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</si>
  <si>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</si>
  <si>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</si>
  <si>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</si>
  <si>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</si>
  <si>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</si>
  <si>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</si>
  <si>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</si>
  <si>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</si>
  <si>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</si>
  <si>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</si>
  <si>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</si>
  <si>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</si>
  <si>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</si>
  <si>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</si>
  <si>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</si>
  <si>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</si>
  <si>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</si>
  <si>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</si>
  <si>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</si>
  <si>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</si>
  <si>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</si>
  <si>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</si>
  <si>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</si>
  <si>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</si>
  <si>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</si>
  <si>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</si>
  <si>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</si>
  <si>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</si>
  <si>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</si>
  <si>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</si>
  <si>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</si>
  <si>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</si>
  <si>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</si>
  <si>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</si>
  <si>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</si>
  <si>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</si>
  <si>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</si>
  <si>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</si>
  <si>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Venice Family Clinic</t>
  </si>
  <si>
    <t>PROGRAM NAME:</t>
  </si>
  <si>
    <t>SAMOHI Wellness Clinic</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</si>
  <si>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</si>
  <si>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</si>
  <si>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</si>
  <si>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</si>
  <si>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</si>
  <si>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</si>
  <si>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</si>
  <si>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</si>
  <si>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Anita Zamora</t>
  </si>
  <si>
    <t>Chief Operations Officer</t>
  </si>
  <si>
    <t xml:space="preserve">Senior/ Executive Management </t>
  </si>
  <si>
    <t>Susana Estrada</t>
  </si>
  <si>
    <t>Dir. of Clinical Operations</t>
  </si>
  <si>
    <t>Despina Kayichian</t>
  </si>
  <si>
    <t>Chief Medical Officer</t>
  </si>
  <si>
    <t>Margarita Loeza</t>
  </si>
  <si>
    <t>Physician</t>
  </si>
  <si>
    <t>Direct Services Provision/ Program Staff</t>
  </si>
  <si>
    <t>Yesenia Martinez</t>
  </si>
  <si>
    <t>Medical Assistant</t>
  </si>
  <si>
    <t>Sandra Galvez</t>
  </si>
  <si>
    <t>Site Manager</t>
  </si>
  <si>
    <t>Yareli Cervantes</t>
  </si>
  <si>
    <t>Administrarive Assistant</t>
  </si>
  <si>
    <t>Administrative Support</t>
  </si>
  <si>
    <t>Ariel Peterson</t>
  </si>
  <si>
    <t>Kennetha Gaines</t>
  </si>
  <si>
    <t>Director of Nursing</t>
  </si>
  <si>
    <t>List each fringe benefit as a percentage of total staff salaries listed above (FICA, SUI, Workers’ Compensation, Medical Insurance, Retirement, etc.).</t>
  </si>
  <si>
    <t>Description</t>
  </si>
  <si>
    <t xml:space="preserve">Health Insurance </t>
  </si>
  <si>
    <t>FICA</t>
  </si>
  <si>
    <t>Unemployment Insurance</t>
  </si>
  <si>
    <t>Disability Insurance</t>
  </si>
  <si>
    <t>Life Insurance</t>
  </si>
  <si>
    <t>Optical Insurance</t>
  </si>
  <si>
    <t>Dental Insurance</t>
  </si>
  <si>
    <t>Worker's Compensation Insurance</t>
  </si>
  <si>
    <t>Pension / Retirement</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</si>
  <si>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</si>
  <si>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</si>
  <si>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Subcontract for Licensed Clinical Social Worker at Olympic High School</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</si>
  <si>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</si>
  <si>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</si>
  <si>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Insurance coverage should align with City contract provisions.</t>
  </si>
  <si>
    <t>VFC Insurance</t>
  </si>
  <si>
    <t>Telephone/Postage</t>
  </si>
  <si>
    <t>Office Supplies/Printing</t>
  </si>
  <si>
    <t>Software/Hardware</t>
  </si>
  <si>
    <t>Staff Training</t>
  </si>
  <si>
    <t>Licenses, Fees &amp; Dues</t>
  </si>
  <si>
    <t>List any scholarships or stipends, and include: number of recipients, maximum amount per recipient, and basis for computation.</t>
  </si>
  <si>
    <t>Client Support Fund</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</si>
  <si>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</si>
  <si>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</si>
  <si>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</si>
  <si>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</si>
  <si>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</si>
  <si>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</si>
  <si>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</si>
  <si>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</si>
  <si>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</si>
  <si>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</si>
  <si>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</si>
  <si>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</si>
  <si>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</si>
  <si>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DHHS (McKinney, HRSA), LAC (DMH, HIV), CA Dept of Ed</t>
  </si>
  <si>
    <t>2.  Private/Corporate Grants</t>
  </si>
  <si>
    <t>3.  Individual Donations</t>
  </si>
  <si>
    <t>4.  Fundraising Events</t>
  </si>
  <si>
    <t>Art Walk / Silver Circle</t>
  </si>
  <si>
    <t>5.  Fees for Service</t>
  </si>
  <si>
    <t>Capitation and Third Party Billing, Medi-Cal/Healthy Families/CPSP</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</si>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</sst>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cellStyleXfs>
  <cellXfs count="470">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0" borderId="0" xfId="3" applyFont="1" applyFill="1" applyBorder="1" applyAlignment="1" applyProtection="1">
      <alignment horizontal="center"/>
    </xf>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0" borderId="0" xfId="3" applyFont="1" applyFill="1" applyProtection="1"/>
    <xf numFmtId="0" fontId="16" fillId="4" borderId="8" xfId="3" applyFont="1" applyFill="1" applyBorder="1" applyProtection="1"/>
    <xf numFmtId="0" fontId="8" fillId="4" borderId="0" xfId="3" applyFont="1" applyFill="1" applyBorder="1" applyProtection="1"/>
    <xf numFmtId="0" fontId="8" fillId="0" borderId="0" xfId="3" applyFont="1" applyFill="1" applyBorder="1" applyAlignment="1" applyProtection="1">
      <alignment horizontal="center"/>
    </xf>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23" fillId="0" borderId="0" xfId="3"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4" fillId="12" borderId="1" xfId="3" applyFont="1" applyFill="1" applyBorder="1" applyAlignment="1">
      <alignment horizontal="center" vertical="center" wrapText="1"/>
    </xf>
    <xf numFmtId="0" fontId="24"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7" fillId="0" borderId="0" xfId="3" applyFont="1" applyAlignment="1" applyProtection="1">
      <alignment horizontal="center"/>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27" fillId="0" borderId="0" xfId="3" applyFont="1"/>
    <xf numFmtId="167" fontId="27" fillId="0" borderId="0" xfId="3" applyNumberFormat="1" applyFont="1"/>
    <xf numFmtId="0" fontId="27"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26" fillId="0" borderId="0" xfId="3" applyFont="1" applyFill="1" applyBorder="1" applyAlignment="1" applyProtection="1">
      <alignment horizontal="left" vertical="top" wrapText="1"/>
    </xf>
    <xf numFmtId="169" fontId="26" fillId="0" borderId="0" xfId="3" applyNumberFormat="1" applyFont="1" applyFill="1" applyBorder="1" applyAlignment="1" applyProtection="1">
      <alignment horizontal="left" vertical="top" wrapText="1"/>
    </xf>
    <xf numFmtId="0" fontId="27" fillId="0" borderId="0" xfId="3" applyFont="1" applyFill="1" applyBorder="1" applyProtection="1"/>
    <xf numFmtId="0" fontId="27" fillId="0" borderId="0" xfId="3" applyFont="1" applyBorder="1" applyProtection="1"/>
    <xf numFmtId="0" fontId="27" fillId="0" borderId="0" xfId="3" applyFont="1" applyBorder="1" applyAlignment="1" applyProtection="1"/>
    <xf numFmtId="41" fontId="5" fillId="5" borderId="11" xfId="3" applyNumberFormat="1" applyFont="1" applyFill="1" applyBorder="1" applyAlignment="1" applyProtection="1">
      <alignment horizontal="center"/>
    </xf>
    <xf numFmtId="41" fontId="28"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7"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7"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7"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30" fillId="0" borderId="16" xfId="3" applyFont="1" applyFill="1" applyBorder="1" applyAlignment="1" applyProtection="1">
      <alignment horizontal="right" vertical="center"/>
    </xf>
    <xf numFmtId="0" fontId="30" fillId="0" borderId="16" xfId="3" quotePrefix="1" applyFont="1" applyFill="1" applyBorder="1" applyAlignment="1" applyProtection="1">
      <alignment horizontal="right" vertical="center"/>
    </xf>
    <xf numFmtId="0" fontId="29"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9"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9" fontId="1" fillId="0" borderId="0" xfId="5" applyFont="1" applyFill="1" applyBorder="1" applyAlignment="1" applyProtection="1">
      <alignment horizontal="left" vertical="top" wrapText="1"/>
    </xf>
    <xf numFmtId="0" fontId="2" fillId="15" borderId="12" xfId="3" applyFont="1" applyFill="1" applyBorder="1" applyProtection="1"/>
    <xf numFmtId="0" fontId="2" fillId="15" borderId="17" xfId="3" applyFont="1" applyFill="1" applyBorder="1" applyProtection="1"/>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4" fontId="1" fillId="15" borderId="24" xfId="2" applyFont="1" applyFill="1" applyBorder="1" applyProtection="1"/>
    <xf numFmtId="164" fontId="1" fillId="15" borderId="24" xfId="2" applyNumberFormat="1" applyFont="1" applyFill="1" applyBorder="1" applyProtection="1"/>
    <xf numFmtId="164" fontId="1" fillId="15" borderId="22" xfId="2" applyNumberFormat="1" applyFont="1" applyFill="1" applyBorder="1" applyProtection="1"/>
    <xf numFmtId="43" fontId="1" fillId="15" borderId="25" xfId="0" applyNumberFormat="1" applyFont="1" applyFill="1" applyBorder="1" applyAlignment="1" applyProtection="1">
      <alignment horizontal="center" vertical="top" shrinkToFit="1"/>
    </xf>
    <xf numFmtId="44" fontId="1" fillId="15" borderId="25" xfId="0" applyNumberFormat="1" applyFont="1" applyFill="1" applyBorder="1" applyAlignment="1" applyProtection="1">
      <alignment horizontal="center" vertical="top" shrinkToFit="1"/>
    </xf>
    <xf numFmtId="0" fontId="1" fillId="15" borderId="25" xfId="0" applyFont="1" applyFill="1" applyBorder="1" applyAlignment="1" applyProtection="1">
      <alignment horizontal="center" vertical="top" shrinkToFit="1"/>
    </xf>
    <xf numFmtId="9" fontId="1" fillId="15" borderId="25" xfId="0" applyNumberFormat="1" applyFont="1" applyFill="1" applyBorder="1" applyAlignment="1" applyProtection="1">
      <alignment horizontal="center" vertical="top" shrinkToFit="1"/>
    </xf>
    <xf numFmtId="0" fontId="1" fillId="15" borderId="35" xfId="0" applyFont="1" applyFill="1" applyBorder="1" applyAlignment="1" applyProtection="1">
      <alignment horizontal="left" vertical="top"/>
    </xf>
    <xf numFmtId="0" fontId="1" fillId="15" borderId="31" xfId="0" applyFont="1" applyFill="1" applyBorder="1" applyAlignment="1" applyProtection="1">
      <alignment horizontal="left" vertical="top" shrinkToFit="1"/>
    </xf>
    <xf numFmtId="44" fontId="1" fillId="15" borderId="25" xfId="2" applyFont="1" applyFill="1" applyBorder="1" applyProtection="1"/>
    <xf numFmtId="0" fontId="1" fillId="15" borderId="34" xfId="3" applyFont="1" applyFill="1" applyBorder="1" applyAlignment="1" applyProtection="1">
      <alignment horizontal="left" vertical="top"/>
    </xf>
    <xf numFmtId="164" fontId="1" fillId="15" borderId="25" xfId="2" applyNumberFormat="1" applyFont="1" applyFill="1" applyBorder="1" applyProtection="1"/>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0" fontId="4" fillId="15" borderId="16" xfId="3" applyFont="1" applyFill="1" applyBorder="1" applyAlignment="1" applyProtection="1">
      <alignment horizontal="center" vertical="center" wrapText="1"/>
    </xf>
    <xf numFmtId="44" fontId="4" fillId="15" borderId="16" xfId="2" applyFont="1" applyFill="1" applyBorder="1" applyAlignment="1" applyProtection="1">
      <alignment horizontal="center" vertical="center" wrapText="1"/>
    </xf>
    <xf numFmtId="1" fontId="4" fillId="15" borderId="16" xfId="3" applyNumberFormat="1" applyFont="1" applyFill="1" applyBorder="1" applyAlignment="1" applyProtection="1">
      <alignment horizontal="center" vertical="center" wrapText="1"/>
    </xf>
    <xf numFmtId="1" fontId="29" fillId="0" borderId="16" xfId="3" applyNumberFormat="1" applyFont="1" applyFill="1" applyBorder="1" applyAlignment="1" applyProtection="1">
      <alignment horizontal="center" vertical="center" wrapText="1"/>
    </xf>
    <xf numFmtId="0" fontId="29" fillId="4" borderId="16" xfId="3" applyFont="1" applyFill="1" applyBorder="1" applyAlignment="1" applyProtection="1">
      <alignment horizontal="left" vertical="center" wrapText="1"/>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44" fontId="4" fillId="15" borderId="57" xfId="2" applyFont="1" applyFill="1" applyBorder="1" applyAlignment="1" applyProtection="1">
      <alignment horizontal="center" vertical="center"/>
    </xf>
    <xf numFmtId="0" fontId="17" fillId="0" borderId="0" xfId="3" applyFont="1" applyAlignment="1" applyProtection="1">
      <alignment vertical="top"/>
    </xf>
    <xf numFmtId="0" fontId="2" fillId="0" borderId="8" xfId="3" applyFont="1" applyBorder="1" applyAlignment="1" applyProtection="1">
      <alignment horizontal="left"/>
    </xf>
    <xf numFmtId="0" fontId="16" fillId="15"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4" xfId="2" applyNumberFormat="1" applyFont="1" applyFill="1" applyBorder="1" applyProtection="1"/>
    <xf numFmtId="164" fontId="1" fillId="6" borderId="43" xfId="3" applyNumberFormat="1" applyFont="1" applyFill="1" applyBorder="1" applyProtection="1"/>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6" borderId="25" xfId="2" applyNumberFormat="1" applyFont="1" applyFill="1" applyBorder="1" applyProtection="1"/>
    <xf numFmtId="44" fontId="1" fillId="6" borderId="32" xfId="2" applyFont="1" applyFill="1" applyBorder="1" applyProtection="1"/>
    <xf numFmtId="0" fontId="1" fillId="15" borderId="31" xfId="2" applyNumberFormat="1" applyFont="1" applyFill="1" applyBorder="1" applyProtection="1"/>
    <xf numFmtId="164" fontId="1" fillId="6" borderId="36" xfId="2" applyNumberFormat="1" applyFont="1" applyFill="1" applyBorder="1" applyProtection="1"/>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30" fillId="6" borderId="16" xfId="3" applyNumberFormat="1" applyFont="1" applyFill="1" applyBorder="1" applyAlignment="1" applyProtection="1">
      <alignment vertical="center" wrapText="1"/>
    </xf>
    <xf numFmtId="1" fontId="30"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9" fillId="4" borderId="55" xfId="3" applyFont="1" applyFill="1" applyBorder="1" applyAlignment="1" applyProtection="1">
      <alignment horizontal="center" vertical="center"/>
    </xf>
    <xf numFmtId="0" fontId="29" fillId="4" borderId="56" xfId="3" applyFont="1" applyFill="1" applyBorder="1" applyAlignment="1" applyProtection="1">
      <alignment horizontal="center" vertical="center"/>
    </xf>
    <xf numFmtId="0" fontId="4" fillId="0" borderId="0" xfId="3" applyFont="1" applyAlignment="1" applyProtection="1">
      <alignment vertical="center"/>
    </xf>
    <xf numFmtId="0" fontId="1" fillId="0" borderId="0" xfId="3" applyAlignment="1">
      <alignment horizontal="left" vertical="center" wrapText="1"/>
    </xf>
    <xf numFmtId="0" fontId="25" fillId="14" borderId="0" xfId="3" applyFont="1" applyFill="1" applyAlignment="1">
      <alignment horizontal="left" vertical="center" wrapText="1"/>
    </xf>
    <xf numFmtId="0" fontId="17"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8" fillId="5" borderId="0" xfId="3" applyNumberFormat="1" applyFont="1" applyFill="1" applyBorder="1" applyAlignment="1" applyProtection="1">
      <alignment horizontal="center" wrapText="1"/>
    </xf>
    <xf numFmtId="41" fontId="28" fillId="5" borderId="7" xfId="3" applyNumberFormat="1" applyFont="1" applyFill="1" applyBorder="1" applyAlignment="1" applyProtection="1">
      <alignment horizontal="center" wrapText="1"/>
    </xf>
    <xf numFmtId="0" fontId="9" fillId="0" borderId="42" xfId="3" applyFont="1" applyFill="1" applyBorder="1" applyAlignment="1" applyProtection="1">
      <alignment wrapText="1"/>
    </xf>
    <xf numFmtId="0" fontId="9" fillId="0" borderId="0" xfId="3" applyFont="1" applyFill="1" applyBorder="1" applyAlignment="1" applyProtection="1">
      <alignment wrapText="1"/>
    </xf>
    <xf numFmtId="43" fontId="2" fillId="4" borderId="49"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4" customFormat="1" ht="18" x14ac:dyDescent="0.25">
      <c r="A1" s="462" t="s">
        <v>429</v>
      </c>
      <c r="B1" s="462"/>
      <c r="C1" s="462"/>
    </row>
    <row r="2" spans="1:3" ht="18" x14ac:dyDescent="0.25">
      <c r="A2" s="462" t="s">
        <v>430</v>
      </c>
      <c r="B2" s="462"/>
      <c r="C2" s="462"/>
    </row>
    <row r="3" spans="1:3" s="159" customFormat="1" ht="13.5" thickBot="1" x14ac:dyDescent="0.25">
      <c r="A3" s="1"/>
      <c r="B3" s="1"/>
      <c r="C3" s="1"/>
    </row>
    <row r="4" spans="1:3" s="298" customFormat="1" ht="15.75" thickBot="1" x14ac:dyDescent="0.25">
      <c r="A4" s="303" t="s">
        <v>431</v>
      </c>
      <c r="B4" s="302" t="s">
        <v>432</v>
      </c>
      <c r="C4" s="302" t="s">
        <v>433</v>
      </c>
    </row>
    <row r="5" spans="1:3" s="298" customFormat="1" ht="29.25" thickBot="1" x14ac:dyDescent="0.25">
      <c r="A5" s="301" t="s">
        <v>434</v>
      </c>
      <c r="B5" s="300" t="s">
        <v>435</v>
      </c>
      <c r="C5" s="299">
        <v>44228</v>
      </c>
    </row>
    <row r="6" spans="1:3" s="298" customFormat="1" ht="29.25" thickBot="1" x14ac:dyDescent="0.25">
      <c r="A6" s="301" t="s">
        <v>436</v>
      </c>
      <c r="B6" s="300" t="s">
        <v>437</v>
      </c>
      <c r="C6" s="299">
        <v>44410</v>
      </c>
    </row>
    <row r="7" spans="1:3" s="298" customFormat="1" x14ac:dyDescent="0.2">
      <c r="A7" s="1"/>
      <c r="B7" s="1"/>
      <c r="C7" s="1"/>
    </row>
    <row r="8" spans="1:3" s="298" customFormat="1" ht="17.25" customHeight="1" x14ac:dyDescent="0.2">
      <c r="A8" s="461" t="s">
        <v>438</v>
      </c>
      <c r="B8" s="461"/>
      <c r="C8" s="461"/>
    </row>
    <row r="9" spans="1:3" s="298" customFormat="1" ht="74.25" customHeight="1" x14ac:dyDescent="0.2">
      <c r="A9" s="460" t="s">
        <v>439</v>
      </c>
      <c r="B9" s="460"/>
      <c r="C9" s="460"/>
    </row>
    <row r="10" spans="1:3" s="298" customFormat="1" ht="45.75" customHeight="1" x14ac:dyDescent="0.2">
      <c r="A10" s="460" t="s">
        <v>440</v>
      </c>
      <c r="B10" s="460"/>
      <c r="C10" s="460"/>
    </row>
    <row r="11" spans="1:3" s="298" customFormat="1" ht="57" customHeight="1" x14ac:dyDescent="0.2">
      <c r="A11" s="460" t="s">
        <v>441</v>
      </c>
      <c r="B11" s="460"/>
      <c r="C11" s="460"/>
    </row>
    <row r="12" spans="1:3" s="298" customFormat="1" ht="11.25" customHeight="1" x14ac:dyDescent="0.2">
      <c r="A12" s="460"/>
      <c r="B12" s="460"/>
      <c r="C12" s="460"/>
    </row>
    <row r="13" spans="1:3" s="298" customFormat="1" ht="15" customHeight="1" x14ac:dyDescent="0.2">
      <c r="A13" s="461" t="s">
        <v>442</v>
      </c>
      <c r="B13" s="461"/>
      <c r="C13" s="461"/>
    </row>
    <row r="14" spans="1:3" s="298" customFormat="1" ht="65.25" customHeight="1" x14ac:dyDescent="0.2">
      <c r="A14" s="460" t="s">
        <v>443</v>
      </c>
      <c r="B14" s="460"/>
      <c r="C14" s="460"/>
    </row>
    <row r="15" spans="1:3" s="127" customFormat="1" ht="50.25" customHeight="1" x14ac:dyDescent="0.2">
      <c r="A15" s="460" t="s">
        <v>444</v>
      </c>
      <c r="B15" s="460"/>
      <c r="C15" s="460"/>
    </row>
    <row r="16" spans="1:3" s="298" customFormat="1" x14ac:dyDescent="0.2">
      <c r="A16" s="460"/>
      <c r="B16" s="460"/>
      <c r="C16" s="460"/>
    </row>
    <row r="17" spans="1:3" s="298" customFormat="1" ht="16.5" customHeight="1" x14ac:dyDescent="0.2">
      <c r="A17" s="464" t="s">
        <v>445</v>
      </c>
      <c r="B17" s="464"/>
      <c r="C17" s="464"/>
    </row>
    <row r="18" spans="1:3" s="298" customFormat="1" ht="30.75" customHeight="1" x14ac:dyDescent="0.2">
      <c r="A18" s="463" t="s">
        <v>446</v>
      </c>
      <c r="B18" s="463"/>
      <c r="C18" s="463"/>
    </row>
    <row r="19" spans="1:3" s="298" customFormat="1" ht="30" customHeight="1" x14ac:dyDescent="0.2">
      <c r="A19" s="463" t="s">
        <v>447</v>
      </c>
      <c r="B19" s="463"/>
      <c r="C19" s="463"/>
    </row>
    <row r="20" spans="1:3" s="127" customFormat="1" ht="24.75" customHeight="1" x14ac:dyDescent="0.2">
      <c r="A20" s="463" t="s">
        <v>448</v>
      </c>
      <c r="B20" s="463"/>
      <c r="C20" s="463"/>
    </row>
    <row r="21" spans="1:3" s="298" customFormat="1" ht="30" customHeight="1" x14ac:dyDescent="0.2">
      <c r="A21" s="463" t="s">
        <v>449</v>
      </c>
      <c r="B21" s="463"/>
      <c r="C21" s="463"/>
    </row>
    <row r="22" spans="1:3" s="298" customFormat="1" x14ac:dyDescent="0.2">
      <c r="A22" s="460"/>
      <c r="B22" s="460"/>
      <c r="C22" s="460"/>
    </row>
    <row r="23" spans="1:3" s="298" customFormat="1" ht="12.75" customHeight="1" x14ac:dyDescent="0.2">
      <c r="A23" s="464" t="s">
        <v>450</v>
      </c>
      <c r="B23" s="464"/>
      <c r="C23" s="464"/>
    </row>
    <row r="24" spans="1:3" s="127" customFormat="1" ht="156.75" customHeight="1" x14ac:dyDescent="0.2">
      <c r="A24" s="463" t="s">
        <v>451</v>
      </c>
      <c r="B24" s="463"/>
      <c r="C24" s="463"/>
    </row>
    <row r="25" spans="1:3" s="298" customFormat="1" ht="160.5" customHeight="1" x14ac:dyDescent="0.2">
      <c r="A25" s="463" t="s">
        <v>452</v>
      </c>
      <c r="B25" s="463"/>
      <c r="C25" s="463"/>
    </row>
    <row r="26" spans="1:3" s="298" customFormat="1" x14ac:dyDescent="0.2">
      <c r="A26" s="460"/>
      <c r="B26" s="460"/>
      <c r="C26" s="460"/>
    </row>
    <row r="27" spans="1:3" s="298" customFormat="1" x14ac:dyDescent="0.2">
      <c r="A27" s="464" t="s">
        <v>453</v>
      </c>
      <c r="B27" s="464"/>
      <c r="C27" s="464"/>
    </row>
    <row r="28" spans="1:3" s="298" customFormat="1" ht="54" customHeight="1" x14ac:dyDescent="0.2">
      <c r="A28" s="463" t="s">
        <v>454</v>
      </c>
      <c r="B28" s="463"/>
      <c r="C28" s="463"/>
    </row>
    <row r="29" spans="1:3" ht="55.5" customHeight="1" x14ac:dyDescent="0.2">
      <c r="A29" s="463" t="s">
        <v>455</v>
      </c>
      <c r="B29" s="463"/>
      <c r="C29" s="463"/>
    </row>
    <row r="30" spans="1:3" s="298" customFormat="1" x14ac:dyDescent="0.2">
      <c r="A30" s="460"/>
      <c r="B30" s="460"/>
      <c r="C30" s="460"/>
    </row>
    <row r="31" spans="1:3" s="298" customFormat="1" x14ac:dyDescent="0.2">
      <c r="A31" s="461" t="s">
        <v>456</v>
      </c>
      <c r="B31" s="461"/>
      <c r="C31" s="461"/>
    </row>
    <row r="32" spans="1:3" s="298" customFormat="1" ht="43.5" customHeight="1" x14ac:dyDescent="0.2">
      <c r="A32" s="460" t="s">
        <v>457</v>
      </c>
      <c r="B32" s="460"/>
      <c r="C32" s="460"/>
    </row>
    <row r="33" spans="1:3" s="298" customFormat="1" x14ac:dyDescent="0.2">
      <c r="A33" s="1"/>
      <c r="B33" s="1"/>
      <c r="C33" s="1"/>
    </row>
    <row r="34" spans="1:3" s="298" customFormat="1" x14ac:dyDescent="0.2">
      <c r="A34" s="461" t="s">
        <v>458</v>
      </c>
      <c r="B34" s="461"/>
      <c r="C34" s="461"/>
    </row>
    <row r="35" spans="1:3" s="298" customFormat="1" ht="54" customHeight="1" x14ac:dyDescent="0.2">
      <c r="A35" s="460" t="s">
        <v>459</v>
      </c>
      <c r="B35" s="460"/>
      <c r="C35" s="460"/>
    </row>
    <row r="36" spans="1:3" x14ac:dyDescent="0.2">
      <c r="A36" s="460"/>
      <c r="B36" s="460"/>
      <c r="C36" s="460"/>
    </row>
  </sheetData>
  <sheetProtection algorithmName="SHA-512" hashValue="ar4x9uDIrSZ3foSonPQxra889mbzIvjc2XBRWSeDudQwgO1B7rElHgIp97W5VIT8ALiyGqmA5W8qI5Z6mYgU8Q==" saltValue="u7+3QpSAZAcsi33X7lJlmQ=="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42"/>
  <sheetViews>
    <sheetView showGridLines="0" topLeftCell="F2" zoomScale="80" zoomScaleNormal="80" workbookViewId="0">
      <selection activeCell="T2" sqref="T2"/>
    </sheetView>
  </sheetViews>
  <sheetFormatPr defaultColWidth="8.85546875" defaultRowHeight="12.75" outlineLevelRow="1" outlineLevelCol="1" x14ac:dyDescent="0.2"/>
  <cols>
    <col min="1" max="1" width="13.42578125" style="131" hidden="1" customWidth="1" outlineLevel="1"/>
    <col min="2" max="3" width="23.28515625" style="131" hidden="1" customWidth="1" outlineLevel="1"/>
    <col min="4" max="4" width="35" style="131" hidden="1" customWidth="1" outlineLevel="1"/>
    <col min="5" max="5" width="44" style="58" hidden="1" customWidth="1" outlineLevel="1"/>
    <col min="6" max="6" width="33.140625" style="58" customWidth="1" collapsed="1"/>
    <col min="7" max="7" width="36" style="58" customWidth="1"/>
    <col min="8" max="8" width="10.28515625" style="58" customWidth="1"/>
    <col min="9" max="9" width="9.85546875" style="58" customWidth="1"/>
    <col min="10" max="10" width="8.85546875" style="58" customWidth="1"/>
    <col min="11" max="11" width="10" style="58" customWidth="1"/>
    <col min="12" max="14" width="14.85546875" style="58" customWidth="1"/>
    <col min="15" max="17" width="14.42578125" style="58" customWidth="1"/>
    <col min="18" max="18" width="13.85546875" style="57" customWidth="1"/>
    <col min="19" max="19" width="16.7109375" style="56" customWidth="1"/>
    <col min="20" max="16384" width="8.85546875" style="74"/>
  </cols>
  <sheetData>
    <row r="1" spans="1:19" ht="168.75" hidden="1" outlineLevel="1" x14ac:dyDescent="0.2">
      <c r="A1" s="120" t="s">
        <v>0</v>
      </c>
      <c r="B1" s="120" t="s">
        <v>1</v>
      </c>
      <c r="C1" s="120" t="s">
        <v>2</v>
      </c>
      <c r="D1" s="120" t="s">
        <v>3</v>
      </c>
      <c r="E1" s="278"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row>
    <row r="2" spans="1:19" ht="18" collapsed="1" x14ac:dyDescent="0.25">
      <c r="A2" s="120"/>
      <c r="B2" s="120"/>
      <c r="C2" s="120"/>
      <c r="D2" s="120"/>
      <c r="E2" s="278"/>
      <c r="F2" s="272" t="s">
        <v>21</v>
      </c>
      <c r="G2" s="124"/>
      <c r="H2" s="123"/>
      <c r="I2" s="123"/>
      <c r="J2" s="123"/>
      <c r="K2" s="123"/>
      <c r="L2" s="123"/>
      <c r="M2" s="123"/>
      <c r="N2" s="123"/>
      <c r="O2" s="123"/>
      <c r="P2" s="123"/>
      <c r="Q2" s="123"/>
      <c r="R2" s="122"/>
      <c r="S2" s="121"/>
    </row>
    <row r="3" spans="1:19" ht="18" x14ac:dyDescent="0.2">
      <c r="A3" s="120"/>
      <c r="B3" s="120"/>
      <c r="C3" s="120"/>
      <c r="D3" s="120"/>
      <c r="E3" s="278"/>
      <c r="F3" s="436" t="s">
        <v>460</v>
      </c>
      <c r="G3" s="124"/>
      <c r="H3" s="123"/>
      <c r="I3" s="123"/>
      <c r="J3" s="123"/>
      <c r="K3" s="123"/>
      <c r="L3" s="123"/>
      <c r="M3" s="123"/>
      <c r="N3" s="123"/>
      <c r="O3" s="123"/>
      <c r="P3" s="123"/>
      <c r="Q3" s="123"/>
      <c r="R3" s="122"/>
      <c r="S3" s="121"/>
    </row>
    <row r="4" spans="1:19" ht="13.5" thickBot="1" x14ac:dyDescent="0.25">
      <c r="A4" s="120"/>
      <c r="B4" s="120"/>
      <c r="C4" s="120"/>
      <c r="D4" s="120"/>
      <c r="E4" s="278"/>
      <c r="F4" s="124"/>
      <c r="G4" s="124"/>
      <c r="H4" s="123"/>
      <c r="I4" s="123"/>
      <c r="J4" s="123"/>
      <c r="K4" s="123"/>
      <c r="L4" s="123"/>
      <c r="M4" s="123"/>
      <c r="N4" s="123"/>
      <c r="O4" s="123"/>
      <c r="P4" s="123"/>
      <c r="Q4" s="123"/>
      <c r="R4" s="122"/>
      <c r="S4" s="121"/>
    </row>
    <row r="5" spans="1:19" ht="13.5" thickBot="1" x14ac:dyDescent="0.25">
      <c r="E5" s="74"/>
      <c r="F5" s="55" t="s">
        <v>20</v>
      </c>
      <c r="G5" s="54"/>
      <c r="H5" s="54"/>
      <c r="I5" s="54"/>
      <c r="J5" s="54"/>
      <c r="K5" s="54"/>
      <c r="L5" s="54"/>
      <c r="M5" s="54"/>
      <c r="N5" s="54"/>
      <c r="O5" s="54"/>
      <c r="P5" s="54"/>
      <c r="Q5" s="54"/>
      <c r="R5" s="392"/>
      <c r="S5" s="53"/>
    </row>
    <row r="6" spans="1:19" ht="33.75" x14ac:dyDescent="0.2">
      <c r="A6" s="131" t="str">
        <f t="shared" ref="A6:A17" si="0">$G$7</f>
        <v>Venice Family Clinic</v>
      </c>
      <c r="B6" s="131" t="str">
        <f t="shared" ref="B6:B17" si="1">$G$8</f>
        <v>SAMOHI Wellness Clinic</v>
      </c>
      <c r="F6" s="385"/>
      <c r="G6" s="280"/>
      <c r="H6" s="74"/>
      <c r="I6" s="74"/>
      <c r="J6" s="74"/>
      <c r="K6" s="74"/>
      <c r="L6" s="103" t="s">
        <v>23</v>
      </c>
      <c r="M6" s="103" t="s">
        <v>24</v>
      </c>
      <c r="N6" s="103" t="s">
        <v>25</v>
      </c>
      <c r="O6" s="103" t="s">
        <v>26</v>
      </c>
      <c r="P6" s="103" t="s">
        <v>27</v>
      </c>
      <c r="Q6" s="103" t="s">
        <v>28</v>
      </c>
      <c r="R6" s="246" t="s">
        <v>29</v>
      </c>
      <c r="S6" s="247" t="s">
        <v>30</v>
      </c>
    </row>
    <row r="7" spans="1:19" x14ac:dyDescent="0.2">
      <c r="A7" s="131" t="str">
        <f t="shared" si="0"/>
        <v>Venice Family Clinic</v>
      </c>
      <c r="B7" s="131" t="str">
        <f t="shared" si="1"/>
        <v>SAMOHI Wellness Clinic</v>
      </c>
      <c r="D7" s="131" t="s">
        <v>20</v>
      </c>
      <c r="E7" s="74" t="s">
        <v>32</v>
      </c>
      <c r="F7" s="437" t="s">
        <v>461</v>
      </c>
      <c r="G7" s="407" t="s">
        <v>462</v>
      </c>
      <c r="H7" s="74"/>
      <c r="I7" s="74" t="s">
        <v>32</v>
      </c>
      <c r="J7" s="74"/>
      <c r="K7" s="74"/>
      <c r="L7" s="90">
        <f t="shared" ref="L7:M7" si="2">L41</f>
        <v>129281.98031280001</v>
      </c>
      <c r="M7" s="90">
        <f t="shared" si="2"/>
        <v>96074</v>
      </c>
      <c r="N7" s="90">
        <f>L7-M7</f>
        <v>33207.980312800006</v>
      </c>
      <c r="O7" s="90">
        <f t="shared" ref="O7:P7" si="3">O41</f>
        <v>47945.22</v>
      </c>
      <c r="P7" s="90">
        <f t="shared" si="3"/>
        <v>48128.9</v>
      </c>
      <c r="Q7" s="90">
        <f>Q41</f>
        <v>96074.12000000001</v>
      </c>
      <c r="R7" s="89">
        <f t="shared" ref="R7:R18" si="4">IFERROR(Q7/M7,"N/A")</f>
        <v>1.0000012490372006</v>
      </c>
      <c r="S7" s="379">
        <f>S41</f>
        <v>129281.98031280001</v>
      </c>
    </row>
    <row r="8" spans="1:19" x14ac:dyDescent="0.2">
      <c r="A8" s="131" t="str">
        <f t="shared" si="0"/>
        <v>Venice Family Clinic</v>
      </c>
      <c r="B8" s="131" t="str">
        <f t="shared" si="1"/>
        <v>SAMOHI Wellness Clinic</v>
      </c>
      <c r="D8" s="131" t="s">
        <v>20</v>
      </c>
      <c r="E8" s="74" t="s">
        <v>35</v>
      </c>
      <c r="F8" s="437" t="s">
        <v>463</v>
      </c>
      <c r="G8" s="408" t="s">
        <v>464</v>
      </c>
      <c r="H8" s="74"/>
      <c r="I8" s="74" t="s">
        <v>35</v>
      </c>
      <c r="J8" s="74"/>
      <c r="K8" s="74"/>
      <c r="L8" s="90">
        <f t="shared" ref="L8:M8" si="5">L56</f>
        <v>51712.792125119988</v>
      </c>
      <c r="M8" s="90">
        <f t="shared" si="5"/>
        <v>38429.599999999999</v>
      </c>
      <c r="N8" s="90">
        <f t="shared" ref="N8:N17" si="6">L8-M8</f>
        <v>13283.192125119989</v>
      </c>
      <c r="O8" s="90">
        <f>O56</f>
        <v>19178.099999999999</v>
      </c>
      <c r="P8" s="90">
        <f>P56</f>
        <v>19251.78</v>
      </c>
      <c r="Q8" s="90">
        <f>Q56</f>
        <v>38429.880000000005</v>
      </c>
      <c r="R8" s="89">
        <f t="shared" si="4"/>
        <v>1.0000072860503364</v>
      </c>
      <c r="S8" s="379">
        <f>S56</f>
        <v>51712.792125119988</v>
      </c>
    </row>
    <row r="9" spans="1:19" x14ac:dyDescent="0.2">
      <c r="A9" s="131" t="str">
        <f t="shared" si="0"/>
        <v>Venice Family Clinic</v>
      </c>
      <c r="B9" s="131" t="str">
        <f t="shared" si="1"/>
        <v>SAMOHI Wellness Clinic</v>
      </c>
      <c r="D9" s="131" t="s">
        <v>20</v>
      </c>
      <c r="E9" s="74" t="s">
        <v>38</v>
      </c>
      <c r="F9" s="378"/>
      <c r="G9" s="74"/>
      <c r="H9" s="74"/>
      <c r="I9" s="74" t="s">
        <v>38</v>
      </c>
      <c r="J9" s="74"/>
      <c r="K9" s="74"/>
      <c r="L9" s="90">
        <f t="shared" ref="L9:M9" si="7">L64</f>
        <v>20000</v>
      </c>
      <c r="M9" s="90">
        <f t="shared" si="7"/>
        <v>20000</v>
      </c>
      <c r="N9" s="90">
        <f t="shared" si="6"/>
        <v>0</v>
      </c>
      <c r="O9" s="90">
        <f>O64</f>
        <v>4600</v>
      </c>
      <c r="P9" s="90">
        <f>P64</f>
        <v>15400</v>
      </c>
      <c r="Q9" s="90">
        <f>Q64</f>
        <v>20000</v>
      </c>
      <c r="R9" s="89">
        <f t="shared" si="4"/>
        <v>1</v>
      </c>
      <c r="S9" s="379">
        <f>S64</f>
        <v>20000</v>
      </c>
    </row>
    <row r="10" spans="1:19" x14ac:dyDescent="0.2">
      <c r="A10" s="131" t="str">
        <f t="shared" si="0"/>
        <v>Venice Family Clinic</v>
      </c>
      <c r="B10" s="131" t="str">
        <f t="shared" si="1"/>
        <v>SAMOHI Wellness Clinic</v>
      </c>
      <c r="D10" s="131" t="s">
        <v>20</v>
      </c>
      <c r="E10" s="74" t="s">
        <v>40</v>
      </c>
      <c r="F10" s="378"/>
      <c r="G10" s="74"/>
      <c r="H10" s="74"/>
      <c r="I10" s="74" t="s">
        <v>40</v>
      </c>
      <c r="J10" s="74"/>
      <c r="K10" s="74"/>
      <c r="L10" s="90">
        <f t="shared" ref="L10:M10" si="8">L71</f>
        <v>0</v>
      </c>
      <c r="M10" s="90">
        <f t="shared" si="8"/>
        <v>0</v>
      </c>
      <c r="N10" s="90">
        <f t="shared" si="6"/>
        <v>0</v>
      </c>
      <c r="O10" s="90">
        <f>O71</f>
        <v>0</v>
      </c>
      <c r="P10" s="90">
        <f>P71</f>
        <v>0</v>
      </c>
      <c r="Q10" s="90">
        <f>Q71</f>
        <v>0</v>
      </c>
      <c r="R10" s="89" t="str">
        <f t="shared" si="4"/>
        <v>N/A</v>
      </c>
      <c r="S10" s="379">
        <f>S71</f>
        <v>0</v>
      </c>
    </row>
    <row r="11" spans="1:19" x14ac:dyDescent="0.2">
      <c r="A11" s="131" t="str">
        <f t="shared" si="0"/>
        <v>Venice Family Clinic</v>
      </c>
      <c r="B11" s="131" t="str">
        <f t="shared" si="1"/>
        <v>SAMOHI Wellness Clinic</v>
      </c>
      <c r="D11" s="131" t="s">
        <v>20</v>
      </c>
      <c r="E11" s="74" t="s">
        <v>42</v>
      </c>
      <c r="F11" s="68" t="s">
        <v>465</v>
      </c>
      <c r="G11" s="438" t="s">
        <v>471</v>
      </c>
      <c r="H11" s="74"/>
      <c r="I11" s="74" t="s">
        <v>42</v>
      </c>
      <c r="J11" s="74"/>
      <c r="K11" s="74"/>
      <c r="L11" s="90">
        <f t="shared" ref="L11:M11" si="9">L78</f>
        <v>0</v>
      </c>
      <c r="M11" s="90">
        <f t="shared" si="9"/>
        <v>0</v>
      </c>
      <c r="N11" s="90">
        <f t="shared" si="6"/>
        <v>0</v>
      </c>
      <c r="O11" s="90">
        <f>O78</f>
        <v>0</v>
      </c>
      <c r="P11" s="90">
        <f>P78</f>
        <v>0</v>
      </c>
      <c r="Q11" s="90">
        <f>Q78</f>
        <v>0</v>
      </c>
      <c r="R11" s="89" t="str">
        <f t="shared" si="4"/>
        <v>N/A</v>
      </c>
      <c r="S11" s="379">
        <f>S78</f>
        <v>0</v>
      </c>
    </row>
    <row r="12" spans="1:19" x14ac:dyDescent="0.2">
      <c r="A12" s="131" t="str">
        <f t="shared" si="0"/>
        <v>Venice Family Clinic</v>
      </c>
      <c r="B12" s="131" t="str">
        <f t="shared" si="1"/>
        <v>SAMOHI Wellness Clinic</v>
      </c>
      <c r="D12" s="131" t="s">
        <v>20</v>
      </c>
      <c r="E12" s="74" t="s">
        <v>44</v>
      </c>
      <c r="F12" s="378"/>
      <c r="G12" s="74"/>
      <c r="H12" s="74"/>
      <c r="I12" s="74" t="s">
        <v>44</v>
      </c>
      <c r="J12" s="74"/>
      <c r="K12" s="74"/>
      <c r="L12" s="90">
        <f t="shared" ref="L12:M12" si="10">L85</f>
        <v>0</v>
      </c>
      <c r="M12" s="90">
        <f t="shared" si="10"/>
        <v>0</v>
      </c>
      <c r="N12" s="90">
        <f t="shared" si="6"/>
        <v>0</v>
      </c>
      <c r="O12" s="90">
        <f>O85</f>
        <v>0</v>
      </c>
      <c r="P12" s="90">
        <f>P85</f>
        <v>0</v>
      </c>
      <c r="Q12" s="90">
        <f>Q85</f>
        <v>0</v>
      </c>
      <c r="R12" s="89" t="str">
        <f t="shared" si="4"/>
        <v>N/A</v>
      </c>
      <c r="S12" s="379">
        <f>S85</f>
        <v>0</v>
      </c>
    </row>
    <row r="13" spans="1:19" x14ac:dyDescent="0.2">
      <c r="A13" s="131" t="str">
        <f t="shared" si="0"/>
        <v>Venice Family Clinic</v>
      </c>
      <c r="B13" s="131" t="str">
        <f t="shared" si="1"/>
        <v>SAMOHI Wellness Clinic</v>
      </c>
      <c r="D13" s="131" t="s">
        <v>20</v>
      </c>
      <c r="E13" s="74" t="s">
        <v>45</v>
      </c>
      <c r="F13" s="378"/>
      <c r="G13" s="74"/>
      <c r="H13" s="74"/>
      <c r="I13" s="74" t="s">
        <v>45</v>
      </c>
      <c r="J13" s="74"/>
      <c r="K13" s="74"/>
      <c r="L13" s="90">
        <f t="shared" ref="L13:M13" si="11">L92</f>
        <v>3800</v>
      </c>
      <c r="M13" s="90">
        <f t="shared" si="11"/>
        <v>0</v>
      </c>
      <c r="N13" s="90">
        <f t="shared" si="6"/>
        <v>3800</v>
      </c>
      <c r="O13" s="90">
        <f>O92</f>
        <v>0</v>
      </c>
      <c r="P13" s="90">
        <f>P92</f>
        <v>0</v>
      </c>
      <c r="Q13" s="90">
        <f>Q92</f>
        <v>0</v>
      </c>
      <c r="R13" s="89" t="str">
        <f t="shared" si="4"/>
        <v>N/A</v>
      </c>
      <c r="S13" s="379">
        <f>S92</f>
        <v>3800</v>
      </c>
    </row>
    <row r="14" spans="1:19" x14ac:dyDescent="0.2">
      <c r="A14" s="131" t="str">
        <f t="shared" si="0"/>
        <v>Venice Family Clinic</v>
      </c>
      <c r="B14" s="131" t="str">
        <f t="shared" si="1"/>
        <v>SAMOHI Wellness Clinic</v>
      </c>
      <c r="D14" s="131" t="s">
        <v>20</v>
      </c>
      <c r="E14" s="74" t="s">
        <v>46</v>
      </c>
      <c r="F14" s="378" t="s">
        <v>467</v>
      </c>
      <c r="G14" s="439">
        <v>159893</v>
      </c>
      <c r="H14" s="74"/>
      <c r="I14" s="74" t="s">
        <v>46</v>
      </c>
      <c r="J14" s="74"/>
      <c r="K14" s="74"/>
      <c r="L14" s="90">
        <f t="shared" ref="L14:M14" si="12">L104</f>
        <v>11000</v>
      </c>
      <c r="M14" s="90">
        <f t="shared" si="12"/>
        <v>0</v>
      </c>
      <c r="N14" s="90">
        <f t="shared" si="6"/>
        <v>11000</v>
      </c>
      <c r="O14" s="90">
        <f>O104</f>
        <v>0</v>
      </c>
      <c r="P14" s="90">
        <f>P104</f>
        <v>0</v>
      </c>
      <c r="Q14" s="90">
        <f>Q104</f>
        <v>0</v>
      </c>
      <c r="R14" s="89" t="str">
        <f t="shared" si="4"/>
        <v>N/A</v>
      </c>
      <c r="S14" s="379">
        <f>S104</f>
        <v>11000</v>
      </c>
    </row>
    <row r="15" spans="1:19" x14ac:dyDescent="0.2">
      <c r="A15" s="131" t="str">
        <f t="shared" si="0"/>
        <v>Venice Family Clinic</v>
      </c>
      <c r="B15" s="131" t="str">
        <f t="shared" si="1"/>
        <v>SAMOHI Wellness Clinic</v>
      </c>
      <c r="D15" s="131" t="s">
        <v>20</v>
      </c>
      <c r="E15" s="74" t="s">
        <v>47</v>
      </c>
      <c r="F15" s="378" t="s">
        <v>468</v>
      </c>
      <c r="G15" s="440">
        <f>Q18</f>
        <v>159893</v>
      </c>
      <c r="H15" s="74"/>
      <c r="I15" s="74" t="s">
        <v>47</v>
      </c>
      <c r="J15" s="74"/>
      <c r="K15" s="74"/>
      <c r="L15" s="90">
        <f t="shared" ref="L15:M15" si="13">L111</f>
        <v>0</v>
      </c>
      <c r="M15" s="90">
        <f t="shared" si="13"/>
        <v>0</v>
      </c>
      <c r="N15" s="90">
        <f t="shared" si="6"/>
        <v>0</v>
      </c>
      <c r="O15" s="90">
        <f>O111</f>
        <v>0</v>
      </c>
      <c r="P15" s="90">
        <f>P111</f>
        <v>0</v>
      </c>
      <c r="Q15" s="90">
        <f>Q111</f>
        <v>0</v>
      </c>
      <c r="R15" s="89" t="str">
        <f t="shared" si="4"/>
        <v>N/A</v>
      </c>
      <c r="S15" s="379">
        <f>S111</f>
        <v>0</v>
      </c>
    </row>
    <row r="16" spans="1:19" x14ac:dyDescent="0.2">
      <c r="A16" s="131" t="str">
        <f t="shared" si="0"/>
        <v>Venice Family Clinic</v>
      </c>
      <c r="B16" s="131" t="str">
        <f t="shared" si="1"/>
        <v>SAMOHI Wellness Clinic</v>
      </c>
      <c r="D16" s="131" t="s">
        <v>20</v>
      </c>
      <c r="E16" s="74" t="s">
        <v>48</v>
      </c>
      <c r="F16" s="378" t="s">
        <v>469</v>
      </c>
      <c r="G16" s="440">
        <f>G14-G15</f>
        <v>0</v>
      </c>
      <c r="H16" s="74"/>
      <c r="I16" s="74" t="s">
        <v>48</v>
      </c>
      <c r="J16" s="74"/>
      <c r="K16" s="74"/>
      <c r="L16" s="90">
        <f t="shared" ref="L16:M16" si="14">L118</f>
        <v>5389</v>
      </c>
      <c r="M16" s="90">
        <f t="shared" si="14"/>
        <v>5389</v>
      </c>
      <c r="N16" s="90">
        <f t="shared" si="6"/>
        <v>0</v>
      </c>
      <c r="O16" s="90">
        <f>O118</f>
        <v>0</v>
      </c>
      <c r="P16" s="90">
        <f>P118</f>
        <v>5389</v>
      </c>
      <c r="Q16" s="90">
        <f>Q118</f>
        <v>5389</v>
      </c>
      <c r="R16" s="89">
        <f t="shared" si="4"/>
        <v>1</v>
      </c>
      <c r="S16" s="379">
        <f>S118</f>
        <v>5389</v>
      </c>
    </row>
    <row r="17" spans="1:20" x14ac:dyDescent="0.2">
      <c r="A17" s="131" t="str">
        <f t="shared" si="0"/>
        <v>Venice Family Clinic</v>
      </c>
      <c r="B17" s="131" t="str">
        <f t="shared" si="1"/>
        <v>SAMOHI Wellness Clinic</v>
      </c>
      <c r="D17" s="131" t="s">
        <v>20</v>
      </c>
      <c r="E17" s="74" t="s">
        <v>49</v>
      </c>
      <c r="F17" s="378"/>
      <c r="G17" s="74"/>
      <c r="H17" s="74"/>
      <c r="I17" s="74" t="s">
        <v>49</v>
      </c>
      <c r="J17" s="74"/>
      <c r="K17" s="74"/>
      <c r="L17" s="90">
        <f t="shared" ref="L17:M17" si="15">L127</f>
        <v>28200.930985834799</v>
      </c>
      <c r="M17" s="90">
        <f t="shared" si="15"/>
        <v>0</v>
      </c>
      <c r="N17" s="90">
        <f t="shared" si="6"/>
        <v>28200.930985834799</v>
      </c>
      <c r="O17" s="90">
        <f>O127</f>
        <v>0</v>
      </c>
      <c r="P17" s="90">
        <f>P127</f>
        <v>0</v>
      </c>
      <c r="Q17" s="90">
        <f>Q127</f>
        <v>0</v>
      </c>
      <c r="R17" s="89" t="str">
        <f t="shared" si="4"/>
        <v>N/A</v>
      </c>
      <c r="S17" s="379">
        <f>S127</f>
        <v>28200.930985834799</v>
      </c>
    </row>
    <row r="18" spans="1:20" ht="13.5" thickBot="1" x14ac:dyDescent="0.25">
      <c r="E18" s="74"/>
      <c r="F18" s="380"/>
      <c r="G18" s="381"/>
      <c r="H18" s="248"/>
      <c r="I18" s="381" t="s">
        <v>50</v>
      </c>
      <c r="J18" s="381"/>
      <c r="K18" s="381"/>
      <c r="L18" s="382">
        <f t="shared" ref="L18:Q18" si="16">SUM(L7:L17)</f>
        <v>249384.70342375478</v>
      </c>
      <c r="M18" s="382">
        <f t="shared" si="16"/>
        <v>159892.6</v>
      </c>
      <c r="N18" s="382">
        <f t="shared" si="16"/>
        <v>89492.103423754801</v>
      </c>
      <c r="O18" s="382">
        <f t="shared" si="16"/>
        <v>71723.320000000007</v>
      </c>
      <c r="P18" s="382">
        <f t="shared" si="16"/>
        <v>88169.68</v>
      </c>
      <c r="Q18" s="382">
        <f t="shared" si="16"/>
        <v>159893</v>
      </c>
      <c r="R18" s="383">
        <f t="shared" si="4"/>
        <v>1.0000025016792522</v>
      </c>
      <c r="S18" s="384">
        <f>SUM(S7:S17)</f>
        <v>249384.70342375478</v>
      </c>
    </row>
    <row r="19" spans="1:20" ht="13.5" thickBot="1" x14ac:dyDescent="0.25">
      <c r="E19" s="74"/>
      <c r="F19" s="67"/>
      <c r="G19" s="74"/>
      <c r="H19" s="74"/>
      <c r="I19" s="67"/>
      <c r="J19" s="67"/>
      <c r="K19" s="67"/>
      <c r="L19" s="306"/>
      <c r="M19" s="306"/>
      <c r="N19" s="306"/>
      <c r="O19" s="306"/>
      <c r="P19" s="306"/>
      <c r="Q19" s="306"/>
      <c r="R19" s="287"/>
      <c r="S19" s="306"/>
    </row>
    <row r="20" spans="1:20" ht="13.5" hidden="1" thickBot="1" x14ac:dyDescent="0.25">
      <c r="E20" s="74"/>
      <c r="F20" s="74" t="s">
        <v>466</v>
      </c>
      <c r="G20" s="74"/>
      <c r="H20" s="74"/>
      <c r="I20" s="67"/>
      <c r="J20" s="67"/>
      <c r="K20" s="67"/>
      <c r="L20" s="306"/>
      <c r="M20" s="306"/>
      <c r="N20" s="306"/>
      <c r="O20" s="306"/>
      <c r="P20" s="306"/>
      <c r="Q20" s="306"/>
      <c r="R20" s="287"/>
      <c r="S20" s="306"/>
    </row>
    <row r="21" spans="1:20" ht="13.5" hidden="1" thickBot="1" x14ac:dyDescent="0.25">
      <c r="E21" s="74"/>
      <c r="F21" s="378" t="s">
        <v>470</v>
      </c>
      <c r="G21" s="74"/>
      <c r="H21" s="74"/>
      <c r="I21" s="67"/>
      <c r="J21" s="67"/>
      <c r="K21" s="67"/>
      <c r="L21" s="306"/>
      <c r="M21" s="306"/>
      <c r="N21" s="306"/>
      <c r="O21" s="306"/>
      <c r="P21" s="306"/>
      <c r="Q21" s="306"/>
      <c r="R21" s="287"/>
      <c r="S21" s="306"/>
    </row>
    <row r="22" spans="1:20" ht="13.5" hidden="1" thickBot="1" x14ac:dyDescent="0.25">
      <c r="F22" s="378" t="s">
        <v>471</v>
      </c>
      <c r="G22" s="74"/>
      <c r="H22" s="74"/>
      <c r="I22" s="74"/>
      <c r="J22" s="74"/>
      <c r="K22" s="74"/>
    </row>
    <row r="23" spans="1:20" ht="13.5" thickBot="1" x14ac:dyDescent="0.25">
      <c r="E23" s="74"/>
      <c r="F23" s="55" t="s">
        <v>56</v>
      </c>
      <c r="G23" s="54"/>
      <c r="H23" s="54"/>
      <c r="I23" s="54"/>
      <c r="J23" s="54"/>
      <c r="K23" s="54"/>
      <c r="L23" s="54"/>
      <c r="M23" s="54"/>
      <c r="N23" s="54"/>
      <c r="O23" s="54"/>
      <c r="P23" s="54"/>
      <c r="Q23" s="54"/>
      <c r="R23" s="392"/>
      <c r="S23" s="53"/>
    </row>
    <row r="24" spans="1:20" ht="13.5" thickBot="1" x14ac:dyDescent="0.25">
      <c r="F24" s="74"/>
      <c r="G24" s="74"/>
      <c r="H24" s="74"/>
      <c r="I24" s="74"/>
      <c r="J24" s="74"/>
      <c r="K24" s="74"/>
    </row>
    <row r="25" spans="1:20" x14ac:dyDescent="0.2">
      <c r="F25" s="363" t="s">
        <v>57</v>
      </c>
      <c r="G25" s="364"/>
      <c r="H25" s="364"/>
      <c r="I25" s="364"/>
      <c r="J25" s="364"/>
      <c r="K25" s="365"/>
      <c r="L25" s="366"/>
      <c r="M25" s="366"/>
      <c r="N25" s="366"/>
      <c r="O25" s="366"/>
      <c r="P25" s="366"/>
      <c r="Q25" s="366"/>
      <c r="R25" s="367"/>
      <c r="S25" s="368"/>
    </row>
    <row r="26" spans="1:20" s="264" customFormat="1" ht="11.25" x14ac:dyDescent="0.2">
      <c r="A26" s="259"/>
      <c r="B26" s="259"/>
      <c r="C26" s="259"/>
      <c r="D26" s="259"/>
      <c r="E26" s="268"/>
      <c r="F26" s="369" t="s">
        <v>472</v>
      </c>
      <c r="G26" s="270"/>
      <c r="H26" s="270"/>
      <c r="I26" s="270"/>
      <c r="J26" s="270"/>
      <c r="K26" s="262"/>
      <c r="L26" s="47"/>
      <c r="M26" s="47"/>
      <c r="N26" s="47"/>
      <c r="O26" s="47"/>
      <c r="P26" s="47"/>
      <c r="Q26" s="47"/>
      <c r="R26" s="46"/>
      <c r="S26" s="370"/>
    </row>
    <row r="27" spans="1:20" s="264" customFormat="1" ht="33.75" x14ac:dyDescent="0.2">
      <c r="A27" s="131"/>
      <c r="B27" s="131"/>
      <c r="C27" s="259"/>
      <c r="D27" s="271"/>
      <c r="E27" s="268"/>
      <c r="F27" s="467" t="s">
        <v>60</v>
      </c>
      <c r="G27" s="468" t="s">
        <v>61</v>
      </c>
      <c r="H27" s="103" t="s">
        <v>7</v>
      </c>
      <c r="I27" s="103" t="s">
        <v>8</v>
      </c>
      <c r="J27" s="103" t="s">
        <v>9</v>
      </c>
      <c r="K27" s="103" t="s">
        <v>613</v>
      </c>
      <c r="L27" s="103" t="s">
        <v>23</v>
      </c>
      <c r="M27" s="103" t="s">
        <v>24</v>
      </c>
      <c r="N27" s="103" t="s">
        <v>25</v>
      </c>
      <c r="O27" s="103" t="s">
        <v>26</v>
      </c>
      <c r="P27" s="103" t="s">
        <v>27</v>
      </c>
      <c r="Q27" s="103" t="s">
        <v>28</v>
      </c>
      <c r="R27" s="246" t="s">
        <v>29</v>
      </c>
      <c r="S27" s="371" t="s">
        <v>30</v>
      </c>
    </row>
    <row r="28" spans="1:20" hidden="1" outlineLevel="1" x14ac:dyDescent="0.2">
      <c r="A28" s="131" t="str">
        <f>$G$7</f>
        <v>Venice Family Clinic</v>
      </c>
      <c r="B28" s="131" t="str">
        <f>$G$8</f>
        <v>SAMOHI Wellness Clinic</v>
      </c>
      <c r="D28" s="131" t="s">
        <v>56</v>
      </c>
      <c r="E28" s="58" t="s">
        <v>57</v>
      </c>
      <c r="F28" s="409" t="s">
        <v>473</v>
      </c>
      <c r="G28" s="410" t="s">
        <v>474</v>
      </c>
      <c r="H28" s="411">
        <v>1</v>
      </c>
      <c r="I28" s="412">
        <v>20250</v>
      </c>
      <c r="J28" s="411">
        <f>H28*K28</f>
        <v>0.05</v>
      </c>
      <c r="K28" s="413">
        <v>0.05</v>
      </c>
      <c r="L28" s="414">
        <v>12150</v>
      </c>
      <c r="M28" s="414">
        <v>4515</v>
      </c>
      <c r="N28" s="415">
        <f>L28-M28</f>
        <v>7635</v>
      </c>
      <c r="O28" s="441">
        <v>2256</v>
      </c>
      <c r="P28" s="441">
        <v>2259.52</v>
      </c>
      <c r="Q28" s="95">
        <f>SUM(O28:P28)</f>
        <v>4515.5200000000004</v>
      </c>
      <c r="R28" s="89">
        <f>IFERROR(Q28/M28,"N/A")</f>
        <v>1.0001151716500554</v>
      </c>
      <c r="S28" s="442">
        <f>L28</f>
        <v>12150</v>
      </c>
      <c r="T28" s="74" t="s">
        <v>475</v>
      </c>
    </row>
    <row r="29" spans="1:20" hidden="1" outlineLevel="1" x14ac:dyDescent="0.2">
      <c r="A29" s="131" t="str">
        <f>$G$7</f>
        <v>Venice Family Clinic</v>
      </c>
      <c r="B29" s="131" t="str">
        <f>$G$8</f>
        <v>SAMOHI Wellness Clinic</v>
      </c>
      <c r="D29" s="131" t="s">
        <v>56</v>
      </c>
      <c r="E29" s="58" t="s">
        <v>57</v>
      </c>
      <c r="F29" s="409" t="s">
        <v>476</v>
      </c>
      <c r="G29" s="410" t="s">
        <v>477</v>
      </c>
      <c r="H29" s="411">
        <v>1</v>
      </c>
      <c r="I29" s="412">
        <v>8380</v>
      </c>
      <c r="J29" s="411">
        <f>H29*K29</f>
        <v>0.05</v>
      </c>
      <c r="K29" s="413">
        <v>0.05</v>
      </c>
      <c r="L29" s="414">
        <v>5028</v>
      </c>
      <c r="M29" s="414">
        <v>0</v>
      </c>
      <c r="N29" s="416">
        <f>L29-M29</f>
        <v>5028</v>
      </c>
      <c r="O29" s="441">
        <v>0</v>
      </c>
      <c r="P29" s="441">
        <v>0</v>
      </c>
      <c r="Q29" s="95">
        <f>SUM(O29:P29)</f>
        <v>0</v>
      </c>
      <c r="R29" s="89" t="str">
        <f>IFERROR(Q29/M29,"N/A")</f>
        <v>N/A</v>
      </c>
      <c r="S29" s="442">
        <f>L29</f>
        <v>5028</v>
      </c>
      <c r="T29" s="74" t="s">
        <v>475</v>
      </c>
    </row>
    <row r="30" spans="1:20" hidden="1" outlineLevel="1" x14ac:dyDescent="0.2">
      <c r="A30" s="131" t="str">
        <f>$G$7</f>
        <v>Venice Family Clinic</v>
      </c>
      <c r="B30" s="131" t="str">
        <f>$G$8</f>
        <v>SAMOHI Wellness Clinic</v>
      </c>
      <c r="D30" s="131" t="s">
        <v>56</v>
      </c>
      <c r="E30" s="58" t="s">
        <v>57</v>
      </c>
      <c r="F30" s="409" t="s">
        <v>478</v>
      </c>
      <c r="G30" s="410" t="s">
        <v>479</v>
      </c>
      <c r="H30" s="411">
        <v>1</v>
      </c>
      <c r="I30" s="412">
        <v>24891.667010000001</v>
      </c>
      <c r="J30" s="411">
        <f>H30*K30</f>
        <v>0.02</v>
      </c>
      <c r="K30" s="413">
        <v>0.02</v>
      </c>
      <c r="L30" s="414">
        <v>5974.0000823999999</v>
      </c>
      <c r="M30" s="414">
        <v>0</v>
      </c>
      <c r="N30" s="416">
        <f>L30-M30</f>
        <v>5974.0000823999999</v>
      </c>
      <c r="O30" s="441">
        <v>0</v>
      </c>
      <c r="P30" s="441">
        <v>0</v>
      </c>
      <c r="Q30" s="95">
        <f>SUM(O30:P30)</f>
        <v>0</v>
      </c>
      <c r="R30" s="89" t="str">
        <f>IFERROR(Q30/M30,"N/A")</f>
        <v>N/A</v>
      </c>
      <c r="S30" s="442">
        <f>L30</f>
        <v>5974.0000823999999</v>
      </c>
      <c r="T30" s="74" t="s">
        <v>475</v>
      </c>
    </row>
    <row r="31" spans="1:20" hidden="1" outlineLevel="1" x14ac:dyDescent="0.2">
      <c r="A31" s="131" t="str">
        <f>$G$7</f>
        <v>Venice Family Clinic</v>
      </c>
      <c r="B31" s="131" t="str">
        <f>$G$8</f>
        <v>SAMOHI Wellness Clinic</v>
      </c>
      <c r="D31" s="131" t="s">
        <v>56</v>
      </c>
      <c r="E31" s="58" t="s">
        <v>57</v>
      </c>
      <c r="F31" s="409" t="s">
        <v>491</v>
      </c>
      <c r="G31" s="410" t="s">
        <v>492</v>
      </c>
      <c r="H31" s="411">
        <v>1</v>
      </c>
      <c r="I31" s="412">
        <v>12960</v>
      </c>
      <c r="J31" s="411">
        <f>H31*K31</f>
        <v>0.02</v>
      </c>
      <c r="K31" s="413">
        <v>0.02</v>
      </c>
      <c r="L31" s="414">
        <v>3110.4</v>
      </c>
      <c r="M31" s="414">
        <v>0</v>
      </c>
      <c r="N31" s="416">
        <f>L31-M31</f>
        <v>3110.4</v>
      </c>
      <c r="O31" s="441">
        <v>0</v>
      </c>
      <c r="P31" s="441">
        <v>0</v>
      </c>
      <c r="Q31" s="95">
        <f>SUM(O31:P31)</f>
        <v>0</v>
      </c>
      <c r="R31" s="89" t="str">
        <f>IFERROR(Q31/M31,"N/A")</f>
        <v>N/A</v>
      </c>
      <c r="S31" s="442">
        <f>L31</f>
        <v>3110.4</v>
      </c>
      <c r="T31" s="74" t="s">
        <v>475</v>
      </c>
    </row>
    <row r="32" spans="1:20" collapsed="1" x14ac:dyDescent="0.2">
      <c r="F32" s="409"/>
      <c r="G32" s="410" t="s">
        <v>475</v>
      </c>
      <c r="H32" s="411"/>
      <c r="I32" s="412"/>
      <c r="J32" s="411"/>
      <c r="K32" s="411">
        <f>SUM(J28:J31)</f>
        <v>0.14000000000000001</v>
      </c>
      <c r="L32" s="414">
        <f>SUM(L28:L31)</f>
        <v>26262.400082400003</v>
      </c>
      <c r="M32" s="414">
        <f t="shared" ref="M32:Q32" si="17">SUM(M28:M31)</f>
        <v>4515</v>
      </c>
      <c r="N32" s="416">
        <f t="shared" si="17"/>
        <v>21747.400082400003</v>
      </c>
      <c r="O32" s="441">
        <f t="shared" si="17"/>
        <v>2256</v>
      </c>
      <c r="P32" s="441">
        <f t="shared" si="17"/>
        <v>2259.52</v>
      </c>
      <c r="Q32" s="95">
        <f t="shared" si="17"/>
        <v>4515.5200000000004</v>
      </c>
      <c r="R32" s="89">
        <f>IFERROR(Q32/M32,"N/A")</f>
        <v>1.0001151716500554</v>
      </c>
      <c r="S32" s="442">
        <f>SUM(S28:S31)</f>
        <v>26262.400082400003</v>
      </c>
    </row>
    <row r="33" spans="1:20" hidden="1" outlineLevel="1" x14ac:dyDescent="0.2">
      <c r="A33" s="131" t="str">
        <f>$G$7</f>
        <v>Venice Family Clinic</v>
      </c>
      <c r="B33" s="131" t="str">
        <f>$G$8</f>
        <v>SAMOHI Wellness Clinic</v>
      </c>
      <c r="D33" s="131" t="s">
        <v>56</v>
      </c>
      <c r="E33" s="58" t="s">
        <v>57</v>
      </c>
      <c r="F33" s="409" t="s">
        <v>480</v>
      </c>
      <c r="G33" s="410" t="s">
        <v>481</v>
      </c>
      <c r="H33" s="411">
        <v>1</v>
      </c>
      <c r="I33" s="412">
        <v>21712</v>
      </c>
      <c r="J33" s="411">
        <f>H33*K33</f>
        <v>0.25</v>
      </c>
      <c r="K33" s="413">
        <v>0.25</v>
      </c>
      <c r="L33" s="414">
        <v>65136</v>
      </c>
      <c r="M33" s="414">
        <v>61067</v>
      </c>
      <c r="N33" s="416">
        <f>L33-M33</f>
        <v>4069</v>
      </c>
      <c r="O33" s="441">
        <v>30534.06</v>
      </c>
      <c r="P33" s="441">
        <v>30532.54</v>
      </c>
      <c r="Q33" s="95">
        <f>SUM(O33:P33)</f>
        <v>61066.600000000006</v>
      </c>
      <c r="R33" s="89">
        <f>IFERROR(Q33/M33,"N/A")</f>
        <v>0.99999344981741378</v>
      </c>
      <c r="S33" s="442">
        <f>L33</f>
        <v>65136</v>
      </c>
      <c r="T33" s="74" t="s">
        <v>482</v>
      </c>
    </row>
    <row r="34" spans="1:20" hidden="1" outlineLevel="1" x14ac:dyDescent="0.2">
      <c r="A34" s="131" t="str">
        <f>$G$7</f>
        <v>Venice Family Clinic</v>
      </c>
      <c r="B34" s="131" t="str">
        <f>$G$8</f>
        <v>SAMOHI Wellness Clinic</v>
      </c>
      <c r="D34" s="131" t="s">
        <v>56</v>
      </c>
      <c r="E34" s="58" t="s">
        <v>57</v>
      </c>
      <c r="F34" s="409" t="s">
        <v>483</v>
      </c>
      <c r="G34" s="410" t="s">
        <v>484</v>
      </c>
      <c r="H34" s="417">
        <v>1</v>
      </c>
      <c r="I34" s="418">
        <v>5080.8</v>
      </c>
      <c r="J34" s="411">
        <f>H34*K34</f>
        <v>0.25513999999999998</v>
      </c>
      <c r="K34" s="420">
        <v>0.25513999999999998</v>
      </c>
      <c r="L34" s="414">
        <v>15555.783744</v>
      </c>
      <c r="M34" s="414">
        <v>15117</v>
      </c>
      <c r="N34" s="416">
        <f>L34-M34</f>
        <v>438.7837440000003</v>
      </c>
      <c r="O34" s="441">
        <v>7469.16</v>
      </c>
      <c r="P34" s="441">
        <v>7647.84</v>
      </c>
      <c r="Q34" s="95">
        <f>SUM(O34:P34)</f>
        <v>15117</v>
      </c>
      <c r="R34" s="89">
        <f>IFERROR(Q34/M34,"N/A")</f>
        <v>1</v>
      </c>
      <c r="S34" s="442">
        <f>L34</f>
        <v>15555.783744</v>
      </c>
      <c r="T34" s="74" t="s">
        <v>482</v>
      </c>
    </row>
    <row r="35" spans="1:20" hidden="1" outlineLevel="1" x14ac:dyDescent="0.2">
      <c r="A35" s="131" t="str">
        <f>$G$7</f>
        <v>Venice Family Clinic</v>
      </c>
      <c r="B35" s="131" t="str">
        <f>$G$8</f>
        <v>SAMOHI Wellness Clinic</v>
      </c>
      <c r="D35" s="131" t="s">
        <v>56</v>
      </c>
      <c r="E35" s="58" t="s">
        <v>57</v>
      </c>
      <c r="F35" s="409" t="s">
        <v>485</v>
      </c>
      <c r="G35" s="410" t="s">
        <v>486</v>
      </c>
      <c r="H35" s="417">
        <v>1</v>
      </c>
      <c r="I35" s="418">
        <v>5477.52</v>
      </c>
      <c r="J35" s="411">
        <f>H35*K35</f>
        <v>3.5000000000000003E-2</v>
      </c>
      <c r="K35" s="420">
        <v>3.5000000000000003E-2</v>
      </c>
      <c r="L35" s="414">
        <v>2300.5584000000003</v>
      </c>
      <c r="M35" s="414">
        <v>1900</v>
      </c>
      <c r="N35" s="416">
        <f>L35-M35</f>
        <v>400.55840000000035</v>
      </c>
      <c r="O35" s="441">
        <v>948</v>
      </c>
      <c r="P35" s="441">
        <v>952</v>
      </c>
      <c r="Q35" s="95">
        <f>SUM(O35:P35)</f>
        <v>1900</v>
      </c>
      <c r="R35" s="89">
        <f>IFERROR(Q35/M35,"N/A")</f>
        <v>1</v>
      </c>
      <c r="S35" s="442">
        <f>L35</f>
        <v>2300.5584000000003</v>
      </c>
      <c r="T35" s="74" t="s">
        <v>482</v>
      </c>
    </row>
    <row r="36" spans="1:20" hidden="1" outlineLevel="1" x14ac:dyDescent="0.2">
      <c r="A36" s="131" t="str">
        <f>$G$7</f>
        <v>Venice Family Clinic</v>
      </c>
      <c r="B36" s="131" t="str">
        <f>$G$8</f>
        <v>SAMOHI Wellness Clinic</v>
      </c>
      <c r="D36" s="131" t="s">
        <v>56</v>
      </c>
      <c r="E36" s="58" t="s">
        <v>57</v>
      </c>
      <c r="F36" s="409" t="s">
        <v>490</v>
      </c>
      <c r="G36" s="410" t="s">
        <v>170</v>
      </c>
      <c r="H36" s="417">
        <v>1</v>
      </c>
      <c r="I36" s="418">
        <v>7090</v>
      </c>
      <c r="J36" s="411">
        <f>H36*K36</f>
        <v>0.05</v>
      </c>
      <c r="K36" s="420">
        <v>0.05</v>
      </c>
      <c r="L36" s="414">
        <v>4254</v>
      </c>
      <c r="M36" s="414">
        <v>2479</v>
      </c>
      <c r="N36" s="416">
        <f>L36-M36</f>
        <v>1775</v>
      </c>
      <c r="O36" s="441">
        <v>1242</v>
      </c>
      <c r="P36" s="441">
        <v>1237</v>
      </c>
      <c r="Q36" s="95">
        <f>SUM(O36:P36)</f>
        <v>2479</v>
      </c>
      <c r="R36" s="89">
        <f>IFERROR(Q36/M36,"N/A")</f>
        <v>1</v>
      </c>
      <c r="S36" s="442">
        <f>L36</f>
        <v>4254</v>
      </c>
      <c r="T36" s="74" t="s">
        <v>482</v>
      </c>
    </row>
    <row r="37" spans="1:20" collapsed="1" x14ac:dyDescent="0.2">
      <c r="F37" s="409"/>
      <c r="G37" s="410" t="s">
        <v>482</v>
      </c>
      <c r="H37" s="417"/>
      <c r="I37" s="418"/>
      <c r="J37" s="411"/>
      <c r="K37" s="417">
        <f>SUM(J33:J36)</f>
        <v>0.59014</v>
      </c>
      <c r="L37" s="414">
        <f>SUM(L33:L36)</f>
        <v>87246.342143999995</v>
      </c>
      <c r="M37" s="414">
        <f t="shared" ref="M37:Q37" si="18">SUM(M33:M36)</f>
        <v>80563</v>
      </c>
      <c r="N37" s="416">
        <f t="shared" si="18"/>
        <v>6683.3421440000002</v>
      </c>
      <c r="O37" s="441">
        <f t="shared" si="18"/>
        <v>40193.22</v>
      </c>
      <c r="P37" s="441">
        <f t="shared" si="18"/>
        <v>40369.380000000005</v>
      </c>
      <c r="Q37" s="95">
        <f t="shared" si="18"/>
        <v>80562.600000000006</v>
      </c>
      <c r="R37" s="89">
        <f>IFERROR(Q37/M37,"N/A")</f>
        <v>0.99999503494159858</v>
      </c>
      <c r="S37" s="442">
        <f>SUM(S33:S36)</f>
        <v>87246.342143999995</v>
      </c>
    </row>
    <row r="38" spans="1:20" hidden="1" outlineLevel="1" x14ac:dyDescent="0.2">
      <c r="A38" s="131" t="str">
        <f>$G$7</f>
        <v>Venice Family Clinic</v>
      </c>
      <c r="B38" s="131" t="str">
        <f>$G$8</f>
        <v>SAMOHI Wellness Clinic</v>
      </c>
      <c r="D38" s="131" t="s">
        <v>56</v>
      </c>
      <c r="E38" s="58" t="s">
        <v>57</v>
      </c>
      <c r="F38" s="409" t="s">
        <v>487</v>
      </c>
      <c r="G38" s="410" t="s">
        <v>488</v>
      </c>
      <c r="H38" s="417">
        <v>1</v>
      </c>
      <c r="I38" s="418">
        <v>3243.36</v>
      </c>
      <c r="J38" s="411">
        <f>H38*K38</f>
        <v>0.40527000000000002</v>
      </c>
      <c r="K38" s="420">
        <v>0.40527000000000002</v>
      </c>
      <c r="L38" s="414">
        <v>15773.238086400001</v>
      </c>
      <c r="M38" s="414">
        <v>10996</v>
      </c>
      <c r="N38" s="416">
        <f>L38-M38</f>
        <v>4777.2380864000006</v>
      </c>
      <c r="O38" s="441">
        <v>5496</v>
      </c>
      <c r="P38" s="441">
        <v>5500</v>
      </c>
      <c r="Q38" s="95">
        <f>SUM(O38:P38)</f>
        <v>10996</v>
      </c>
      <c r="R38" s="89">
        <f>IFERROR(Q38/M38,"N/A")</f>
        <v>1</v>
      </c>
      <c r="S38" s="442">
        <f>L38</f>
        <v>15773.238086400001</v>
      </c>
      <c r="T38" s="74" t="s">
        <v>489</v>
      </c>
    </row>
    <row r="39" spans="1:20" collapsed="1" x14ac:dyDescent="0.2">
      <c r="F39" s="409"/>
      <c r="G39" s="410" t="s">
        <v>489</v>
      </c>
      <c r="H39" s="417"/>
      <c r="I39" s="418"/>
      <c r="J39" s="417"/>
      <c r="K39" s="417">
        <f>SUM(J38)</f>
        <v>0.40527000000000002</v>
      </c>
      <c r="L39" s="414">
        <f>SUM(L38)</f>
        <v>15773.238086400001</v>
      </c>
      <c r="M39" s="414">
        <f t="shared" ref="M39:Q39" si="19">SUM(M38)</f>
        <v>10996</v>
      </c>
      <c r="N39" s="416">
        <f t="shared" si="19"/>
        <v>4777.2380864000006</v>
      </c>
      <c r="O39" s="441">
        <f t="shared" si="19"/>
        <v>5496</v>
      </c>
      <c r="P39" s="441">
        <f t="shared" si="19"/>
        <v>5500</v>
      </c>
      <c r="Q39" s="95">
        <f t="shared" si="19"/>
        <v>10996</v>
      </c>
      <c r="R39" s="89">
        <f>IFERROR(Q39/M39,"N/A")</f>
        <v>1</v>
      </c>
      <c r="S39" s="442">
        <f>SUM(S38)</f>
        <v>15773.238086400001</v>
      </c>
    </row>
    <row r="40" spans="1:20" x14ac:dyDescent="0.2">
      <c r="A40" s="131" t="str">
        <f t="shared" ref="A40" si="20">$G$7</f>
        <v>Venice Family Clinic</v>
      </c>
      <c r="B40" s="131" t="str">
        <f t="shared" ref="B40" si="21">$G$8</f>
        <v>SAMOHI Wellness Clinic</v>
      </c>
      <c r="D40" s="131" t="s">
        <v>56</v>
      </c>
      <c r="E40" s="58" t="s">
        <v>57</v>
      </c>
      <c r="F40" s="409"/>
      <c r="G40" s="410"/>
      <c r="H40" s="417"/>
      <c r="I40" s="418"/>
      <c r="J40" s="419"/>
      <c r="K40" s="420"/>
      <c r="L40" s="414">
        <v>0</v>
      </c>
      <c r="M40" s="414">
        <v>0</v>
      </c>
      <c r="N40" s="416">
        <f t="shared" ref="N40" si="22">L40-M40</f>
        <v>0</v>
      </c>
      <c r="O40" s="441">
        <v>0</v>
      </c>
      <c r="P40" s="441">
        <v>0</v>
      </c>
      <c r="Q40" s="95">
        <f t="shared" ref="Q40" si="23">SUM(O40:P40)</f>
        <v>0</v>
      </c>
      <c r="R40" s="89" t="str">
        <f t="shared" ref="R40" si="24">IFERROR(Q40/M40,"N/A")</f>
        <v>N/A</v>
      </c>
      <c r="S40" s="442">
        <f t="shared" ref="S40" si="25">L40</f>
        <v>0</v>
      </c>
    </row>
    <row r="41" spans="1:20" ht="13.5" thickBot="1" x14ac:dyDescent="0.25">
      <c r="F41" s="372"/>
      <c r="G41" s="362"/>
      <c r="H41" s="373" t="s">
        <v>74</v>
      </c>
      <c r="I41" s="374"/>
      <c r="J41" s="374"/>
      <c r="K41" s="469">
        <f>SUM(K39,K37,K32)</f>
        <v>1.13541</v>
      </c>
      <c r="L41" s="375">
        <f>SUM(L39,L37,L32)</f>
        <v>129281.98031280001</v>
      </c>
      <c r="M41" s="375">
        <f>SUM(M39,M37,M32)</f>
        <v>96074</v>
      </c>
      <c r="N41" s="375">
        <f>SUM(N39,N37,N32)</f>
        <v>33207.980312800006</v>
      </c>
      <c r="O41" s="375">
        <f>SUM(O39,O37,O32)</f>
        <v>47945.22</v>
      </c>
      <c r="P41" s="375">
        <f>SUM(P39,P37,P32)</f>
        <v>48128.9</v>
      </c>
      <c r="Q41" s="375">
        <f>SUM(Q39,Q37,Q32)</f>
        <v>96074.12000000001</v>
      </c>
      <c r="R41" s="376">
        <f t="shared" ref="R41" si="26">IFERROR(Q41/M41,"N/A")</f>
        <v>1.0000012490372006</v>
      </c>
      <c r="S41" s="377">
        <f>SUM(S39,S37,S32)</f>
        <v>129281.98031280001</v>
      </c>
    </row>
    <row r="42" spans="1:20" ht="13.5" thickBot="1" x14ac:dyDescent="0.25">
      <c r="F42" s="74"/>
      <c r="G42" s="74"/>
      <c r="H42" s="74"/>
      <c r="I42" s="74"/>
      <c r="J42" s="74"/>
      <c r="K42" s="74"/>
    </row>
    <row r="43" spans="1:20" x14ac:dyDescent="0.2">
      <c r="F43" s="38" t="s">
        <v>75</v>
      </c>
      <c r="G43" s="37"/>
      <c r="H43" s="37"/>
      <c r="I43" s="37"/>
      <c r="J43" s="37"/>
      <c r="K43" s="36"/>
      <c r="L43" s="35"/>
      <c r="M43" s="35"/>
      <c r="N43" s="35"/>
      <c r="O43" s="35"/>
      <c r="P43" s="35"/>
      <c r="Q43" s="35"/>
      <c r="R43" s="34"/>
      <c r="S43" s="33"/>
    </row>
    <row r="44" spans="1:20" s="264" customFormat="1" x14ac:dyDescent="0.2">
      <c r="A44" s="131"/>
      <c r="B44" s="131"/>
      <c r="C44" s="259"/>
      <c r="D44" s="259"/>
      <c r="E44" s="268"/>
      <c r="F44" s="260" t="s">
        <v>493</v>
      </c>
      <c r="G44" s="270"/>
      <c r="H44" s="270"/>
      <c r="I44" s="270"/>
      <c r="J44" s="270"/>
      <c r="K44" s="262"/>
      <c r="L44" s="47"/>
      <c r="M44" s="47"/>
      <c r="N44" s="47"/>
      <c r="O44" s="47"/>
      <c r="P44" s="47"/>
      <c r="Q44" s="47"/>
      <c r="R44" s="46"/>
      <c r="S44" s="45"/>
    </row>
    <row r="45" spans="1:20" ht="33.75" x14ac:dyDescent="0.2">
      <c r="A45" s="131" t="str">
        <f t="shared" ref="A45:A55" si="27">$G$7</f>
        <v>Venice Family Clinic</v>
      </c>
      <c r="B45" s="131" t="str">
        <f t="shared" ref="B45:B55" si="28">$G$8</f>
        <v>SAMOHI Wellness Clinic</v>
      </c>
      <c r="D45" s="131" t="s">
        <v>56</v>
      </c>
      <c r="E45" s="58" t="s">
        <v>75</v>
      </c>
      <c r="F45" s="249" t="s">
        <v>494</v>
      </c>
      <c r="G45" s="250"/>
      <c r="H45" s="251"/>
      <c r="I45" s="251"/>
      <c r="J45" s="251"/>
      <c r="K45" s="251"/>
      <c r="L45" s="103" t="s">
        <v>23</v>
      </c>
      <c r="M45" s="103" t="s">
        <v>24</v>
      </c>
      <c r="N45" s="103" t="s">
        <v>25</v>
      </c>
      <c r="O45" s="103" t="s">
        <v>26</v>
      </c>
      <c r="P45" s="103" t="s">
        <v>27</v>
      </c>
      <c r="Q45" s="103" t="s">
        <v>28</v>
      </c>
      <c r="R45" s="246" t="s">
        <v>29</v>
      </c>
      <c r="S45" s="247" t="s">
        <v>30</v>
      </c>
    </row>
    <row r="46" spans="1:20" x14ac:dyDescent="0.2">
      <c r="A46" s="131" t="str">
        <f t="shared" si="27"/>
        <v>Venice Family Clinic</v>
      </c>
      <c r="B46" s="131" t="str">
        <f t="shared" si="28"/>
        <v>SAMOHI Wellness Clinic</v>
      </c>
      <c r="D46" s="131" t="s">
        <v>56</v>
      </c>
      <c r="E46" s="58" t="s">
        <v>75</v>
      </c>
      <c r="F46" s="421" t="s">
        <v>495</v>
      </c>
      <c r="G46" s="422"/>
      <c r="H46" s="80"/>
      <c r="I46" s="80"/>
      <c r="J46" s="80"/>
      <c r="K46" s="406">
        <v>0.1115</v>
      </c>
      <c r="L46" s="423">
        <v>14414.940804877198</v>
      </c>
      <c r="M46" s="423">
        <v>10712.251</v>
      </c>
      <c r="N46" s="415">
        <f t="shared" ref="N46:N50" si="29">L46-M46</f>
        <v>3702.6898048771982</v>
      </c>
      <c r="O46" s="441">
        <v>5345.89</v>
      </c>
      <c r="P46" s="441">
        <v>5366.42</v>
      </c>
      <c r="Q46" s="90">
        <f>SUM(O46:P46)</f>
        <v>10712.310000000001</v>
      </c>
      <c r="R46" s="89">
        <f>IFERROR(Q46/M46,"N/A")</f>
        <v>1.0000055077126182</v>
      </c>
      <c r="S46" s="443">
        <f>L46</f>
        <v>14414.940804877198</v>
      </c>
    </row>
    <row r="47" spans="1:20" x14ac:dyDescent="0.2">
      <c r="A47" s="131" t="str">
        <f t="shared" si="27"/>
        <v>Venice Family Clinic</v>
      </c>
      <c r="B47" s="131" t="str">
        <f t="shared" si="28"/>
        <v>SAMOHI Wellness Clinic</v>
      </c>
      <c r="D47" s="131" t="s">
        <v>56</v>
      </c>
      <c r="E47" s="58" t="s">
        <v>75</v>
      </c>
      <c r="F47" s="424" t="s">
        <v>496</v>
      </c>
      <c r="G47" s="422"/>
      <c r="H47" s="79"/>
      <c r="I47" s="80"/>
      <c r="J47" s="80"/>
      <c r="K47" s="406">
        <v>7.6499999999999999E-2</v>
      </c>
      <c r="L47" s="423">
        <v>9890.0714939291993</v>
      </c>
      <c r="M47" s="423">
        <v>7349.6610000000001</v>
      </c>
      <c r="N47" s="416">
        <f t="shared" si="29"/>
        <v>2540.4104939291992</v>
      </c>
      <c r="O47" s="441">
        <v>3667.81</v>
      </c>
      <c r="P47" s="444">
        <v>3681.71</v>
      </c>
      <c r="Q47" s="77">
        <f t="shared" ref="Q47:Q52" si="30">SUM(O47:P47)</f>
        <v>7349.52</v>
      </c>
      <c r="R47" s="76">
        <f t="shared" ref="R47:R52" si="31">IFERROR(Q47/M47,"N/A")</f>
        <v>0.99998081544169182</v>
      </c>
      <c r="S47" s="443">
        <f t="shared" ref="S47:S55" si="32">L47</f>
        <v>9890.0714939291993</v>
      </c>
    </row>
    <row r="48" spans="1:20" x14ac:dyDescent="0.2">
      <c r="A48" s="131" t="str">
        <f t="shared" si="27"/>
        <v>Venice Family Clinic</v>
      </c>
      <c r="B48" s="131" t="str">
        <f t="shared" si="28"/>
        <v>SAMOHI Wellness Clinic</v>
      </c>
      <c r="D48" s="131" t="s">
        <v>56</v>
      </c>
      <c r="E48" s="58" t="s">
        <v>75</v>
      </c>
      <c r="F48" s="424" t="s">
        <v>497</v>
      </c>
      <c r="G48" s="422"/>
      <c r="H48" s="79"/>
      <c r="I48" s="80"/>
      <c r="J48" s="80"/>
      <c r="K48" s="406">
        <v>1.35E-2</v>
      </c>
      <c r="L48" s="423">
        <v>1745.3067342227998</v>
      </c>
      <c r="M48" s="423">
        <v>1296.999</v>
      </c>
      <c r="N48" s="416">
        <f t="shared" si="29"/>
        <v>448.30773422279981</v>
      </c>
      <c r="O48" s="441">
        <v>647.26</v>
      </c>
      <c r="P48" s="444">
        <v>650.11</v>
      </c>
      <c r="Q48" s="77">
        <f t="shared" si="30"/>
        <v>1297.3699999999999</v>
      </c>
      <c r="R48" s="76">
        <f t="shared" si="31"/>
        <v>1.0002860449391247</v>
      </c>
      <c r="S48" s="443">
        <f t="shared" si="32"/>
        <v>1745.3067342227998</v>
      </c>
    </row>
    <row r="49" spans="1:19" x14ac:dyDescent="0.2">
      <c r="A49" s="131" t="str">
        <f t="shared" si="27"/>
        <v>Venice Family Clinic</v>
      </c>
      <c r="B49" s="131" t="str">
        <f t="shared" si="28"/>
        <v>SAMOHI Wellness Clinic</v>
      </c>
      <c r="D49" s="131" t="s">
        <v>56</v>
      </c>
      <c r="E49" s="58" t="s">
        <v>75</v>
      </c>
      <c r="F49" s="424" t="s">
        <v>498</v>
      </c>
      <c r="G49" s="422"/>
      <c r="H49" s="79"/>
      <c r="I49" s="80"/>
      <c r="J49" s="80"/>
      <c r="K49" s="406">
        <v>3.7499999999999999E-2</v>
      </c>
      <c r="L49" s="423">
        <v>4848.0742617299993</v>
      </c>
      <c r="M49" s="423">
        <v>3602.7750000000001</v>
      </c>
      <c r="N49" s="416">
        <f t="shared" si="29"/>
        <v>1245.2992617299992</v>
      </c>
      <c r="O49" s="441">
        <v>1797.95</v>
      </c>
      <c r="P49" s="444">
        <v>1804.8</v>
      </c>
      <c r="Q49" s="77">
        <f t="shared" si="30"/>
        <v>3602.75</v>
      </c>
      <c r="R49" s="76">
        <f t="shared" si="31"/>
        <v>0.99999306090444173</v>
      </c>
      <c r="S49" s="443">
        <f t="shared" si="32"/>
        <v>4848.0742617299993</v>
      </c>
    </row>
    <row r="50" spans="1:19" x14ac:dyDescent="0.2">
      <c r="A50" s="131" t="str">
        <f t="shared" si="27"/>
        <v>Venice Family Clinic</v>
      </c>
      <c r="B50" s="131" t="str">
        <f t="shared" si="28"/>
        <v>SAMOHI Wellness Clinic</v>
      </c>
      <c r="D50" s="131" t="s">
        <v>56</v>
      </c>
      <c r="E50" s="58" t="s">
        <v>75</v>
      </c>
      <c r="F50" s="424" t="s">
        <v>499</v>
      </c>
      <c r="G50" s="422"/>
      <c r="H50" s="79"/>
      <c r="I50" s="80"/>
      <c r="J50" s="80"/>
      <c r="K50" s="406">
        <v>1.0800000000000001E-2</v>
      </c>
      <c r="L50" s="423">
        <v>1396.2453873782399</v>
      </c>
      <c r="M50" s="423">
        <v>1037.5992000000001</v>
      </c>
      <c r="N50" s="416">
        <f t="shared" si="29"/>
        <v>358.6461873782398</v>
      </c>
      <c r="O50" s="441">
        <v>517.80999999999995</v>
      </c>
      <c r="P50" s="444">
        <v>519.61</v>
      </c>
      <c r="Q50" s="77">
        <f t="shared" si="30"/>
        <v>1037.42</v>
      </c>
      <c r="R50" s="76">
        <f t="shared" si="31"/>
        <v>0.99982729362166045</v>
      </c>
      <c r="S50" s="443">
        <f t="shared" si="32"/>
        <v>1396.2453873782399</v>
      </c>
    </row>
    <row r="51" spans="1:19" x14ac:dyDescent="0.2">
      <c r="A51" s="131" t="str">
        <f t="shared" si="27"/>
        <v>Venice Family Clinic</v>
      </c>
      <c r="B51" s="131" t="str">
        <f t="shared" si="28"/>
        <v>SAMOHI Wellness Clinic</v>
      </c>
      <c r="D51" s="131" t="s">
        <v>56</v>
      </c>
      <c r="E51" s="58" t="s">
        <v>75</v>
      </c>
      <c r="F51" s="424" t="s">
        <v>500</v>
      </c>
      <c r="G51" s="422"/>
      <c r="H51" s="79"/>
      <c r="I51" s="80"/>
      <c r="J51" s="80"/>
      <c r="K51" s="406">
        <v>8.2000000000000007E-3</v>
      </c>
      <c r="L51" s="423">
        <v>1060.1122385649601</v>
      </c>
      <c r="M51" s="423">
        <v>787.80680000000007</v>
      </c>
      <c r="N51" s="416">
        <f t="shared" ref="N51:N52" si="33">L51-M51</f>
        <v>272.30543856496001</v>
      </c>
      <c r="O51" s="441">
        <v>393.15</v>
      </c>
      <c r="P51" s="444">
        <v>394.81</v>
      </c>
      <c r="Q51" s="77">
        <f t="shared" si="30"/>
        <v>787.96</v>
      </c>
      <c r="R51" s="76">
        <f t="shared" si="31"/>
        <v>1.0001944639218652</v>
      </c>
      <c r="S51" s="443">
        <f t="shared" si="32"/>
        <v>1060.1122385649601</v>
      </c>
    </row>
    <row r="52" spans="1:19" x14ac:dyDescent="0.2">
      <c r="A52" s="131" t="str">
        <f t="shared" si="27"/>
        <v>Venice Family Clinic</v>
      </c>
      <c r="B52" s="131" t="str">
        <f t="shared" si="28"/>
        <v>SAMOHI Wellness Clinic</v>
      </c>
      <c r="D52" s="131" t="s">
        <v>56</v>
      </c>
      <c r="E52" s="58" t="s">
        <v>75</v>
      </c>
      <c r="F52" s="424" t="s">
        <v>501</v>
      </c>
      <c r="G52" s="422"/>
      <c r="H52" s="79"/>
      <c r="I52" s="80"/>
      <c r="J52" s="80"/>
      <c r="K52" s="406">
        <v>1.9800000000000002E-2</v>
      </c>
      <c r="L52" s="423">
        <v>2559.78321019344</v>
      </c>
      <c r="M52" s="423">
        <v>1902.2652</v>
      </c>
      <c r="N52" s="416">
        <f t="shared" si="33"/>
        <v>657.51801019343998</v>
      </c>
      <c r="O52" s="441">
        <v>949.32</v>
      </c>
      <c r="P52" s="444">
        <v>953.38</v>
      </c>
      <c r="Q52" s="77">
        <f t="shared" si="30"/>
        <v>1902.7</v>
      </c>
      <c r="R52" s="76">
        <f t="shared" si="31"/>
        <v>1.0002285696021775</v>
      </c>
      <c r="S52" s="443">
        <f t="shared" si="32"/>
        <v>2559.78321019344</v>
      </c>
    </row>
    <row r="53" spans="1:19" x14ac:dyDescent="0.2">
      <c r="A53" s="131" t="str">
        <f t="shared" si="27"/>
        <v>Venice Family Clinic</v>
      </c>
      <c r="B53" s="131" t="str">
        <f t="shared" si="28"/>
        <v>SAMOHI Wellness Clinic</v>
      </c>
      <c r="D53" s="131" t="s">
        <v>56</v>
      </c>
      <c r="E53" s="58" t="s">
        <v>75</v>
      </c>
      <c r="F53" s="424" t="s">
        <v>502</v>
      </c>
      <c r="G53" s="422"/>
      <c r="H53" s="79"/>
      <c r="I53" s="80"/>
      <c r="J53" s="80"/>
      <c r="K53" s="406">
        <v>1.9400000000000001E-2</v>
      </c>
      <c r="L53" s="423">
        <v>2508.0704180683201</v>
      </c>
      <c r="M53" s="423">
        <v>1863.8356000000001</v>
      </c>
      <c r="N53" s="416">
        <f t="shared" ref="N53:N55" si="34">L53-M53</f>
        <v>644.23481806832001</v>
      </c>
      <c r="O53" s="441">
        <v>930.14</v>
      </c>
      <c r="P53" s="444">
        <v>933.85</v>
      </c>
      <c r="Q53" s="77">
        <f t="shared" ref="Q53:Q55" si="35">SUM(O53:P53)</f>
        <v>1863.99</v>
      </c>
      <c r="R53" s="76">
        <f t="shared" ref="R53:R55" si="36">IFERROR(Q53/M53,"N/A")</f>
        <v>1.0000828399242936</v>
      </c>
      <c r="S53" s="443">
        <f t="shared" si="32"/>
        <v>2508.0704180683201</v>
      </c>
    </row>
    <row r="54" spans="1:19" x14ac:dyDescent="0.2">
      <c r="A54" s="131" t="str">
        <f t="shared" si="27"/>
        <v>Venice Family Clinic</v>
      </c>
      <c r="B54" s="131" t="str">
        <f t="shared" si="28"/>
        <v>SAMOHI Wellness Clinic</v>
      </c>
      <c r="D54" s="131" t="s">
        <v>56</v>
      </c>
      <c r="E54" s="58" t="s">
        <v>75</v>
      </c>
      <c r="F54" s="424" t="s">
        <v>503</v>
      </c>
      <c r="G54" s="422"/>
      <c r="H54" s="79"/>
      <c r="I54" s="80"/>
      <c r="J54" s="80"/>
      <c r="K54" s="406">
        <v>0.1028</v>
      </c>
      <c r="L54" s="423">
        <v>13290.187576155839</v>
      </c>
      <c r="M54" s="423">
        <v>9876.4071999999996</v>
      </c>
      <c r="N54" s="416">
        <f t="shared" si="34"/>
        <v>3413.7803761558389</v>
      </c>
      <c r="O54" s="441">
        <v>4928.7700000000004</v>
      </c>
      <c r="P54" s="444">
        <v>4947.09</v>
      </c>
      <c r="Q54" s="77">
        <f t="shared" si="35"/>
        <v>9875.86</v>
      </c>
      <c r="R54" s="76">
        <f t="shared" si="36"/>
        <v>0.99994459523702106</v>
      </c>
      <c r="S54" s="443">
        <f t="shared" si="32"/>
        <v>13290.187576155839</v>
      </c>
    </row>
    <row r="55" spans="1:19" x14ac:dyDescent="0.2">
      <c r="A55" s="131" t="str">
        <f t="shared" si="27"/>
        <v>Venice Family Clinic</v>
      </c>
      <c r="B55" s="131" t="str">
        <f t="shared" si="28"/>
        <v>SAMOHI Wellness Clinic</v>
      </c>
      <c r="D55" s="131" t="s">
        <v>56</v>
      </c>
      <c r="E55" s="58" t="s">
        <v>75</v>
      </c>
      <c r="F55" s="424"/>
      <c r="G55" s="422"/>
      <c r="H55" s="79"/>
      <c r="I55" s="80"/>
      <c r="J55" s="80"/>
      <c r="K55" s="80"/>
      <c r="L55" s="423">
        <v>0</v>
      </c>
      <c r="M55" s="423">
        <v>0</v>
      </c>
      <c r="N55" s="416">
        <f t="shared" si="34"/>
        <v>0</v>
      </c>
      <c r="O55" s="441">
        <v>0</v>
      </c>
      <c r="P55" s="444">
        <v>0</v>
      </c>
      <c r="Q55" s="77">
        <f t="shared" si="35"/>
        <v>0</v>
      </c>
      <c r="R55" s="76" t="str">
        <f t="shared" si="36"/>
        <v>N/A</v>
      </c>
      <c r="S55" s="443">
        <f t="shared" si="32"/>
        <v>0</v>
      </c>
    </row>
    <row r="56" spans="1:19" ht="13.5" thickBot="1" x14ac:dyDescent="0.25">
      <c r="F56" s="252"/>
      <c r="G56" s="248"/>
      <c r="H56" s="253" t="s">
        <v>78</v>
      </c>
      <c r="I56" s="254"/>
      <c r="J56" s="254"/>
      <c r="K56" s="255"/>
      <c r="L56" s="256">
        <f t="shared" ref="L56:Q56" si="37">SUM(L46:L55)</f>
        <v>51712.792125119988</v>
      </c>
      <c r="M56" s="256">
        <f t="shared" si="37"/>
        <v>38429.599999999999</v>
      </c>
      <c r="N56" s="256">
        <f t="shared" si="37"/>
        <v>13283.192125119995</v>
      </c>
      <c r="O56" s="256">
        <f t="shared" si="37"/>
        <v>19178.099999999999</v>
      </c>
      <c r="P56" s="256">
        <f t="shared" si="37"/>
        <v>19251.78</v>
      </c>
      <c r="Q56" s="256">
        <f t="shared" si="37"/>
        <v>38429.880000000005</v>
      </c>
      <c r="R56" s="257">
        <f>IFERROR(Q56/M56,"N/A")</f>
        <v>1.0000072860503364</v>
      </c>
      <c r="S56" s="258">
        <f>SUM(S46:S55)</f>
        <v>51712.792125119988</v>
      </c>
    </row>
    <row r="57" spans="1:19" ht="13.5" thickBot="1" x14ac:dyDescent="0.25">
      <c r="F57" s="74"/>
      <c r="G57" s="74"/>
      <c r="H57" s="74"/>
      <c r="I57" s="74"/>
      <c r="J57" s="74"/>
      <c r="K57" s="74"/>
    </row>
    <row r="58" spans="1:19" s="264" customFormat="1" x14ac:dyDescent="0.2">
      <c r="A58" s="131"/>
      <c r="B58" s="131"/>
      <c r="C58" s="259"/>
      <c r="D58" s="259"/>
      <c r="E58" s="268"/>
      <c r="F58" s="38" t="s">
        <v>79</v>
      </c>
      <c r="G58" s="37"/>
      <c r="H58" s="37"/>
      <c r="I58" s="37"/>
      <c r="J58" s="37"/>
      <c r="K58" s="36"/>
      <c r="L58" s="35"/>
      <c r="M58" s="35"/>
      <c r="N58" s="35"/>
      <c r="O58" s="35"/>
      <c r="P58" s="35"/>
      <c r="Q58" s="35"/>
      <c r="R58" s="34"/>
      <c r="S58" s="33"/>
    </row>
    <row r="59" spans="1:19" s="264" customFormat="1" x14ac:dyDescent="0.2">
      <c r="A59" s="131"/>
      <c r="B59" s="131"/>
      <c r="C59" s="259"/>
      <c r="D59" s="259"/>
      <c r="E59" s="268"/>
      <c r="F59" s="269" t="s">
        <v>504</v>
      </c>
      <c r="G59" s="270"/>
      <c r="H59" s="270"/>
      <c r="I59" s="270"/>
      <c r="J59" s="270"/>
      <c r="K59" s="262"/>
      <c r="L59" s="47"/>
      <c r="M59" s="47"/>
      <c r="N59" s="47"/>
      <c r="O59" s="47"/>
      <c r="P59" s="47"/>
      <c r="Q59" s="47"/>
      <c r="R59" s="46"/>
      <c r="S59" s="45"/>
    </row>
    <row r="60" spans="1:19" x14ac:dyDescent="0.2">
      <c r="F60" s="269" t="s">
        <v>505</v>
      </c>
      <c r="G60" s="270"/>
      <c r="H60" s="270"/>
      <c r="I60" s="270"/>
      <c r="J60" s="270"/>
      <c r="K60" s="262"/>
      <c r="L60" s="47"/>
      <c r="M60" s="47"/>
      <c r="N60" s="47"/>
      <c r="O60" s="47"/>
      <c r="P60" s="47"/>
      <c r="Q60" s="47"/>
      <c r="R60" s="46"/>
      <c r="S60" s="45"/>
    </row>
    <row r="61" spans="1:19" ht="33.75" x14ac:dyDescent="0.2">
      <c r="F61" s="249" t="s">
        <v>494</v>
      </c>
      <c r="G61" s="250"/>
      <c r="H61" s="251"/>
      <c r="I61" s="251"/>
      <c r="J61" s="251"/>
      <c r="K61" s="251"/>
      <c r="L61" s="103" t="s">
        <v>23</v>
      </c>
      <c r="M61" s="103" t="s">
        <v>24</v>
      </c>
      <c r="N61" s="103" t="s">
        <v>25</v>
      </c>
      <c r="O61" s="103" t="s">
        <v>26</v>
      </c>
      <c r="P61" s="103" t="s">
        <v>27</v>
      </c>
      <c r="Q61" s="103" t="s">
        <v>28</v>
      </c>
      <c r="R61" s="246" t="s">
        <v>29</v>
      </c>
      <c r="S61" s="247" t="s">
        <v>30</v>
      </c>
    </row>
    <row r="62" spans="1:19" x14ac:dyDescent="0.2">
      <c r="A62" s="131" t="str">
        <f t="shared" ref="A62:A63" si="38">$G$7</f>
        <v>Venice Family Clinic</v>
      </c>
      <c r="B62" s="131" t="str">
        <f t="shared" ref="B62:B63" si="39">$G$8</f>
        <v>SAMOHI Wellness Clinic</v>
      </c>
      <c r="D62" s="131" t="s">
        <v>56</v>
      </c>
      <c r="E62" s="58" t="s">
        <v>79</v>
      </c>
      <c r="F62" s="421" t="s">
        <v>506</v>
      </c>
      <c r="G62" s="422"/>
      <c r="H62" s="79"/>
      <c r="I62" s="80"/>
      <c r="J62" s="80"/>
      <c r="K62" s="80"/>
      <c r="L62" s="414">
        <v>20000</v>
      </c>
      <c r="M62" s="415">
        <v>20000</v>
      </c>
      <c r="N62" s="415">
        <f>L62-M62</f>
        <v>0</v>
      </c>
      <c r="O62" s="441">
        <v>4600</v>
      </c>
      <c r="P62" s="441">
        <v>15400</v>
      </c>
      <c r="Q62" s="90">
        <f>SUM(O62:P62)</f>
        <v>20000</v>
      </c>
      <c r="R62" s="89">
        <f>IFERROR(Q62/M62,"N/A")</f>
        <v>1</v>
      </c>
      <c r="S62" s="443">
        <f>L62</f>
        <v>20000</v>
      </c>
    </row>
    <row r="63" spans="1:19" x14ac:dyDescent="0.2">
      <c r="A63" s="131" t="str">
        <f t="shared" si="38"/>
        <v>Venice Family Clinic</v>
      </c>
      <c r="B63" s="131" t="str">
        <f t="shared" si="39"/>
        <v>SAMOHI Wellness Clinic</v>
      </c>
      <c r="D63" s="131" t="s">
        <v>56</v>
      </c>
      <c r="E63" s="58" t="s">
        <v>79</v>
      </c>
      <c r="F63" s="424"/>
      <c r="G63" s="422"/>
      <c r="H63" s="79"/>
      <c r="I63" s="80"/>
      <c r="J63" s="80"/>
      <c r="K63" s="80"/>
      <c r="L63" s="414">
        <v>0</v>
      </c>
      <c r="M63" s="415">
        <v>0</v>
      </c>
      <c r="N63" s="416">
        <f t="shared" ref="N63" si="40">L63-M63</f>
        <v>0</v>
      </c>
      <c r="O63" s="441">
        <v>0</v>
      </c>
      <c r="P63" s="444">
        <v>0</v>
      </c>
      <c r="Q63" s="77">
        <f t="shared" ref="Q63" si="41">SUM(O63:P63)</f>
        <v>0</v>
      </c>
      <c r="R63" s="76" t="str">
        <f t="shared" ref="R63" si="42">IFERROR(Q63/M63,"N/A")</f>
        <v>N/A</v>
      </c>
      <c r="S63" s="445">
        <f>L63</f>
        <v>0</v>
      </c>
    </row>
    <row r="64" spans="1:19" ht="13.5" thickBot="1" x14ac:dyDescent="0.25">
      <c r="F64" s="252"/>
      <c r="G64" s="248"/>
      <c r="H64" s="253" t="s">
        <v>85</v>
      </c>
      <c r="I64" s="254"/>
      <c r="J64" s="254"/>
      <c r="K64" s="255"/>
      <c r="L64" s="256">
        <f t="shared" ref="L64:Q64" si="43">SUM(L62:L63)</f>
        <v>20000</v>
      </c>
      <c r="M64" s="256">
        <f t="shared" si="43"/>
        <v>20000</v>
      </c>
      <c r="N64" s="256">
        <f t="shared" si="43"/>
        <v>0</v>
      </c>
      <c r="O64" s="256">
        <f t="shared" si="43"/>
        <v>4600</v>
      </c>
      <c r="P64" s="256">
        <f t="shared" si="43"/>
        <v>15400</v>
      </c>
      <c r="Q64" s="256">
        <f t="shared" si="43"/>
        <v>20000</v>
      </c>
      <c r="R64" s="257">
        <f>IFERROR(Q64/M64,"N/A")</f>
        <v>1</v>
      </c>
      <c r="S64" s="258">
        <f>SUM(S62:S63)</f>
        <v>20000</v>
      </c>
    </row>
    <row r="65" spans="1:19" ht="13.5" thickBot="1" x14ac:dyDescent="0.25">
      <c r="F65" s="74"/>
      <c r="G65" s="74"/>
      <c r="H65" s="74"/>
      <c r="I65" s="74"/>
      <c r="J65" s="74"/>
      <c r="K65" s="74"/>
    </row>
    <row r="66" spans="1:19" s="264" customFormat="1" x14ac:dyDescent="0.2">
      <c r="A66" s="131"/>
      <c r="B66" s="131"/>
      <c r="C66" s="259"/>
      <c r="D66" s="259"/>
      <c r="E66" s="268"/>
      <c r="F66" s="38" t="s">
        <v>86</v>
      </c>
      <c r="G66" s="37"/>
      <c r="H66" s="37"/>
      <c r="I66" s="37"/>
      <c r="J66" s="37"/>
      <c r="K66" s="36"/>
      <c r="L66" s="35"/>
      <c r="M66" s="35"/>
      <c r="N66" s="35"/>
      <c r="O66" s="35"/>
      <c r="P66" s="35"/>
      <c r="Q66" s="35"/>
      <c r="R66" s="34"/>
      <c r="S66" s="33"/>
    </row>
    <row r="67" spans="1:19" x14ac:dyDescent="0.2">
      <c r="F67" s="269" t="s">
        <v>87</v>
      </c>
      <c r="G67" s="270"/>
      <c r="H67" s="270"/>
      <c r="I67" s="270"/>
      <c r="J67" s="270"/>
      <c r="K67" s="262"/>
      <c r="L67" s="47"/>
      <c r="M67" s="47"/>
      <c r="N67" s="47"/>
      <c r="O67" s="47"/>
      <c r="P67" s="47"/>
      <c r="Q67" s="47"/>
      <c r="R67" s="46"/>
      <c r="S67" s="45"/>
    </row>
    <row r="68" spans="1:19" ht="33.75" x14ac:dyDescent="0.2">
      <c r="F68" s="249" t="s">
        <v>494</v>
      </c>
      <c r="G68" s="250"/>
      <c r="H68" s="251"/>
      <c r="I68" s="251"/>
      <c r="J68" s="251"/>
      <c r="K68" s="251"/>
      <c r="L68" s="103" t="s">
        <v>23</v>
      </c>
      <c r="M68" s="103" t="s">
        <v>24</v>
      </c>
      <c r="N68" s="103" t="s">
        <v>25</v>
      </c>
      <c r="O68" s="103" t="s">
        <v>26</v>
      </c>
      <c r="P68" s="103" t="s">
        <v>27</v>
      </c>
      <c r="Q68" s="103" t="s">
        <v>28</v>
      </c>
      <c r="R68" s="246" t="s">
        <v>29</v>
      </c>
      <c r="S68" s="247" t="s">
        <v>30</v>
      </c>
    </row>
    <row r="69" spans="1:19" x14ac:dyDescent="0.2">
      <c r="A69" s="131" t="str">
        <f t="shared" ref="A69:A70" si="44">$G$7</f>
        <v>Venice Family Clinic</v>
      </c>
      <c r="B69" s="131" t="str">
        <f t="shared" ref="B69:B70" si="45">$G$8</f>
        <v>SAMOHI Wellness Clinic</v>
      </c>
      <c r="D69" s="131" t="s">
        <v>56</v>
      </c>
      <c r="E69" s="58" t="s">
        <v>86</v>
      </c>
      <c r="F69" s="421"/>
      <c r="G69" s="422"/>
      <c r="H69" s="79"/>
      <c r="I69" s="80"/>
      <c r="J69" s="80"/>
      <c r="K69" s="80"/>
      <c r="L69" s="425">
        <v>0</v>
      </c>
      <c r="M69" s="415">
        <v>0</v>
      </c>
      <c r="N69" s="415">
        <f t="shared" ref="N69:N70" si="46">L69-M69</f>
        <v>0</v>
      </c>
      <c r="O69" s="441">
        <v>0</v>
      </c>
      <c r="P69" s="441">
        <v>0</v>
      </c>
      <c r="Q69" s="90">
        <f>SUM(O69:P69)</f>
        <v>0</v>
      </c>
      <c r="R69" s="89" t="str">
        <f>IFERROR(Q69/M69,"N/A")</f>
        <v>N/A</v>
      </c>
      <c r="S69" s="443">
        <v>0</v>
      </c>
    </row>
    <row r="70" spans="1:19" x14ac:dyDescent="0.2">
      <c r="A70" s="131" t="str">
        <f t="shared" si="44"/>
        <v>Venice Family Clinic</v>
      </c>
      <c r="B70" s="131" t="str">
        <f t="shared" si="45"/>
        <v>SAMOHI Wellness Clinic</v>
      </c>
      <c r="D70" s="131" t="s">
        <v>56</v>
      </c>
      <c r="E70" s="58" t="s">
        <v>86</v>
      </c>
      <c r="F70" s="424"/>
      <c r="G70" s="422"/>
      <c r="H70" s="79"/>
      <c r="I70" s="80"/>
      <c r="J70" s="80"/>
      <c r="K70" s="80"/>
      <c r="L70" s="425">
        <v>0</v>
      </c>
      <c r="M70" s="415">
        <v>0</v>
      </c>
      <c r="N70" s="416">
        <f t="shared" si="46"/>
        <v>0</v>
      </c>
      <c r="O70" s="441">
        <v>0</v>
      </c>
      <c r="P70" s="444">
        <v>0</v>
      </c>
      <c r="Q70" s="77">
        <f>SUM(O70:P70)</f>
        <v>0</v>
      </c>
      <c r="R70" s="76" t="str">
        <f>IFERROR(Q70/M70,"N/A")</f>
        <v>N/A</v>
      </c>
      <c r="S70" s="445">
        <v>0</v>
      </c>
    </row>
    <row r="71" spans="1:19" ht="13.5" thickBot="1" x14ac:dyDescent="0.25">
      <c r="E71" s="74"/>
      <c r="F71" s="252"/>
      <c r="G71" s="248"/>
      <c r="H71" s="253" t="s">
        <v>90</v>
      </c>
      <c r="I71" s="254"/>
      <c r="J71" s="254"/>
      <c r="K71" s="255"/>
      <c r="L71" s="256">
        <f t="shared" ref="L71:Q71" si="47">SUM(L69:L70)</f>
        <v>0</v>
      </c>
      <c r="M71" s="256">
        <f t="shared" si="47"/>
        <v>0</v>
      </c>
      <c r="N71" s="256">
        <f t="shared" si="47"/>
        <v>0</v>
      </c>
      <c r="O71" s="256">
        <f t="shared" si="47"/>
        <v>0</v>
      </c>
      <c r="P71" s="256">
        <f t="shared" si="47"/>
        <v>0</v>
      </c>
      <c r="Q71" s="256">
        <f t="shared" si="47"/>
        <v>0</v>
      </c>
      <c r="R71" s="257" t="str">
        <f>IFERROR(Q71/M71,"N/A")</f>
        <v>N/A</v>
      </c>
      <c r="S71" s="258">
        <f>SUM(S69:S70)</f>
        <v>0</v>
      </c>
    </row>
    <row r="72" spans="1:19" ht="13.5" thickBot="1" x14ac:dyDescent="0.25">
      <c r="F72" s="74"/>
      <c r="G72" s="74"/>
      <c r="H72" s="74"/>
      <c r="I72" s="74"/>
      <c r="J72" s="74"/>
      <c r="K72" s="74"/>
    </row>
    <row r="73" spans="1:19" s="264" customFormat="1" x14ac:dyDescent="0.2">
      <c r="A73" s="131"/>
      <c r="B73" s="131"/>
      <c r="C73" s="259"/>
      <c r="D73" s="259"/>
      <c r="E73" s="268"/>
      <c r="F73" s="38" t="s">
        <v>91</v>
      </c>
      <c r="G73" s="37"/>
      <c r="H73" s="37"/>
      <c r="I73" s="37"/>
      <c r="J73" s="37"/>
      <c r="K73" s="36"/>
      <c r="L73" s="35"/>
      <c r="M73" s="35"/>
      <c r="N73" s="35"/>
      <c r="O73" s="35"/>
      <c r="P73" s="35"/>
      <c r="Q73" s="35"/>
      <c r="R73" s="34"/>
      <c r="S73" s="33"/>
    </row>
    <row r="74" spans="1:19" x14ac:dyDescent="0.2">
      <c r="F74" s="269" t="s">
        <v>507</v>
      </c>
      <c r="G74" s="270"/>
      <c r="H74" s="270"/>
      <c r="I74" s="270"/>
      <c r="J74" s="270"/>
      <c r="K74" s="262"/>
      <c r="L74" s="47"/>
      <c r="M74" s="47"/>
      <c r="N74" s="47"/>
      <c r="O74" s="47"/>
      <c r="P74" s="47"/>
      <c r="Q74" s="47"/>
      <c r="R74" s="46"/>
      <c r="S74" s="45"/>
    </row>
    <row r="75" spans="1:19" ht="33.75" x14ac:dyDescent="0.2">
      <c r="F75" s="249" t="s">
        <v>494</v>
      </c>
      <c r="G75" s="250"/>
      <c r="H75" s="251"/>
      <c r="I75" s="251"/>
      <c r="J75" s="251"/>
      <c r="K75" s="251"/>
      <c r="L75" s="103" t="s">
        <v>23</v>
      </c>
      <c r="M75" s="103" t="s">
        <v>24</v>
      </c>
      <c r="N75" s="103" t="s">
        <v>25</v>
      </c>
      <c r="O75" s="103" t="s">
        <v>26</v>
      </c>
      <c r="P75" s="103" t="s">
        <v>27</v>
      </c>
      <c r="Q75" s="103" t="s">
        <v>28</v>
      </c>
      <c r="R75" s="246" t="s">
        <v>29</v>
      </c>
      <c r="S75" s="247" t="s">
        <v>30</v>
      </c>
    </row>
    <row r="76" spans="1:19" x14ac:dyDescent="0.2">
      <c r="A76" s="131" t="str">
        <f t="shared" ref="A76:A77" si="48">$G$7</f>
        <v>Venice Family Clinic</v>
      </c>
      <c r="B76" s="131" t="str">
        <f t="shared" ref="B76:B77" si="49">$G$8</f>
        <v>SAMOHI Wellness Clinic</v>
      </c>
      <c r="D76" s="131" t="s">
        <v>56</v>
      </c>
      <c r="E76" s="58" t="s">
        <v>91</v>
      </c>
      <c r="F76" s="421"/>
      <c r="G76" s="422"/>
      <c r="H76" s="79"/>
      <c r="I76" s="80"/>
      <c r="J76" s="80"/>
      <c r="K76" s="80"/>
      <c r="L76" s="425">
        <v>0</v>
      </c>
      <c r="M76" s="415">
        <v>0</v>
      </c>
      <c r="N76" s="415">
        <f t="shared" ref="N76:N77" si="50">L76-M76</f>
        <v>0</v>
      </c>
      <c r="O76" s="441">
        <v>0</v>
      </c>
      <c r="P76" s="441">
        <v>0</v>
      </c>
      <c r="Q76" s="90">
        <f>SUM(O76:P76)</f>
        <v>0</v>
      </c>
      <c r="R76" s="89" t="str">
        <f>IFERROR(Q76/M76,"N/A")</f>
        <v>N/A</v>
      </c>
      <c r="S76" s="443">
        <v>0</v>
      </c>
    </row>
    <row r="77" spans="1:19" x14ac:dyDescent="0.2">
      <c r="A77" s="131" t="str">
        <f t="shared" si="48"/>
        <v>Venice Family Clinic</v>
      </c>
      <c r="B77" s="131" t="str">
        <f t="shared" si="49"/>
        <v>SAMOHI Wellness Clinic</v>
      </c>
      <c r="D77" s="131" t="s">
        <v>56</v>
      </c>
      <c r="E77" s="58" t="s">
        <v>91</v>
      </c>
      <c r="F77" s="424"/>
      <c r="G77" s="422"/>
      <c r="H77" s="79"/>
      <c r="I77" s="80"/>
      <c r="J77" s="80"/>
      <c r="K77" s="80"/>
      <c r="L77" s="425">
        <v>0</v>
      </c>
      <c r="M77" s="415">
        <v>0</v>
      </c>
      <c r="N77" s="416">
        <f t="shared" si="50"/>
        <v>0</v>
      </c>
      <c r="O77" s="441">
        <v>0</v>
      </c>
      <c r="P77" s="444">
        <v>0</v>
      </c>
      <c r="Q77" s="77">
        <f t="shared" ref="Q77" si="51">SUM(O77:P77)</f>
        <v>0</v>
      </c>
      <c r="R77" s="76" t="str">
        <f t="shared" ref="R77" si="52">IFERROR(Q77/M77,"N/A")</f>
        <v>N/A</v>
      </c>
      <c r="S77" s="445">
        <v>0</v>
      </c>
    </row>
    <row r="78" spans="1:19" ht="13.5" thickBot="1" x14ac:dyDescent="0.25">
      <c r="F78" s="252"/>
      <c r="G78" s="248"/>
      <c r="H78" s="253" t="s">
        <v>94</v>
      </c>
      <c r="I78" s="254"/>
      <c r="J78" s="254"/>
      <c r="K78" s="255"/>
      <c r="L78" s="256">
        <f t="shared" ref="L78:Q78" si="53">SUM(L76:L77)</f>
        <v>0</v>
      </c>
      <c r="M78" s="256">
        <f t="shared" si="53"/>
        <v>0</v>
      </c>
      <c r="N78" s="256">
        <f t="shared" si="53"/>
        <v>0</v>
      </c>
      <c r="O78" s="256">
        <f t="shared" si="53"/>
        <v>0</v>
      </c>
      <c r="P78" s="256">
        <f t="shared" si="53"/>
        <v>0</v>
      </c>
      <c r="Q78" s="256">
        <f t="shared" si="53"/>
        <v>0</v>
      </c>
      <c r="R78" s="257" t="str">
        <f>IFERROR(Q78/M78,"N/A")</f>
        <v>N/A</v>
      </c>
      <c r="S78" s="258">
        <f>SUM(S76:S77)</f>
        <v>0</v>
      </c>
    </row>
    <row r="79" spans="1:19" ht="13.5" thickBot="1" x14ac:dyDescent="0.25">
      <c r="F79" s="74"/>
      <c r="G79" s="74"/>
      <c r="H79" s="74"/>
      <c r="I79" s="74"/>
      <c r="J79" s="74"/>
      <c r="K79" s="74"/>
    </row>
    <row r="80" spans="1:19" s="264" customFormat="1" x14ac:dyDescent="0.2">
      <c r="A80" s="131"/>
      <c r="B80" s="131"/>
      <c r="C80" s="259"/>
      <c r="D80" s="259"/>
      <c r="E80" s="268"/>
      <c r="F80" s="38" t="s">
        <v>95</v>
      </c>
      <c r="G80" s="37"/>
      <c r="H80" s="37"/>
      <c r="I80" s="37"/>
      <c r="J80" s="37"/>
      <c r="K80" s="36"/>
      <c r="L80" s="35"/>
      <c r="M80" s="35"/>
      <c r="N80" s="35"/>
      <c r="O80" s="35"/>
      <c r="P80" s="35"/>
      <c r="Q80" s="35"/>
      <c r="R80" s="34"/>
      <c r="S80" s="33"/>
    </row>
    <row r="81" spans="1:19" x14ac:dyDescent="0.2">
      <c r="F81" s="269" t="s">
        <v>508</v>
      </c>
      <c r="G81" s="270"/>
      <c r="H81" s="270"/>
      <c r="I81" s="270"/>
      <c r="J81" s="270"/>
      <c r="K81" s="262"/>
      <c r="L81" s="47"/>
      <c r="M81" s="47"/>
      <c r="N81" s="47"/>
      <c r="O81" s="47"/>
      <c r="P81" s="47"/>
      <c r="Q81" s="47"/>
      <c r="R81" s="46"/>
      <c r="S81" s="45"/>
    </row>
    <row r="82" spans="1:19" ht="33.75" x14ac:dyDescent="0.2">
      <c r="F82" s="249" t="s">
        <v>494</v>
      </c>
      <c r="G82" s="250"/>
      <c r="H82" s="251"/>
      <c r="I82" s="251"/>
      <c r="J82" s="251"/>
      <c r="K82" s="251"/>
      <c r="L82" s="103" t="s">
        <v>23</v>
      </c>
      <c r="M82" s="103" t="s">
        <v>24</v>
      </c>
      <c r="N82" s="103" t="s">
        <v>25</v>
      </c>
      <c r="O82" s="103" t="s">
        <v>26</v>
      </c>
      <c r="P82" s="103" t="s">
        <v>27</v>
      </c>
      <c r="Q82" s="103" t="s">
        <v>28</v>
      </c>
      <c r="R82" s="246" t="s">
        <v>29</v>
      </c>
      <c r="S82" s="247" t="s">
        <v>30</v>
      </c>
    </row>
    <row r="83" spans="1:19" x14ac:dyDescent="0.2">
      <c r="A83" s="131" t="str">
        <f t="shared" ref="A83:A84" si="54">$G$7</f>
        <v>Venice Family Clinic</v>
      </c>
      <c r="B83" s="131" t="str">
        <f t="shared" ref="B83:B84" si="55">$G$8</f>
        <v>SAMOHI Wellness Clinic</v>
      </c>
      <c r="D83" s="131" t="s">
        <v>56</v>
      </c>
      <c r="E83" s="58" t="s">
        <v>95</v>
      </c>
      <c r="F83" s="421"/>
      <c r="G83" s="422"/>
      <c r="H83" s="79"/>
      <c r="I83" s="80"/>
      <c r="J83" s="80"/>
      <c r="K83" s="80"/>
      <c r="L83" s="425">
        <v>0</v>
      </c>
      <c r="M83" s="415">
        <v>0</v>
      </c>
      <c r="N83" s="415">
        <f t="shared" ref="N83:N84" si="56">L83-M83</f>
        <v>0</v>
      </c>
      <c r="O83" s="441">
        <v>0</v>
      </c>
      <c r="P83" s="441">
        <v>0</v>
      </c>
      <c r="Q83" s="90">
        <f t="shared" ref="Q83:Q84" si="57">SUM(O83:P83)</f>
        <v>0</v>
      </c>
      <c r="R83" s="89" t="str">
        <f t="shared" ref="R83:R84" si="58">IFERROR(Q83/M83,"N/A")</f>
        <v>N/A</v>
      </c>
      <c r="S83" s="443">
        <v>0</v>
      </c>
    </row>
    <row r="84" spans="1:19" x14ac:dyDescent="0.2">
      <c r="A84" s="131" t="str">
        <f t="shared" si="54"/>
        <v>Venice Family Clinic</v>
      </c>
      <c r="B84" s="131" t="str">
        <f t="shared" si="55"/>
        <v>SAMOHI Wellness Clinic</v>
      </c>
      <c r="D84" s="131" t="s">
        <v>56</v>
      </c>
      <c r="E84" s="58" t="s">
        <v>95</v>
      </c>
      <c r="F84" s="424"/>
      <c r="G84" s="422"/>
      <c r="H84" s="79"/>
      <c r="I84" s="80"/>
      <c r="J84" s="80"/>
      <c r="K84" s="80"/>
      <c r="L84" s="425">
        <v>0</v>
      </c>
      <c r="M84" s="415">
        <v>0</v>
      </c>
      <c r="N84" s="416">
        <f t="shared" si="56"/>
        <v>0</v>
      </c>
      <c r="O84" s="441">
        <v>0</v>
      </c>
      <c r="P84" s="444">
        <v>0</v>
      </c>
      <c r="Q84" s="77">
        <f t="shared" si="57"/>
        <v>0</v>
      </c>
      <c r="R84" s="76" t="str">
        <f t="shared" si="58"/>
        <v>N/A</v>
      </c>
      <c r="S84" s="445">
        <v>0</v>
      </c>
    </row>
    <row r="85" spans="1:19" ht="13.5" thickBot="1" x14ac:dyDescent="0.25">
      <c r="F85" s="252"/>
      <c r="G85" s="248"/>
      <c r="H85" s="253" t="s">
        <v>101</v>
      </c>
      <c r="I85" s="254"/>
      <c r="J85" s="254"/>
      <c r="K85" s="255"/>
      <c r="L85" s="256">
        <f t="shared" ref="L85:Q85" si="59">SUM(L83:L84)</f>
        <v>0</v>
      </c>
      <c r="M85" s="256">
        <f t="shared" si="59"/>
        <v>0</v>
      </c>
      <c r="N85" s="256">
        <f t="shared" si="59"/>
        <v>0</v>
      </c>
      <c r="O85" s="256">
        <f t="shared" si="59"/>
        <v>0</v>
      </c>
      <c r="P85" s="256">
        <f t="shared" si="59"/>
        <v>0</v>
      </c>
      <c r="Q85" s="256">
        <f t="shared" si="59"/>
        <v>0</v>
      </c>
      <c r="R85" s="257" t="str">
        <f>IFERROR(Q85/M85,"N/A")</f>
        <v>N/A</v>
      </c>
      <c r="S85" s="258">
        <f>SUM(S83:S84)</f>
        <v>0</v>
      </c>
    </row>
    <row r="86" spans="1:19" ht="13.5" thickBot="1" x14ac:dyDescent="0.25">
      <c r="F86" s="74"/>
      <c r="G86" s="74"/>
      <c r="H86" s="74"/>
      <c r="I86" s="74"/>
      <c r="J86" s="74"/>
      <c r="K86" s="74"/>
    </row>
    <row r="87" spans="1:19" s="264" customFormat="1" x14ac:dyDescent="0.2">
      <c r="A87" s="131"/>
      <c r="B87" s="131"/>
      <c r="C87" s="259"/>
      <c r="D87" s="259"/>
      <c r="E87" s="268"/>
      <c r="F87" s="38" t="s">
        <v>102</v>
      </c>
      <c r="G87" s="37"/>
      <c r="H87" s="37"/>
      <c r="I87" s="37"/>
      <c r="J87" s="37"/>
      <c r="K87" s="36"/>
      <c r="L87" s="35"/>
      <c r="M87" s="35"/>
      <c r="N87" s="35"/>
      <c r="O87" s="35"/>
      <c r="P87" s="35"/>
      <c r="Q87" s="35"/>
      <c r="R87" s="34"/>
      <c r="S87" s="33"/>
    </row>
    <row r="88" spans="1:19" x14ac:dyDescent="0.2">
      <c r="F88" s="269" t="s">
        <v>509</v>
      </c>
      <c r="G88" s="262"/>
      <c r="H88" s="270"/>
      <c r="I88" s="270"/>
      <c r="J88" s="270"/>
      <c r="K88" s="262"/>
      <c r="L88" s="47"/>
      <c r="M88" s="47"/>
      <c r="N88" s="47"/>
      <c r="O88" s="47"/>
      <c r="P88" s="47"/>
      <c r="Q88" s="47"/>
      <c r="R88" s="46"/>
      <c r="S88" s="45"/>
    </row>
    <row r="89" spans="1:19" ht="33.75" x14ac:dyDescent="0.2">
      <c r="F89" s="249" t="s">
        <v>494</v>
      </c>
      <c r="G89" s="250"/>
      <c r="H89" s="251"/>
      <c r="I89" s="251"/>
      <c r="J89" s="251"/>
      <c r="K89" s="251"/>
      <c r="L89" s="103" t="s">
        <v>23</v>
      </c>
      <c r="M89" s="103" t="s">
        <v>24</v>
      </c>
      <c r="N89" s="103" t="s">
        <v>25</v>
      </c>
      <c r="O89" s="103" t="s">
        <v>26</v>
      </c>
      <c r="P89" s="103" t="s">
        <v>27</v>
      </c>
      <c r="Q89" s="103" t="s">
        <v>28</v>
      </c>
      <c r="R89" s="246" t="s">
        <v>29</v>
      </c>
      <c r="S89" s="247" t="s">
        <v>30</v>
      </c>
    </row>
    <row r="90" spans="1:19" x14ac:dyDescent="0.2">
      <c r="A90" s="131" t="str">
        <f t="shared" ref="A90:A91" si="60">$G$7</f>
        <v>Venice Family Clinic</v>
      </c>
      <c r="B90" s="131" t="str">
        <f t="shared" ref="B90:B91" si="61">$G$8</f>
        <v>SAMOHI Wellness Clinic</v>
      </c>
      <c r="D90" s="131" t="s">
        <v>56</v>
      </c>
      <c r="E90" s="58" t="s">
        <v>102</v>
      </c>
      <c r="F90" s="421" t="s">
        <v>510</v>
      </c>
      <c r="G90" s="422"/>
      <c r="H90" s="79"/>
      <c r="I90" s="80"/>
      <c r="J90" s="80"/>
      <c r="K90" s="80"/>
      <c r="L90" s="425">
        <v>3800</v>
      </c>
      <c r="M90" s="415">
        <v>0</v>
      </c>
      <c r="N90" s="415">
        <f t="shared" ref="N90:N91" si="62">L90-M90</f>
        <v>3800</v>
      </c>
      <c r="O90" s="441">
        <v>0</v>
      </c>
      <c r="P90" s="441">
        <v>0</v>
      </c>
      <c r="Q90" s="90">
        <f>SUM(O90:P90)</f>
        <v>0</v>
      </c>
      <c r="R90" s="89" t="str">
        <f>IFERROR(Q90/M90,"N/A")</f>
        <v>N/A</v>
      </c>
      <c r="S90" s="443">
        <f>L90</f>
        <v>3800</v>
      </c>
    </row>
    <row r="91" spans="1:19" x14ac:dyDescent="0.2">
      <c r="A91" s="131" t="str">
        <f t="shared" si="60"/>
        <v>Venice Family Clinic</v>
      </c>
      <c r="B91" s="131" t="str">
        <f t="shared" si="61"/>
        <v>SAMOHI Wellness Clinic</v>
      </c>
      <c r="D91" s="131" t="s">
        <v>56</v>
      </c>
      <c r="E91" s="58" t="s">
        <v>102</v>
      </c>
      <c r="F91" s="424"/>
      <c r="G91" s="422"/>
      <c r="H91" s="79"/>
      <c r="I91" s="80"/>
      <c r="J91" s="80"/>
      <c r="K91" s="80"/>
      <c r="L91" s="425">
        <v>0</v>
      </c>
      <c r="M91" s="415">
        <v>0</v>
      </c>
      <c r="N91" s="416">
        <f t="shared" si="62"/>
        <v>0</v>
      </c>
      <c r="O91" s="441">
        <v>0</v>
      </c>
      <c r="P91" s="444">
        <v>0</v>
      </c>
      <c r="Q91" s="77">
        <f t="shared" ref="Q91" si="63">SUM(O91:P91)</f>
        <v>0</v>
      </c>
      <c r="R91" s="76" t="str">
        <f t="shared" ref="R91" si="64">IFERROR(Q91/M91,"N/A")</f>
        <v>N/A</v>
      </c>
      <c r="S91" s="445">
        <f>L91</f>
        <v>0</v>
      </c>
    </row>
    <row r="92" spans="1:19" ht="13.5" thickBot="1" x14ac:dyDescent="0.25">
      <c r="F92" s="252"/>
      <c r="G92" s="248"/>
      <c r="H92" s="253" t="s">
        <v>108</v>
      </c>
      <c r="I92" s="254"/>
      <c r="J92" s="254"/>
      <c r="K92" s="255"/>
      <c r="L92" s="256">
        <f t="shared" ref="L92:Q92" si="65">SUM(L90:L91)</f>
        <v>3800</v>
      </c>
      <c r="M92" s="256">
        <f t="shared" si="65"/>
        <v>0</v>
      </c>
      <c r="N92" s="256">
        <f t="shared" si="65"/>
        <v>3800</v>
      </c>
      <c r="O92" s="256">
        <f t="shared" si="65"/>
        <v>0</v>
      </c>
      <c r="P92" s="256">
        <f t="shared" si="65"/>
        <v>0</v>
      </c>
      <c r="Q92" s="256">
        <f t="shared" si="65"/>
        <v>0</v>
      </c>
      <c r="R92" s="257" t="str">
        <f>IFERROR(Q92/M92,"N/A")</f>
        <v>N/A</v>
      </c>
      <c r="S92" s="258">
        <f>SUM(S90:S91)</f>
        <v>3800</v>
      </c>
    </row>
    <row r="93" spans="1:19" ht="13.5" thickBot="1" x14ac:dyDescent="0.25">
      <c r="F93" s="74"/>
      <c r="G93" s="74"/>
      <c r="H93" s="74"/>
      <c r="I93" s="74"/>
      <c r="J93" s="74"/>
      <c r="K93" s="74"/>
    </row>
    <row r="94" spans="1:19" s="264" customFormat="1" x14ac:dyDescent="0.2">
      <c r="A94" s="131"/>
      <c r="B94" s="131"/>
      <c r="C94" s="259"/>
      <c r="D94" s="259"/>
      <c r="E94" s="268"/>
      <c r="F94" s="51" t="s">
        <v>109</v>
      </c>
      <c r="G94" s="37"/>
      <c r="H94" s="37"/>
      <c r="I94" s="37"/>
      <c r="J94" s="37"/>
      <c r="K94" s="36"/>
      <c r="L94" s="35"/>
      <c r="M94" s="35"/>
      <c r="N94" s="35"/>
      <c r="O94" s="35"/>
      <c r="P94" s="35"/>
      <c r="Q94" s="35"/>
      <c r="R94" s="34"/>
      <c r="S94" s="33"/>
    </row>
    <row r="95" spans="1:19" x14ac:dyDescent="0.2">
      <c r="F95" s="260" t="s">
        <v>110</v>
      </c>
      <c r="G95" s="270"/>
      <c r="H95" s="270"/>
      <c r="I95" s="270"/>
      <c r="J95" s="270"/>
      <c r="K95" s="262"/>
      <c r="L95" s="47"/>
      <c r="M95" s="47"/>
      <c r="N95" s="47"/>
      <c r="O95" s="47"/>
      <c r="P95" s="47"/>
      <c r="Q95" s="47"/>
      <c r="R95" s="46"/>
      <c r="S95" s="45"/>
    </row>
    <row r="96" spans="1:19" ht="33.75" x14ac:dyDescent="0.2">
      <c r="F96" s="249" t="s">
        <v>494</v>
      </c>
      <c r="G96" s="250"/>
      <c r="H96" s="251"/>
      <c r="I96" s="251"/>
      <c r="J96" s="251"/>
      <c r="K96" s="251"/>
      <c r="L96" s="103" t="s">
        <v>23</v>
      </c>
      <c r="M96" s="103" t="s">
        <v>24</v>
      </c>
      <c r="N96" s="103" t="s">
        <v>25</v>
      </c>
      <c r="O96" s="103" t="s">
        <v>26</v>
      </c>
      <c r="P96" s="103" t="s">
        <v>27</v>
      </c>
      <c r="Q96" s="103" t="s">
        <v>28</v>
      </c>
      <c r="R96" s="246" t="s">
        <v>29</v>
      </c>
      <c r="S96" s="247" t="s">
        <v>30</v>
      </c>
    </row>
    <row r="97" spans="1:19" x14ac:dyDescent="0.2">
      <c r="A97" s="131" t="str">
        <f t="shared" ref="A97:A103" si="66">$G$7</f>
        <v>Venice Family Clinic</v>
      </c>
      <c r="B97" s="131" t="str">
        <f t="shared" ref="B97:B103" si="67">$G$8</f>
        <v>SAMOHI Wellness Clinic</v>
      </c>
      <c r="D97" s="131" t="s">
        <v>56</v>
      </c>
      <c r="E97" s="58" t="s">
        <v>109</v>
      </c>
      <c r="F97" s="421" t="s">
        <v>511</v>
      </c>
      <c r="G97" s="422"/>
      <c r="H97" s="79"/>
      <c r="I97" s="80"/>
      <c r="J97" s="80"/>
      <c r="K97" s="80"/>
      <c r="L97" s="425">
        <v>500</v>
      </c>
      <c r="M97" s="415">
        <v>0</v>
      </c>
      <c r="N97" s="415">
        <f t="shared" ref="N97:N101" si="68">L97-M97</f>
        <v>500</v>
      </c>
      <c r="O97" s="441">
        <v>0</v>
      </c>
      <c r="P97" s="441">
        <v>0</v>
      </c>
      <c r="Q97" s="90">
        <f t="shared" ref="Q97:Q103" si="69">SUM(O97:P97)</f>
        <v>0</v>
      </c>
      <c r="R97" s="89" t="str">
        <f t="shared" ref="R97:R104" si="70">IFERROR(Q97/M97,"N/A")</f>
        <v>N/A</v>
      </c>
      <c r="S97" s="443">
        <f>L97</f>
        <v>500</v>
      </c>
    </row>
    <row r="98" spans="1:19" x14ac:dyDescent="0.2">
      <c r="A98" s="131" t="str">
        <f t="shared" si="66"/>
        <v>Venice Family Clinic</v>
      </c>
      <c r="B98" s="131" t="str">
        <f t="shared" si="67"/>
        <v>SAMOHI Wellness Clinic</v>
      </c>
      <c r="D98" s="131" t="s">
        <v>56</v>
      </c>
      <c r="E98" s="58" t="s">
        <v>109</v>
      </c>
      <c r="F98" s="421" t="s">
        <v>512</v>
      </c>
      <c r="G98" s="422"/>
      <c r="H98" s="79"/>
      <c r="I98" s="80"/>
      <c r="J98" s="80"/>
      <c r="K98" s="80"/>
      <c r="L98" s="425">
        <v>2000</v>
      </c>
      <c r="M98" s="415">
        <v>0</v>
      </c>
      <c r="N98" s="415">
        <f t="shared" si="68"/>
        <v>2000</v>
      </c>
      <c r="O98" s="441">
        <v>0</v>
      </c>
      <c r="P98" s="441">
        <v>0</v>
      </c>
      <c r="Q98" s="90">
        <f t="shared" si="69"/>
        <v>0</v>
      </c>
      <c r="R98" s="89" t="str">
        <f t="shared" si="70"/>
        <v>N/A</v>
      </c>
      <c r="S98" s="443">
        <f t="shared" ref="S98:S103" si="71">L98</f>
        <v>2000</v>
      </c>
    </row>
    <row r="99" spans="1:19" x14ac:dyDescent="0.2">
      <c r="A99" s="131" t="str">
        <f t="shared" si="66"/>
        <v>Venice Family Clinic</v>
      </c>
      <c r="B99" s="131" t="str">
        <f t="shared" si="67"/>
        <v>SAMOHI Wellness Clinic</v>
      </c>
      <c r="D99" s="131" t="s">
        <v>56</v>
      </c>
      <c r="E99" s="58" t="s">
        <v>109</v>
      </c>
      <c r="F99" s="424" t="s">
        <v>224</v>
      </c>
      <c r="G99" s="422"/>
      <c r="H99" s="79"/>
      <c r="I99" s="80"/>
      <c r="J99" s="80"/>
      <c r="K99" s="80"/>
      <c r="L99" s="425">
        <v>4500</v>
      </c>
      <c r="M99" s="415">
        <v>0</v>
      </c>
      <c r="N99" s="416">
        <f t="shared" si="68"/>
        <v>4500</v>
      </c>
      <c r="O99" s="441">
        <v>0</v>
      </c>
      <c r="P99" s="444">
        <v>0</v>
      </c>
      <c r="Q99" s="77">
        <f t="shared" si="69"/>
        <v>0</v>
      </c>
      <c r="R99" s="76" t="str">
        <f t="shared" si="70"/>
        <v>N/A</v>
      </c>
      <c r="S99" s="443">
        <f t="shared" si="71"/>
        <v>4500</v>
      </c>
    </row>
    <row r="100" spans="1:19" x14ac:dyDescent="0.2">
      <c r="A100" s="131" t="str">
        <f t="shared" si="66"/>
        <v>Venice Family Clinic</v>
      </c>
      <c r="B100" s="131" t="str">
        <f t="shared" si="67"/>
        <v>SAMOHI Wellness Clinic</v>
      </c>
      <c r="D100" s="131" t="s">
        <v>56</v>
      </c>
      <c r="E100" s="58" t="s">
        <v>109</v>
      </c>
      <c r="F100" s="421" t="s">
        <v>513</v>
      </c>
      <c r="G100" s="422"/>
      <c r="H100" s="79"/>
      <c r="I100" s="80"/>
      <c r="J100" s="80"/>
      <c r="K100" s="80"/>
      <c r="L100" s="425">
        <v>1000</v>
      </c>
      <c r="M100" s="415">
        <v>0</v>
      </c>
      <c r="N100" s="415">
        <f t="shared" si="68"/>
        <v>1000</v>
      </c>
      <c r="O100" s="441">
        <v>0</v>
      </c>
      <c r="P100" s="441">
        <v>0</v>
      </c>
      <c r="Q100" s="90">
        <f t="shared" si="69"/>
        <v>0</v>
      </c>
      <c r="R100" s="89" t="str">
        <f t="shared" si="70"/>
        <v>N/A</v>
      </c>
      <c r="S100" s="443">
        <f t="shared" si="71"/>
        <v>1000</v>
      </c>
    </row>
    <row r="101" spans="1:19" x14ac:dyDescent="0.2">
      <c r="A101" s="131" t="str">
        <f t="shared" si="66"/>
        <v>Venice Family Clinic</v>
      </c>
      <c r="B101" s="131" t="str">
        <f t="shared" si="67"/>
        <v>SAMOHI Wellness Clinic</v>
      </c>
      <c r="D101" s="131" t="s">
        <v>56</v>
      </c>
      <c r="E101" s="58" t="s">
        <v>109</v>
      </c>
      <c r="F101" s="424" t="s">
        <v>514</v>
      </c>
      <c r="G101" s="422"/>
      <c r="H101" s="79"/>
      <c r="I101" s="80"/>
      <c r="J101" s="80"/>
      <c r="K101" s="80"/>
      <c r="L101" s="425">
        <v>1500</v>
      </c>
      <c r="M101" s="415">
        <v>0</v>
      </c>
      <c r="N101" s="416">
        <f t="shared" si="68"/>
        <v>1500</v>
      </c>
      <c r="O101" s="441">
        <v>0</v>
      </c>
      <c r="P101" s="444">
        <v>0</v>
      </c>
      <c r="Q101" s="77">
        <f t="shared" si="69"/>
        <v>0</v>
      </c>
      <c r="R101" s="76" t="str">
        <f t="shared" si="70"/>
        <v>N/A</v>
      </c>
      <c r="S101" s="443">
        <f t="shared" si="71"/>
        <v>1500</v>
      </c>
    </row>
    <row r="102" spans="1:19" x14ac:dyDescent="0.2">
      <c r="A102" s="131" t="str">
        <f t="shared" si="66"/>
        <v>Venice Family Clinic</v>
      </c>
      <c r="B102" s="131" t="str">
        <f t="shared" si="67"/>
        <v>SAMOHI Wellness Clinic</v>
      </c>
      <c r="D102" s="131" t="s">
        <v>56</v>
      </c>
      <c r="E102" s="58" t="s">
        <v>109</v>
      </c>
      <c r="F102" s="421" t="s">
        <v>515</v>
      </c>
      <c r="G102" s="422"/>
      <c r="H102" s="79"/>
      <c r="I102" s="80"/>
      <c r="J102" s="80"/>
      <c r="K102" s="80"/>
      <c r="L102" s="425">
        <v>1500</v>
      </c>
      <c r="M102" s="415">
        <v>0</v>
      </c>
      <c r="N102" s="415">
        <f t="shared" ref="N102" si="72">L102-M102</f>
        <v>1500</v>
      </c>
      <c r="O102" s="441">
        <v>0</v>
      </c>
      <c r="P102" s="441">
        <v>0</v>
      </c>
      <c r="Q102" s="90">
        <f t="shared" si="69"/>
        <v>0</v>
      </c>
      <c r="R102" s="89" t="str">
        <f t="shared" si="70"/>
        <v>N/A</v>
      </c>
      <c r="S102" s="443">
        <f t="shared" si="71"/>
        <v>1500</v>
      </c>
    </row>
    <row r="103" spans="1:19" x14ac:dyDescent="0.2">
      <c r="A103" s="131" t="str">
        <f t="shared" si="66"/>
        <v>Venice Family Clinic</v>
      </c>
      <c r="B103" s="131" t="str">
        <f t="shared" si="67"/>
        <v>SAMOHI Wellness Clinic</v>
      </c>
      <c r="D103" s="131" t="s">
        <v>56</v>
      </c>
      <c r="E103" s="58" t="s">
        <v>109</v>
      </c>
      <c r="F103" s="424"/>
      <c r="G103" s="422"/>
      <c r="H103" s="79"/>
      <c r="I103" s="80"/>
      <c r="J103" s="80"/>
      <c r="K103" s="80"/>
      <c r="L103" s="425">
        <v>0</v>
      </c>
      <c r="M103" s="415">
        <v>0</v>
      </c>
      <c r="N103" s="416">
        <f t="shared" ref="N103" si="73">L103-M103</f>
        <v>0</v>
      </c>
      <c r="O103" s="441">
        <v>0</v>
      </c>
      <c r="P103" s="444">
        <v>0</v>
      </c>
      <c r="Q103" s="77">
        <f t="shared" si="69"/>
        <v>0</v>
      </c>
      <c r="R103" s="76" t="str">
        <f t="shared" si="70"/>
        <v>N/A</v>
      </c>
      <c r="S103" s="443">
        <f t="shared" si="71"/>
        <v>0</v>
      </c>
    </row>
    <row r="104" spans="1:19" ht="13.5" thickBot="1" x14ac:dyDescent="0.25">
      <c r="F104" s="252"/>
      <c r="G104" s="248"/>
      <c r="H104" s="253" t="s">
        <v>114</v>
      </c>
      <c r="I104" s="254"/>
      <c r="J104" s="254"/>
      <c r="K104" s="255"/>
      <c r="L104" s="256">
        <f t="shared" ref="L104:Q104" si="74">SUM(L97:L103)</f>
        <v>11000</v>
      </c>
      <c r="M104" s="256">
        <f t="shared" si="74"/>
        <v>0</v>
      </c>
      <c r="N104" s="256">
        <f t="shared" si="74"/>
        <v>11000</v>
      </c>
      <c r="O104" s="256">
        <f t="shared" si="74"/>
        <v>0</v>
      </c>
      <c r="P104" s="256">
        <f t="shared" si="74"/>
        <v>0</v>
      </c>
      <c r="Q104" s="256">
        <f t="shared" si="74"/>
        <v>0</v>
      </c>
      <c r="R104" s="257" t="str">
        <f t="shared" si="70"/>
        <v>N/A</v>
      </c>
      <c r="S104" s="256">
        <f>SUM(S97:S103)</f>
        <v>11000</v>
      </c>
    </row>
    <row r="105" spans="1:19" ht="13.5" thickBot="1" x14ac:dyDescent="0.25">
      <c r="F105" s="74"/>
      <c r="G105" s="74"/>
      <c r="H105" s="74"/>
      <c r="I105" s="74"/>
      <c r="J105" s="74"/>
      <c r="K105" s="74"/>
    </row>
    <row r="106" spans="1:19" s="264" customFormat="1" x14ac:dyDescent="0.2">
      <c r="A106" s="259"/>
      <c r="B106" s="259"/>
      <c r="C106" s="259"/>
      <c r="D106" s="259"/>
      <c r="E106" s="268"/>
      <c r="F106" s="38" t="s">
        <v>115</v>
      </c>
      <c r="G106" s="37"/>
      <c r="H106" s="37"/>
      <c r="I106" s="37"/>
      <c r="J106" s="37"/>
      <c r="K106" s="36"/>
      <c r="L106" s="35"/>
      <c r="M106" s="35"/>
      <c r="N106" s="35"/>
      <c r="O106" s="35"/>
      <c r="P106" s="35"/>
      <c r="Q106" s="35"/>
      <c r="R106" s="34"/>
      <c r="S106" s="33"/>
    </row>
    <row r="107" spans="1:19" x14ac:dyDescent="0.2">
      <c r="F107" s="269" t="s">
        <v>516</v>
      </c>
      <c r="G107" s="270"/>
      <c r="H107" s="270"/>
      <c r="I107" s="270"/>
      <c r="J107" s="270"/>
      <c r="K107" s="262"/>
      <c r="L107" s="47"/>
      <c r="M107" s="47"/>
      <c r="N107" s="47"/>
      <c r="O107" s="47"/>
      <c r="P107" s="47"/>
      <c r="Q107" s="47"/>
      <c r="R107" s="46"/>
      <c r="S107" s="45"/>
    </row>
    <row r="108" spans="1:19" ht="33.75" x14ac:dyDescent="0.2">
      <c r="F108" s="249" t="s">
        <v>494</v>
      </c>
      <c r="G108" s="250"/>
      <c r="H108" s="251"/>
      <c r="I108" s="251"/>
      <c r="J108" s="251"/>
      <c r="K108" s="251"/>
      <c r="L108" s="103" t="s">
        <v>23</v>
      </c>
      <c r="M108" s="103" t="s">
        <v>24</v>
      </c>
      <c r="N108" s="103" t="s">
        <v>25</v>
      </c>
      <c r="O108" s="103" t="s">
        <v>26</v>
      </c>
      <c r="P108" s="103" t="s">
        <v>27</v>
      </c>
      <c r="Q108" s="103" t="s">
        <v>28</v>
      </c>
      <c r="R108" s="246" t="s">
        <v>29</v>
      </c>
      <c r="S108" s="247" t="s">
        <v>30</v>
      </c>
    </row>
    <row r="109" spans="1:19" x14ac:dyDescent="0.2">
      <c r="A109" s="131" t="str">
        <f t="shared" ref="A109:A110" si="75">$G$7</f>
        <v>Venice Family Clinic</v>
      </c>
      <c r="B109" s="131" t="str">
        <f t="shared" ref="B109:B110" si="76">$G$8</f>
        <v>SAMOHI Wellness Clinic</v>
      </c>
      <c r="D109" s="131" t="s">
        <v>56</v>
      </c>
      <c r="E109" s="58" t="s">
        <v>115</v>
      </c>
      <c r="F109" s="421"/>
      <c r="G109" s="422"/>
      <c r="H109" s="79"/>
      <c r="I109" s="80"/>
      <c r="J109" s="80"/>
      <c r="K109" s="80"/>
      <c r="L109" s="415">
        <v>0</v>
      </c>
      <c r="M109" s="415">
        <v>0</v>
      </c>
      <c r="N109" s="415">
        <f t="shared" ref="N109:N110" si="77">L109-M109</f>
        <v>0</v>
      </c>
      <c r="O109" s="441">
        <v>0</v>
      </c>
      <c r="P109" s="441">
        <v>0</v>
      </c>
      <c r="Q109" s="90">
        <f>SUM(O109:P109)</f>
        <v>0</v>
      </c>
      <c r="R109" s="89" t="str">
        <f>IFERROR(Q109/M109,"N/A")</f>
        <v>N/A</v>
      </c>
      <c r="S109" s="443">
        <v>0</v>
      </c>
    </row>
    <row r="110" spans="1:19" x14ac:dyDescent="0.2">
      <c r="A110" s="131" t="str">
        <f t="shared" si="75"/>
        <v>Venice Family Clinic</v>
      </c>
      <c r="B110" s="131" t="str">
        <f t="shared" si="76"/>
        <v>SAMOHI Wellness Clinic</v>
      </c>
      <c r="D110" s="131" t="s">
        <v>56</v>
      </c>
      <c r="E110" s="58" t="s">
        <v>115</v>
      </c>
      <c r="F110" s="424"/>
      <c r="G110" s="422"/>
      <c r="H110" s="79"/>
      <c r="I110" s="80"/>
      <c r="J110" s="80"/>
      <c r="K110" s="80"/>
      <c r="L110" s="415">
        <v>0</v>
      </c>
      <c r="M110" s="415">
        <v>0</v>
      </c>
      <c r="N110" s="415">
        <f t="shared" si="77"/>
        <v>0</v>
      </c>
      <c r="O110" s="441">
        <v>0</v>
      </c>
      <c r="P110" s="441">
        <v>0</v>
      </c>
      <c r="Q110" s="90">
        <f t="shared" ref="Q110" si="78">SUM(O110:P110)</f>
        <v>0</v>
      </c>
      <c r="R110" s="89" t="str">
        <f t="shared" ref="R110" si="79">IFERROR(Q110/M110,"N/A")</f>
        <v>N/A</v>
      </c>
      <c r="S110" s="443">
        <v>0</v>
      </c>
    </row>
    <row r="111" spans="1:19" ht="13.5" thickBot="1" x14ac:dyDescent="0.25">
      <c r="F111" s="252"/>
      <c r="G111" s="248"/>
      <c r="H111" s="253" t="s">
        <v>120</v>
      </c>
      <c r="I111" s="254"/>
      <c r="J111" s="254"/>
      <c r="K111" s="255"/>
      <c r="L111" s="256">
        <f t="shared" ref="L111:Q111" si="80">SUM(L109:L110)</f>
        <v>0</v>
      </c>
      <c r="M111" s="256">
        <f t="shared" si="80"/>
        <v>0</v>
      </c>
      <c r="N111" s="256">
        <f t="shared" si="80"/>
        <v>0</v>
      </c>
      <c r="O111" s="256">
        <f t="shared" si="80"/>
        <v>0</v>
      </c>
      <c r="P111" s="256">
        <f t="shared" si="80"/>
        <v>0</v>
      </c>
      <c r="Q111" s="256">
        <f t="shared" si="80"/>
        <v>0</v>
      </c>
      <c r="R111" s="257" t="str">
        <f>IFERROR(Q111/M111,"N/A")</f>
        <v>N/A</v>
      </c>
      <c r="S111" s="258">
        <f>SUM(S109:S110)</f>
        <v>0</v>
      </c>
    </row>
    <row r="112" spans="1:19" ht="13.5" thickBot="1" x14ac:dyDescent="0.25">
      <c r="F112" s="74"/>
      <c r="G112" s="74"/>
      <c r="H112" s="74"/>
      <c r="I112" s="74"/>
      <c r="J112" s="74"/>
      <c r="K112" s="74"/>
    </row>
    <row r="113" spans="1:19" s="264" customFormat="1" x14ac:dyDescent="0.2">
      <c r="F113" s="38" t="s">
        <v>121</v>
      </c>
      <c r="G113" s="37"/>
      <c r="H113" s="37"/>
      <c r="I113" s="37"/>
      <c r="J113" s="37"/>
      <c r="K113" s="36"/>
      <c r="L113" s="35"/>
      <c r="M113" s="35"/>
      <c r="N113" s="35"/>
      <c r="O113" s="35"/>
      <c r="P113" s="35"/>
      <c r="Q113" s="35"/>
      <c r="R113" s="34"/>
      <c r="S113" s="33"/>
    </row>
    <row r="114" spans="1:19" x14ac:dyDescent="0.2">
      <c r="F114" s="269" t="s">
        <v>122</v>
      </c>
      <c r="G114" s="270"/>
      <c r="H114" s="270"/>
      <c r="I114" s="270"/>
      <c r="J114" s="270"/>
      <c r="K114" s="262"/>
      <c r="L114" s="47"/>
      <c r="M114" s="47"/>
      <c r="N114" s="47"/>
      <c r="O114" s="47"/>
      <c r="P114" s="47"/>
      <c r="Q114" s="47"/>
      <c r="R114" s="46"/>
      <c r="S114" s="45"/>
    </row>
    <row r="115" spans="1:19" ht="33.75" x14ac:dyDescent="0.2">
      <c r="F115" s="249" t="s">
        <v>494</v>
      </c>
      <c r="G115" s="250"/>
      <c r="H115" s="251"/>
      <c r="I115" s="251"/>
      <c r="J115" s="251"/>
      <c r="K115" s="251"/>
      <c r="L115" s="103" t="s">
        <v>23</v>
      </c>
      <c r="M115" s="103" t="s">
        <v>24</v>
      </c>
      <c r="N115" s="103" t="s">
        <v>25</v>
      </c>
      <c r="O115" s="103" t="s">
        <v>26</v>
      </c>
      <c r="P115" s="103" t="s">
        <v>27</v>
      </c>
      <c r="Q115" s="103" t="s">
        <v>28</v>
      </c>
      <c r="R115" s="246" t="s">
        <v>29</v>
      </c>
      <c r="S115" s="247" t="s">
        <v>30</v>
      </c>
    </row>
    <row r="116" spans="1:19" x14ac:dyDescent="0.2">
      <c r="A116" s="131" t="str">
        <f t="shared" ref="A116:A117" si="81">$G$7</f>
        <v>Venice Family Clinic</v>
      </c>
      <c r="B116" s="131" t="str">
        <f t="shared" ref="B116:B117" si="82">$G$8</f>
        <v>SAMOHI Wellness Clinic</v>
      </c>
      <c r="D116" s="131" t="s">
        <v>56</v>
      </c>
      <c r="E116" s="58" t="s">
        <v>121</v>
      </c>
      <c r="F116" s="421" t="s">
        <v>517</v>
      </c>
      <c r="G116" s="422"/>
      <c r="H116" s="79"/>
      <c r="I116" s="80"/>
      <c r="J116" s="80"/>
      <c r="K116" s="80"/>
      <c r="L116" s="415">
        <v>5389</v>
      </c>
      <c r="M116" s="415">
        <v>5389</v>
      </c>
      <c r="N116" s="415">
        <f t="shared" ref="N116:N117" si="83">L116-M116</f>
        <v>0</v>
      </c>
      <c r="O116" s="441">
        <v>0</v>
      </c>
      <c r="P116" s="441">
        <v>5389</v>
      </c>
      <c r="Q116" s="90">
        <f>SUM(O116:P116)</f>
        <v>5389</v>
      </c>
      <c r="R116" s="89">
        <f>IFERROR(Q116/M116,"N/A")</f>
        <v>1</v>
      </c>
      <c r="S116" s="443">
        <f>L116</f>
        <v>5389</v>
      </c>
    </row>
    <row r="117" spans="1:19" x14ac:dyDescent="0.2">
      <c r="A117" s="131" t="str">
        <f t="shared" si="81"/>
        <v>Venice Family Clinic</v>
      </c>
      <c r="B117" s="131" t="str">
        <f t="shared" si="82"/>
        <v>SAMOHI Wellness Clinic</v>
      </c>
      <c r="D117" s="131" t="s">
        <v>56</v>
      </c>
      <c r="E117" s="58" t="s">
        <v>121</v>
      </c>
      <c r="F117" s="424"/>
      <c r="G117" s="422"/>
      <c r="H117" s="79"/>
      <c r="I117" s="80"/>
      <c r="J117" s="80"/>
      <c r="K117" s="80"/>
      <c r="L117" s="415">
        <v>0</v>
      </c>
      <c r="M117" s="415">
        <v>0</v>
      </c>
      <c r="N117" s="415">
        <f t="shared" si="83"/>
        <v>0</v>
      </c>
      <c r="O117" s="441">
        <v>0</v>
      </c>
      <c r="P117" s="441">
        <v>0</v>
      </c>
      <c r="Q117" s="90">
        <f t="shared" ref="Q117" si="84">SUM(O117:P117)</f>
        <v>0</v>
      </c>
      <c r="R117" s="89" t="str">
        <f t="shared" ref="R117" si="85">IFERROR(Q117/M117,"N/A")</f>
        <v>N/A</v>
      </c>
      <c r="S117" s="443">
        <f>L117</f>
        <v>0</v>
      </c>
    </row>
    <row r="118" spans="1:19" ht="13.5" thickBot="1" x14ac:dyDescent="0.25">
      <c r="F118" s="252"/>
      <c r="G118" s="248"/>
      <c r="H118" s="253" t="s">
        <v>126</v>
      </c>
      <c r="I118" s="254"/>
      <c r="J118" s="254"/>
      <c r="K118" s="255"/>
      <c r="L118" s="256">
        <f t="shared" ref="L118:Q118" si="86">SUM(L116:L117)</f>
        <v>5389</v>
      </c>
      <c r="M118" s="256">
        <f t="shared" si="86"/>
        <v>5389</v>
      </c>
      <c r="N118" s="256">
        <f t="shared" si="86"/>
        <v>0</v>
      </c>
      <c r="O118" s="256">
        <f t="shared" si="86"/>
        <v>0</v>
      </c>
      <c r="P118" s="256">
        <f t="shared" si="86"/>
        <v>5389</v>
      </c>
      <c r="Q118" s="256">
        <f t="shared" si="86"/>
        <v>5389</v>
      </c>
      <c r="R118" s="257">
        <f>IFERROR(Q118/M118,"N/A")</f>
        <v>1</v>
      </c>
      <c r="S118" s="258">
        <f>SUM(S116:S117)</f>
        <v>5389</v>
      </c>
    </row>
    <row r="119" spans="1:19" ht="13.5" thickBot="1" x14ac:dyDescent="0.25">
      <c r="F119" s="74"/>
      <c r="G119" s="74"/>
      <c r="H119" s="74"/>
      <c r="I119" s="74"/>
      <c r="J119" s="74"/>
      <c r="K119" s="74"/>
    </row>
    <row r="120" spans="1:19" s="264" customFormat="1" x14ac:dyDescent="0.2">
      <c r="A120" s="259"/>
      <c r="B120" s="259"/>
      <c r="C120" s="259"/>
      <c r="D120" s="259"/>
      <c r="E120" s="268"/>
      <c r="F120" s="38" t="s">
        <v>127</v>
      </c>
      <c r="G120" s="37"/>
      <c r="H120" s="37"/>
      <c r="I120" s="37"/>
      <c r="J120" s="37"/>
      <c r="K120" s="36"/>
      <c r="L120" s="35"/>
      <c r="M120" s="35"/>
      <c r="N120" s="35"/>
      <c r="O120" s="35"/>
      <c r="P120" s="35"/>
      <c r="Q120" s="35"/>
      <c r="R120" s="34"/>
      <c r="S120" s="33"/>
    </row>
    <row r="121" spans="1:19" s="264" customFormat="1" ht="11.25" x14ac:dyDescent="0.2">
      <c r="A121" s="259"/>
      <c r="B121" s="259"/>
      <c r="C121" s="259"/>
      <c r="D121" s="259"/>
      <c r="E121" s="268"/>
      <c r="F121" s="269" t="s">
        <v>518</v>
      </c>
      <c r="G121" s="261"/>
      <c r="H121" s="261"/>
      <c r="I121" s="261"/>
      <c r="J121" s="261"/>
      <c r="K121" s="262"/>
      <c r="L121" s="262"/>
      <c r="M121" s="262"/>
      <c r="N121" s="262"/>
      <c r="O121" s="262"/>
      <c r="P121" s="262"/>
      <c r="Q121" s="262"/>
      <c r="R121" s="393"/>
      <c r="S121" s="263"/>
    </row>
    <row r="122" spans="1:19" s="264" customFormat="1" ht="11.25" x14ac:dyDescent="0.2">
      <c r="A122" s="259"/>
      <c r="B122" s="259"/>
      <c r="C122" s="259"/>
      <c r="D122" s="259"/>
      <c r="E122" s="268"/>
      <c r="F122" s="279" t="s">
        <v>519</v>
      </c>
      <c r="G122" s="261"/>
      <c r="H122" s="261"/>
      <c r="I122" s="261"/>
      <c r="J122" s="261"/>
      <c r="K122" s="262"/>
      <c r="L122" s="262"/>
      <c r="M122" s="262"/>
      <c r="N122" s="262"/>
      <c r="O122" s="262"/>
      <c r="P122" s="262"/>
      <c r="Q122" s="262"/>
      <c r="R122" s="393"/>
      <c r="S122" s="263"/>
    </row>
    <row r="123" spans="1:19" s="264" customFormat="1" ht="11.25" x14ac:dyDescent="0.2">
      <c r="A123" s="259"/>
      <c r="B123" s="259"/>
      <c r="C123" s="259"/>
      <c r="D123" s="259"/>
      <c r="E123" s="268"/>
      <c r="F123" s="279" t="s">
        <v>520</v>
      </c>
      <c r="G123" s="261"/>
      <c r="H123" s="261"/>
      <c r="I123" s="261"/>
      <c r="J123" s="261"/>
      <c r="K123" s="261"/>
      <c r="L123" s="265"/>
      <c r="M123" s="265"/>
      <c r="N123" s="265"/>
      <c r="O123" s="265"/>
      <c r="P123" s="265"/>
      <c r="Q123" s="265"/>
      <c r="R123" s="266"/>
      <c r="S123" s="267"/>
    </row>
    <row r="124" spans="1:19" ht="33.75" x14ac:dyDescent="0.2">
      <c r="F124" s="249" t="s">
        <v>494</v>
      </c>
      <c r="G124" s="250"/>
      <c r="H124" s="251"/>
      <c r="I124" s="251"/>
      <c r="J124" s="251"/>
      <c r="K124" s="251"/>
      <c r="L124" s="103" t="s">
        <v>23</v>
      </c>
      <c r="M124" s="103" t="s">
        <v>24</v>
      </c>
      <c r="N124" s="103" t="s">
        <v>25</v>
      </c>
      <c r="O124" s="103" t="s">
        <v>26</v>
      </c>
      <c r="P124" s="103" t="s">
        <v>27</v>
      </c>
      <c r="Q124" s="103" t="s">
        <v>28</v>
      </c>
      <c r="R124" s="246" t="s">
        <v>29</v>
      </c>
      <c r="S124" s="247" t="s">
        <v>30</v>
      </c>
    </row>
    <row r="125" spans="1:19" x14ac:dyDescent="0.2">
      <c r="A125" s="131" t="str">
        <f>$G$7</f>
        <v>Venice Family Clinic</v>
      </c>
      <c r="B125" s="131" t="str">
        <f>$G$8</f>
        <v>SAMOHI Wellness Clinic</v>
      </c>
      <c r="D125" s="131" t="s">
        <v>56</v>
      </c>
      <c r="E125" s="58" t="s">
        <v>127</v>
      </c>
      <c r="F125" s="422" t="s">
        <v>521</v>
      </c>
      <c r="G125" s="422"/>
      <c r="H125" s="79"/>
      <c r="I125" s="80"/>
      <c r="J125" s="335"/>
      <c r="K125" s="336"/>
      <c r="L125" s="423">
        <v>28200.930985834799</v>
      </c>
      <c r="M125" s="423">
        <v>0</v>
      </c>
      <c r="N125" s="425">
        <f>L125-M125</f>
        <v>28200.930985834799</v>
      </c>
      <c r="O125" s="446">
        <v>0</v>
      </c>
      <c r="P125" s="446">
        <v>0</v>
      </c>
      <c r="Q125" s="90">
        <f>SUM(O125:P125)</f>
        <v>0</v>
      </c>
      <c r="R125" s="89" t="str">
        <f>IFERROR(Q125/M125,"N/A")</f>
        <v>N/A</v>
      </c>
      <c r="S125" s="443">
        <f>L125</f>
        <v>28200.930985834799</v>
      </c>
    </row>
    <row r="126" spans="1:19" ht="13.5" thickBot="1" x14ac:dyDescent="0.25">
      <c r="A126" s="131" t="str">
        <f t="shared" ref="A126" si="87">$G$7</f>
        <v>Venice Family Clinic</v>
      </c>
      <c r="B126" s="131" t="str">
        <f t="shared" ref="B126" si="88">$G$8</f>
        <v>SAMOHI Wellness Clinic</v>
      </c>
      <c r="D126" s="131" t="s">
        <v>56</v>
      </c>
      <c r="E126" s="58" t="s">
        <v>121</v>
      </c>
      <c r="F126" s="426"/>
      <c r="G126" s="427"/>
      <c r="H126" s="79"/>
      <c r="I126" s="80"/>
      <c r="J126" s="335" t="s">
        <v>522</v>
      </c>
      <c r="K126" s="336">
        <f>IFERROR(M127/M129,"N/A")</f>
        <v>0</v>
      </c>
      <c r="L126" s="425">
        <v>0</v>
      </c>
      <c r="M126" s="425">
        <v>0</v>
      </c>
      <c r="N126" s="425">
        <f t="shared" ref="N126" si="89">L126-M126</f>
        <v>0</v>
      </c>
      <c r="O126" s="446">
        <v>0</v>
      </c>
      <c r="P126" s="446">
        <v>0</v>
      </c>
      <c r="Q126" s="151">
        <f>SUM(O126:P126)</f>
        <v>0</v>
      </c>
      <c r="R126" s="153" t="str">
        <f>IFERROR(Q126/M126,"N/A")</f>
        <v>N/A</v>
      </c>
      <c r="S126" s="447">
        <f>L126</f>
        <v>0</v>
      </c>
    </row>
    <row r="127" spans="1:19" ht="13.5" thickBot="1" x14ac:dyDescent="0.25">
      <c r="F127" s="386"/>
      <c r="G127" s="387"/>
      <c r="H127" s="388" t="s">
        <v>135</v>
      </c>
      <c r="I127" s="14"/>
      <c r="J127" s="14"/>
      <c r="K127" s="13"/>
      <c r="L127" s="12">
        <f>SUM(L125:L126)</f>
        <v>28200.930985834799</v>
      </c>
      <c r="M127" s="12">
        <f>SUM(M125:M126)</f>
        <v>0</v>
      </c>
      <c r="N127" s="12">
        <f>SUM(N125:N126)</f>
        <v>28200.930985834799</v>
      </c>
      <c r="O127" s="12">
        <f t="shared" ref="O127:Q127" si="90">SUM(O125:O126)</f>
        <v>0</v>
      </c>
      <c r="P127" s="12">
        <f t="shared" si="90"/>
        <v>0</v>
      </c>
      <c r="Q127" s="12">
        <f t="shared" si="90"/>
        <v>0</v>
      </c>
      <c r="R127" s="11" t="str">
        <f>IFERROR(Q127/M127,"N/A")</f>
        <v>N/A</v>
      </c>
      <c r="S127" s="10">
        <f>SUM(S125:S126)</f>
        <v>28200.930985834799</v>
      </c>
    </row>
    <row r="128" spans="1:19" ht="13.5" thickBot="1" x14ac:dyDescent="0.25">
      <c r="F128" s="74"/>
      <c r="G128" s="74"/>
      <c r="H128" s="74"/>
      <c r="I128" s="74"/>
      <c r="J128" s="74"/>
      <c r="K128" s="74"/>
    </row>
    <row r="129" spans="1:19" ht="15.75" thickBot="1" x14ac:dyDescent="0.3">
      <c r="F129" s="9"/>
      <c r="G129" s="7"/>
      <c r="H129" s="8" t="s">
        <v>50</v>
      </c>
      <c r="I129" s="7"/>
      <c r="J129" s="7"/>
      <c r="K129" s="6"/>
      <c r="L129" s="5">
        <f t="shared" ref="L129:Q129" si="91">SUM(L127,L118,L111,L104,L92,L85,L78,L71,L64,L56,L41)</f>
        <v>249384.70342375478</v>
      </c>
      <c r="M129" s="5">
        <f t="shared" si="91"/>
        <v>159892.6</v>
      </c>
      <c r="N129" s="5">
        <f t="shared" si="91"/>
        <v>89492.103423754801</v>
      </c>
      <c r="O129" s="5">
        <f t="shared" si="91"/>
        <v>71723.320000000007</v>
      </c>
      <c r="P129" s="5">
        <f t="shared" si="91"/>
        <v>88169.68</v>
      </c>
      <c r="Q129" s="5">
        <f t="shared" si="91"/>
        <v>159893</v>
      </c>
      <c r="R129" s="4">
        <f>IFERROR(Q129/M129,"N/A")</f>
        <v>1.0000025016792522</v>
      </c>
      <c r="S129" s="3">
        <f>SUM(S127,S118,S111,S104,S92,S85,S78,S71,S64,S56,S41)</f>
        <v>249384.70342375478</v>
      </c>
    </row>
    <row r="130" spans="1:19" ht="15" customHeight="1" thickBot="1" x14ac:dyDescent="0.25">
      <c r="F130" s="74"/>
      <c r="G130" s="74"/>
      <c r="H130" s="74"/>
      <c r="I130" s="74"/>
      <c r="J130" s="74"/>
      <c r="K130" s="74"/>
    </row>
    <row r="131" spans="1:19" ht="39" customHeight="1" thickBot="1" x14ac:dyDescent="0.3">
      <c r="F131" s="283" t="s">
        <v>453</v>
      </c>
      <c r="G131" s="276"/>
      <c r="H131" s="276"/>
      <c r="I131" s="276"/>
      <c r="J131" s="276"/>
      <c r="K131" s="276"/>
      <c r="L131" s="276"/>
      <c r="M131" s="276"/>
      <c r="N131" s="276"/>
      <c r="O131" s="276"/>
      <c r="P131" s="276"/>
      <c r="Q131" s="276"/>
      <c r="R131" s="276"/>
      <c r="S131" s="282"/>
    </row>
    <row r="132" spans="1:19" ht="33.75" x14ac:dyDescent="0.2">
      <c r="F132" s="289" t="s">
        <v>523</v>
      </c>
      <c r="G132" s="281" t="s">
        <v>494</v>
      </c>
      <c r="H132" s="280"/>
      <c r="I132" s="280"/>
      <c r="J132" s="280"/>
      <c r="K132" s="308"/>
      <c r="L132" s="280"/>
      <c r="M132" s="280"/>
      <c r="N132" s="290" t="s">
        <v>524</v>
      </c>
      <c r="O132" s="290" t="s">
        <v>525</v>
      </c>
      <c r="P132" s="290" t="s">
        <v>526</v>
      </c>
      <c r="Q132" s="290" t="s">
        <v>527</v>
      </c>
      <c r="R132" s="305" t="s">
        <v>528</v>
      </c>
      <c r="S132" s="291" t="s">
        <v>529</v>
      </c>
    </row>
    <row r="133" spans="1:19" x14ac:dyDescent="0.2">
      <c r="A133" s="131" t="str">
        <f t="shared" ref="A133:A138" si="92">$G$7</f>
        <v>Venice Family Clinic</v>
      </c>
      <c r="B133" s="131" t="str">
        <f t="shared" ref="B133:B138" si="93">$G$8</f>
        <v>SAMOHI Wellness Clinic</v>
      </c>
      <c r="D133" s="131" t="s">
        <v>453</v>
      </c>
      <c r="E133" s="58" t="str">
        <f t="shared" ref="E133:E138" si="94">F133</f>
        <v>1.  Government Grants</v>
      </c>
      <c r="F133" s="307" t="s">
        <v>530</v>
      </c>
      <c r="G133" s="448" t="s">
        <v>531</v>
      </c>
      <c r="H133" s="74"/>
      <c r="I133" s="74"/>
      <c r="J133" s="74"/>
      <c r="K133" s="309"/>
      <c r="L133" s="74"/>
      <c r="M133" s="74"/>
      <c r="N133" s="415">
        <v>33136</v>
      </c>
      <c r="O133" s="444">
        <v>16568</v>
      </c>
      <c r="P133" s="444">
        <v>16568</v>
      </c>
      <c r="Q133" s="292">
        <f t="shared" ref="Q133:Q138" si="95">SUM(O133:P133)</f>
        <v>33136</v>
      </c>
      <c r="R133" s="66"/>
      <c r="S133" s="389"/>
    </row>
    <row r="134" spans="1:19" x14ac:dyDescent="0.2">
      <c r="A134" s="131" t="str">
        <f t="shared" si="92"/>
        <v>Venice Family Clinic</v>
      </c>
      <c r="B134" s="131" t="str">
        <f t="shared" si="93"/>
        <v>SAMOHI Wellness Clinic</v>
      </c>
      <c r="D134" s="131" t="s">
        <v>453</v>
      </c>
      <c r="E134" s="58" t="str">
        <f t="shared" si="94"/>
        <v>2.  Private/Corporate Grants</v>
      </c>
      <c r="F134" s="307" t="s">
        <v>532</v>
      </c>
      <c r="G134" s="448"/>
      <c r="H134" s="74"/>
      <c r="I134" s="74"/>
      <c r="J134" s="74"/>
      <c r="K134" s="309"/>
      <c r="L134" s="74"/>
      <c r="M134" s="74"/>
      <c r="N134" s="415">
        <v>18452</v>
      </c>
      <c r="O134" s="444">
        <v>9226</v>
      </c>
      <c r="P134" s="444">
        <v>9226</v>
      </c>
      <c r="Q134" s="292">
        <f t="shared" si="95"/>
        <v>18452</v>
      </c>
      <c r="R134" s="66"/>
      <c r="S134" s="389"/>
    </row>
    <row r="135" spans="1:19" x14ac:dyDescent="0.2">
      <c r="A135" s="131" t="str">
        <f t="shared" si="92"/>
        <v>Venice Family Clinic</v>
      </c>
      <c r="B135" s="131" t="str">
        <f t="shared" si="93"/>
        <v>SAMOHI Wellness Clinic</v>
      </c>
      <c r="D135" s="131" t="s">
        <v>453</v>
      </c>
      <c r="E135" s="58" t="str">
        <f t="shared" si="94"/>
        <v>3.  Individual Donations</v>
      </c>
      <c r="F135" s="307" t="s">
        <v>533</v>
      </c>
      <c r="G135" s="448"/>
      <c r="H135" s="74"/>
      <c r="I135" s="74"/>
      <c r="J135" s="74"/>
      <c r="K135" s="309"/>
      <c r="L135" s="74"/>
      <c r="M135" s="74"/>
      <c r="N135" s="415">
        <v>3114</v>
      </c>
      <c r="O135" s="444">
        <v>1557</v>
      </c>
      <c r="P135" s="444">
        <v>1557</v>
      </c>
      <c r="Q135" s="292">
        <f t="shared" si="95"/>
        <v>3114</v>
      </c>
      <c r="S135" s="389"/>
    </row>
    <row r="136" spans="1:19" x14ac:dyDescent="0.2">
      <c r="A136" s="131" t="str">
        <f t="shared" si="92"/>
        <v>Venice Family Clinic</v>
      </c>
      <c r="B136" s="131" t="str">
        <f t="shared" si="93"/>
        <v>SAMOHI Wellness Clinic</v>
      </c>
      <c r="D136" s="131" t="s">
        <v>453</v>
      </c>
      <c r="E136" s="58" t="str">
        <f t="shared" si="94"/>
        <v>4.  Fundraising Events</v>
      </c>
      <c r="F136" s="307" t="s">
        <v>534</v>
      </c>
      <c r="G136" s="448" t="s">
        <v>535</v>
      </c>
      <c r="H136" s="74"/>
      <c r="I136" s="74"/>
      <c r="J136" s="74"/>
      <c r="K136" s="309"/>
      <c r="L136" s="74"/>
      <c r="M136" s="74"/>
      <c r="N136" s="415">
        <v>19747.11</v>
      </c>
      <c r="O136" s="444">
        <v>9873</v>
      </c>
      <c r="P136" s="444">
        <v>9873</v>
      </c>
      <c r="Q136" s="292">
        <f t="shared" si="95"/>
        <v>19746</v>
      </c>
      <c r="R136" s="287"/>
      <c r="S136" s="390"/>
    </row>
    <row r="137" spans="1:19" x14ac:dyDescent="0.2">
      <c r="A137" s="131" t="str">
        <f t="shared" si="92"/>
        <v>Venice Family Clinic</v>
      </c>
      <c r="B137" s="131" t="str">
        <f t="shared" si="93"/>
        <v>SAMOHI Wellness Clinic</v>
      </c>
      <c r="D137" s="131" t="s">
        <v>453</v>
      </c>
      <c r="E137" s="58" t="str">
        <f t="shared" si="94"/>
        <v>5.  Fees for Service</v>
      </c>
      <c r="F137" s="307" t="s">
        <v>536</v>
      </c>
      <c r="G137" s="448" t="s">
        <v>537</v>
      </c>
      <c r="H137" s="74"/>
      <c r="I137" s="74"/>
      <c r="J137" s="74"/>
      <c r="K137" s="309"/>
      <c r="L137" s="74"/>
      <c r="M137" s="74"/>
      <c r="N137" s="415">
        <v>15042.99</v>
      </c>
      <c r="O137" s="444">
        <v>7522</v>
      </c>
      <c r="P137" s="444">
        <v>7522</v>
      </c>
      <c r="Q137" s="292">
        <f t="shared" si="95"/>
        <v>15044</v>
      </c>
      <c r="R137" s="287"/>
      <c r="S137" s="390"/>
    </row>
    <row r="138" spans="1:19" x14ac:dyDescent="0.2">
      <c r="A138" s="131" t="str">
        <f t="shared" si="92"/>
        <v>Venice Family Clinic</v>
      </c>
      <c r="B138" s="131" t="str">
        <f t="shared" si="93"/>
        <v>SAMOHI Wellness Clinic</v>
      </c>
      <c r="D138" s="131" t="s">
        <v>453</v>
      </c>
      <c r="E138" s="58" t="str">
        <f t="shared" si="94"/>
        <v>6.  Other</v>
      </c>
      <c r="F138" s="307" t="s">
        <v>538</v>
      </c>
      <c r="G138" s="448"/>
      <c r="H138" s="74"/>
      <c r="I138" s="74"/>
      <c r="J138" s="74"/>
      <c r="K138" s="309"/>
      <c r="L138" s="74"/>
      <c r="M138" s="74"/>
      <c r="N138" s="425">
        <v>0</v>
      </c>
      <c r="O138" s="449">
        <v>0</v>
      </c>
      <c r="P138" s="449">
        <v>0</v>
      </c>
      <c r="Q138" s="293">
        <f t="shared" si="95"/>
        <v>0</v>
      </c>
      <c r="R138" s="287"/>
      <c r="S138" s="391"/>
    </row>
    <row r="139" spans="1:19" ht="15.75" thickBot="1" x14ac:dyDescent="0.3">
      <c r="F139" s="294" t="s">
        <v>539</v>
      </c>
      <c r="G139" s="248"/>
      <c r="H139" s="284" t="s">
        <v>540</v>
      </c>
      <c r="I139" s="285"/>
      <c r="J139" s="285"/>
      <c r="K139" s="285"/>
      <c r="L139" s="285"/>
      <c r="M139" s="285"/>
      <c r="N139" s="295">
        <f>SUM(N133:N138)</f>
        <v>89492.1</v>
      </c>
      <c r="O139" s="295">
        <f>SUM(O133:O138)</f>
        <v>44746</v>
      </c>
      <c r="P139" s="295">
        <f>SUM(P133:P138)</f>
        <v>44746</v>
      </c>
      <c r="Q139" s="295">
        <f>SUM(Q133:Q138)</f>
        <v>89492</v>
      </c>
      <c r="R139" s="288">
        <f>'CASH MATCH'!E18</f>
        <v>89491.703423754778</v>
      </c>
      <c r="S139" s="296">
        <f>IFERROR(Q139-R139,"N/A")</f>
        <v>0.29657624522224069</v>
      </c>
    </row>
    <row r="140" spans="1:19" s="275" customFormat="1" ht="13.5" thickBot="1" x14ac:dyDescent="0.25">
      <c r="A140" s="131"/>
      <c r="B140" s="131"/>
      <c r="C140" s="131"/>
      <c r="D140" s="131"/>
      <c r="E140" s="274"/>
      <c r="F140" s="297"/>
      <c r="G140" s="309"/>
      <c r="H140" s="309"/>
      <c r="I140" s="309"/>
      <c r="J140" s="309"/>
      <c r="K140" s="310"/>
      <c r="L140" s="58"/>
      <c r="M140" s="58"/>
      <c r="N140" s="58"/>
      <c r="O140" s="58"/>
      <c r="P140" s="58"/>
      <c r="Q140" s="58"/>
      <c r="R140" s="57"/>
      <c r="S140" s="56"/>
    </row>
    <row r="141" spans="1:19" s="275" customFormat="1" x14ac:dyDescent="0.2">
      <c r="A141" s="131"/>
      <c r="B141" s="131"/>
      <c r="C141" s="131"/>
      <c r="D141" s="131"/>
      <c r="E141" s="274"/>
      <c r="F141" s="73" t="s">
        <v>541</v>
      </c>
      <c r="G141" s="72"/>
      <c r="H141" s="72"/>
      <c r="I141" s="72"/>
      <c r="J141" s="72"/>
      <c r="K141" s="71"/>
      <c r="L141" s="71"/>
      <c r="M141" s="71"/>
      <c r="N141" s="71"/>
      <c r="O141" s="71"/>
      <c r="P141" s="71"/>
      <c r="Q141" s="71"/>
      <c r="R141" s="70"/>
      <c r="S141" s="69"/>
    </row>
    <row r="142" spans="1:19" ht="13.5" thickBot="1" x14ac:dyDescent="0.25">
      <c r="F142" s="64" t="s">
        <v>542</v>
      </c>
      <c r="G142" s="63"/>
      <c r="H142" s="63"/>
      <c r="I142" s="63"/>
      <c r="J142" s="63"/>
      <c r="K142" s="62"/>
      <c r="L142" s="62"/>
      <c r="M142" s="62"/>
      <c r="N142" s="62"/>
      <c r="O142" s="62"/>
      <c r="P142" s="62"/>
      <c r="Q142" s="62"/>
      <c r="R142" s="61"/>
      <c r="S142" s="60"/>
    </row>
  </sheetData>
  <sheetProtection algorithmName="SHA-512" hashValue="zdangMajeSXqPkIuUO8nOf5j40Z07lmBi09DU/vs/4Y3lOM9Y2hhWEggzQ8VUSSw7MH9SPESFOt0bgTxgIWdeg==" saltValue="FjzJGlSkd0Cg9zI9qj9BmA==" spinCount="100000" sheet="1" objects="1" scenarios="1"/>
  <sortState xmlns:xlrd2="http://schemas.microsoft.com/office/spreadsheetml/2017/richdata2" ref="A28:Z38">
    <sortCondition descending="1" ref="T28:T38"/>
  </sortState>
  <conditionalFormatting sqref="G133:G138">
    <cfRule type="containsText" dxfId="0" priority="47" operator="containsText" text="VARIANCE">
      <formula>NOT(ISERROR(SEARCH("VARIANCE",G133)))</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25:K12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40"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L2" sqref="L1:L2"/>
    </sheetView>
  </sheetViews>
  <sheetFormatPr defaultColWidth="8.85546875" defaultRowHeight="12.75" outlineLevelRow="1" outlineLevelCol="1" x14ac:dyDescent="0.2"/>
  <cols>
    <col min="1" max="1" width="25.85546875" style="322" hidden="1" customWidth="1" outlineLevel="1"/>
    <col min="2" max="2" width="33.7109375" style="322" hidden="1" customWidth="1" outlineLevel="1"/>
    <col min="3" max="3" width="23.28515625" style="322" hidden="1" customWidth="1" outlineLevel="1"/>
    <col min="4" max="4" width="35" style="322" hidden="1" customWidth="1" outlineLevel="1"/>
    <col min="5" max="5" width="44" style="323" hidden="1" customWidth="1" outlineLevel="1"/>
    <col min="6" max="6" width="59.85546875" style="317" customWidth="1" collapsed="1"/>
    <col min="7" max="10" width="17.28515625" style="316" customWidth="1"/>
    <col min="11" max="13" width="17.28515625" style="148" customWidth="1"/>
    <col min="14" max="16384" width="8.85546875" style="318"/>
  </cols>
  <sheetData>
    <row r="1" spans="1:13" hidden="1" outlineLevel="1" x14ac:dyDescent="0.2">
      <c r="A1" s="313" t="s">
        <v>0</v>
      </c>
      <c r="B1" s="313" t="s">
        <v>1</v>
      </c>
      <c r="C1" s="313" t="s">
        <v>2</v>
      </c>
      <c r="D1" s="313" t="s">
        <v>3</v>
      </c>
      <c r="E1" s="314" t="s">
        <v>4</v>
      </c>
      <c r="F1" s="315" t="s">
        <v>5</v>
      </c>
      <c r="G1" s="316" t="s">
        <v>543</v>
      </c>
      <c r="H1" s="316" t="s">
        <v>544</v>
      </c>
      <c r="I1" s="316" t="s">
        <v>545</v>
      </c>
    </row>
    <row r="2" spans="1:13" ht="18" collapsed="1" x14ac:dyDescent="0.2">
      <c r="A2" s="313"/>
      <c r="B2" s="313"/>
      <c r="C2" s="313"/>
      <c r="D2" s="313"/>
      <c r="E2" s="314"/>
      <c r="F2" s="319" t="s">
        <v>21</v>
      </c>
      <c r="G2" s="399"/>
      <c r="H2" s="321"/>
      <c r="I2" s="321"/>
      <c r="J2" s="321"/>
      <c r="K2" s="400"/>
    </row>
    <row r="3" spans="1:13" ht="18" x14ac:dyDescent="0.2">
      <c r="A3" s="313"/>
      <c r="B3" s="313"/>
      <c r="C3" s="313"/>
      <c r="D3" s="313"/>
      <c r="E3" s="314"/>
      <c r="F3" s="319" t="s">
        <v>546</v>
      </c>
      <c r="G3" s="401"/>
      <c r="H3" s="401"/>
      <c r="I3" s="402"/>
      <c r="J3" s="402"/>
      <c r="K3" s="401"/>
      <c r="L3" s="401"/>
      <c r="M3" s="401"/>
    </row>
    <row r="4" spans="1:13" x14ac:dyDescent="0.2">
      <c r="A4" s="313"/>
      <c r="B4" s="313"/>
      <c r="C4" s="313"/>
      <c r="D4" s="313"/>
      <c r="E4" s="314"/>
      <c r="F4" s="320"/>
      <c r="G4" s="399"/>
      <c r="H4" s="321"/>
      <c r="I4" s="321"/>
      <c r="J4" s="321"/>
      <c r="K4" s="400"/>
    </row>
    <row r="5" spans="1:13" s="331" customFormat="1" ht="30" x14ac:dyDescent="0.2">
      <c r="A5" s="328"/>
      <c r="B5" s="328"/>
      <c r="C5" s="328"/>
      <c r="D5" s="329"/>
      <c r="E5" s="330"/>
      <c r="F5" s="432" t="s">
        <v>547</v>
      </c>
      <c r="G5" s="403" t="s">
        <v>548</v>
      </c>
      <c r="H5" s="403" t="s">
        <v>549</v>
      </c>
      <c r="I5" s="403" t="s">
        <v>550</v>
      </c>
      <c r="J5" s="334"/>
      <c r="L5" s="334"/>
      <c r="M5" s="334"/>
    </row>
    <row r="6" spans="1:13" s="331" customFormat="1" ht="14.25" x14ac:dyDescent="0.2">
      <c r="A6" s="328" t="str">
        <f>'PROGRAM BUDGET &amp; FISCAL REPORT'!$G$7</f>
        <v>Venice Family Clinic</v>
      </c>
      <c r="B6" s="328" t="str">
        <f>'PROGRAM BUDGET &amp; FISCAL REPORT'!$G$8</f>
        <v>SAMOHI Wellness Clinic</v>
      </c>
      <c r="C6" s="328"/>
      <c r="D6" s="328" t="s">
        <v>551</v>
      </c>
      <c r="E6" s="331" t="s">
        <v>552</v>
      </c>
      <c r="F6" s="404" t="s">
        <v>553</v>
      </c>
      <c r="G6" s="428">
        <v>280</v>
      </c>
      <c r="H6" s="450">
        <v>170</v>
      </c>
      <c r="I6" s="450">
        <v>261</v>
      </c>
      <c r="J6" s="334"/>
      <c r="L6" s="334"/>
      <c r="M6" s="334"/>
    </row>
    <row r="7" spans="1:13" s="331" customFormat="1" ht="14.25" x14ac:dyDescent="0.2">
      <c r="A7" s="328" t="str">
        <f>'PROGRAM BUDGET &amp; FISCAL REPORT'!$G$7</f>
        <v>Venice Family Clinic</v>
      </c>
      <c r="B7" s="328" t="str">
        <f>'PROGRAM BUDGET &amp; FISCAL REPORT'!$G$8</f>
        <v>SAMOHI Wellness Clinic</v>
      </c>
      <c r="C7" s="328"/>
      <c r="D7" s="328" t="s">
        <v>551</v>
      </c>
      <c r="E7" s="331" t="s">
        <v>552</v>
      </c>
      <c r="F7" s="404" t="s">
        <v>554</v>
      </c>
      <c r="G7" s="428">
        <v>280</v>
      </c>
      <c r="H7" s="450">
        <v>170</v>
      </c>
      <c r="I7" s="450">
        <v>261</v>
      </c>
      <c r="J7" s="334"/>
      <c r="L7" s="334"/>
      <c r="M7" s="334"/>
    </row>
    <row r="8" spans="1:13" s="331" customFormat="1" ht="14.25" x14ac:dyDescent="0.2">
      <c r="A8" s="328" t="str">
        <f>'PROGRAM BUDGET &amp; FISCAL REPORT'!$G$7</f>
        <v>Venice Family Clinic</v>
      </c>
      <c r="B8" s="328" t="str">
        <f>'PROGRAM BUDGET &amp; FISCAL REPORT'!$G$8</f>
        <v>SAMOHI Wellness Clinic</v>
      </c>
      <c r="C8" s="328"/>
      <c r="D8" s="328" t="s">
        <v>551</v>
      </c>
      <c r="E8" s="331" t="s">
        <v>552</v>
      </c>
      <c r="F8" s="404" t="s">
        <v>555</v>
      </c>
      <c r="G8" s="430">
        <v>196</v>
      </c>
      <c r="H8" s="451">
        <v>170</v>
      </c>
      <c r="I8" s="451">
        <v>261</v>
      </c>
      <c r="J8" s="334"/>
      <c r="L8" s="334"/>
      <c r="M8" s="334"/>
    </row>
    <row r="9" spans="1:13" s="331" customFormat="1" ht="14.25" x14ac:dyDescent="0.2">
      <c r="A9" s="328" t="str">
        <f>'PROGRAM BUDGET &amp; FISCAL REPORT'!$G$7</f>
        <v>Venice Family Clinic</v>
      </c>
      <c r="B9" s="328" t="str">
        <f>'PROGRAM BUDGET &amp; FISCAL REPORT'!$G$8</f>
        <v>SAMOHI Wellness Clinic</v>
      </c>
      <c r="C9" s="328"/>
      <c r="D9" s="328" t="s">
        <v>551</v>
      </c>
      <c r="E9" s="331" t="s">
        <v>552</v>
      </c>
      <c r="F9" s="404" t="s">
        <v>556</v>
      </c>
      <c r="G9" s="430">
        <v>6</v>
      </c>
      <c r="H9" s="451">
        <v>8</v>
      </c>
      <c r="I9" s="451">
        <v>6</v>
      </c>
      <c r="J9" s="334"/>
      <c r="L9" s="334"/>
      <c r="M9" s="334"/>
    </row>
    <row r="10" spans="1:13" s="331" customFormat="1" ht="14.25" x14ac:dyDescent="0.2">
      <c r="A10" s="328" t="str">
        <f>'PROGRAM BUDGET &amp; FISCAL REPORT'!$G$7</f>
        <v>Venice Family Clinic</v>
      </c>
      <c r="B10" s="328" t="str">
        <f>'PROGRAM BUDGET &amp; FISCAL REPORT'!$G$8</f>
        <v>SAMOHI Wellness Clinic</v>
      </c>
      <c r="C10" s="328"/>
      <c r="D10" s="328" t="s">
        <v>551</v>
      </c>
      <c r="E10" s="331" t="s">
        <v>552</v>
      </c>
      <c r="F10" s="404" t="s">
        <v>557</v>
      </c>
      <c r="G10" s="430">
        <v>3</v>
      </c>
      <c r="H10" s="451">
        <v>0</v>
      </c>
      <c r="I10" s="451">
        <v>0</v>
      </c>
      <c r="J10" s="334"/>
      <c r="L10" s="334"/>
      <c r="M10" s="334"/>
    </row>
    <row r="11" spans="1:13" s="331" customFormat="1" ht="14.25" x14ac:dyDescent="0.2">
      <c r="A11" s="328" t="str">
        <f>'PROGRAM BUDGET &amp; FISCAL REPORT'!$G$7</f>
        <v>Venice Family Clinic</v>
      </c>
      <c r="B11" s="328" t="str">
        <f>'PROGRAM BUDGET &amp; FISCAL REPORT'!$G$8</f>
        <v>SAMOHI Wellness Clinic</v>
      </c>
      <c r="C11" s="328"/>
      <c r="D11" s="328" t="s">
        <v>551</v>
      </c>
      <c r="E11" s="331" t="s">
        <v>552</v>
      </c>
      <c r="F11" s="404" t="s">
        <v>558</v>
      </c>
      <c r="G11" s="430" t="s">
        <v>559</v>
      </c>
      <c r="H11" s="451" t="s">
        <v>559</v>
      </c>
      <c r="I11" s="451" t="s">
        <v>559</v>
      </c>
      <c r="J11" s="334"/>
      <c r="L11" s="334"/>
      <c r="M11" s="334"/>
    </row>
    <row r="12" spans="1:13" s="331" customFormat="1" ht="14.25" x14ac:dyDescent="0.2">
      <c r="A12" s="328" t="str">
        <f>'PROGRAM BUDGET &amp; FISCAL REPORT'!$G$7</f>
        <v>Venice Family Clinic</v>
      </c>
      <c r="B12" s="328" t="str">
        <f>'PROGRAM BUDGET &amp; FISCAL REPORT'!$G$8</f>
        <v>SAMOHI Wellness Clinic</v>
      </c>
      <c r="C12" s="328"/>
      <c r="D12" s="328" t="s">
        <v>551</v>
      </c>
      <c r="E12" s="331" t="s">
        <v>552</v>
      </c>
      <c r="F12" s="404" t="s">
        <v>560</v>
      </c>
      <c r="G12" s="430">
        <v>70</v>
      </c>
      <c r="H12" s="451">
        <v>74</v>
      </c>
      <c r="I12" s="451">
        <v>114</v>
      </c>
      <c r="J12" s="334"/>
      <c r="L12" s="334"/>
      <c r="M12" s="334"/>
    </row>
    <row r="13" spans="1:13" s="331" customFormat="1" ht="14.25" x14ac:dyDescent="0.2">
      <c r="A13" s="328" t="str">
        <f>'PROGRAM BUDGET &amp; FISCAL REPORT'!$G$7</f>
        <v>Venice Family Clinic</v>
      </c>
      <c r="B13" s="328" t="str">
        <f>'PROGRAM BUDGET &amp; FISCAL REPORT'!$G$8</f>
        <v>SAMOHI Wellness Clinic</v>
      </c>
      <c r="C13" s="328"/>
      <c r="D13" s="328" t="s">
        <v>551</v>
      </c>
      <c r="E13" s="331" t="s">
        <v>552</v>
      </c>
      <c r="F13" s="404" t="s">
        <v>561</v>
      </c>
      <c r="G13" s="430">
        <v>28</v>
      </c>
      <c r="H13" s="451">
        <v>56</v>
      </c>
      <c r="I13" s="451">
        <v>90</v>
      </c>
      <c r="J13" s="334"/>
      <c r="L13" s="334"/>
      <c r="M13" s="334"/>
    </row>
    <row r="14" spans="1:13" s="331" customFormat="1" ht="14.25" x14ac:dyDescent="0.2">
      <c r="A14" s="328"/>
      <c r="B14" s="328"/>
      <c r="C14" s="328"/>
      <c r="D14" s="328"/>
      <c r="F14" s="332"/>
      <c r="G14" s="333"/>
      <c r="H14" s="333"/>
      <c r="I14" s="333"/>
      <c r="J14" s="334"/>
      <c r="L14" s="334"/>
      <c r="M14" s="334"/>
    </row>
    <row r="15" spans="1:13" s="331" customFormat="1" ht="30" x14ac:dyDescent="0.2">
      <c r="A15" s="328"/>
      <c r="B15" s="328"/>
      <c r="C15" s="328"/>
      <c r="D15" s="328"/>
      <c r="F15" s="432" t="s">
        <v>562</v>
      </c>
      <c r="G15" s="403" t="s">
        <v>548</v>
      </c>
      <c r="H15" s="403" t="s">
        <v>549</v>
      </c>
      <c r="I15" s="403" t="s">
        <v>550</v>
      </c>
      <c r="J15" s="334"/>
      <c r="L15" s="334"/>
      <c r="M15" s="334"/>
    </row>
    <row r="16" spans="1:13" s="331" customFormat="1" ht="14.25" x14ac:dyDescent="0.2">
      <c r="A16" s="328" t="str">
        <f>'PROGRAM BUDGET &amp; FISCAL REPORT'!$G$7</f>
        <v>Venice Family Clinic</v>
      </c>
      <c r="B16" s="328" t="str">
        <f>'PROGRAM BUDGET &amp; FISCAL REPORT'!$G$8</f>
        <v>SAMOHI Wellness Clinic</v>
      </c>
      <c r="C16" s="328"/>
      <c r="D16" s="328" t="s">
        <v>551</v>
      </c>
      <c r="E16" s="331" t="s">
        <v>563</v>
      </c>
      <c r="F16" s="404" t="s">
        <v>564</v>
      </c>
      <c r="G16" s="430">
        <v>59</v>
      </c>
      <c r="H16" s="451">
        <v>19</v>
      </c>
      <c r="I16" s="451">
        <v>27</v>
      </c>
      <c r="J16" s="334"/>
      <c r="L16" s="334"/>
      <c r="M16" s="334"/>
    </row>
    <row r="17" spans="1:13" s="331" customFormat="1" ht="14.25" x14ac:dyDescent="0.2">
      <c r="A17" s="328" t="str">
        <f>'PROGRAM BUDGET &amp; FISCAL REPORT'!$G$7</f>
        <v>Venice Family Clinic</v>
      </c>
      <c r="B17" s="328" t="str">
        <f>'PROGRAM BUDGET &amp; FISCAL REPORT'!$G$8</f>
        <v>SAMOHI Wellness Clinic</v>
      </c>
      <c r="C17" s="328"/>
      <c r="D17" s="328" t="s">
        <v>551</v>
      </c>
      <c r="E17" s="331" t="s">
        <v>563</v>
      </c>
      <c r="F17" s="404" t="s">
        <v>565</v>
      </c>
      <c r="G17" s="430">
        <v>14</v>
      </c>
      <c r="H17" s="451">
        <v>7</v>
      </c>
      <c r="I17" s="451">
        <v>9</v>
      </c>
      <c r="J17" s="334"/>
      <c r="L17" s="334"/>
      <c r="M17" s="334"/>
    </row>
    <row r="18" spans="1:13" s="331" customFormat="1" ht="14.25" x14ac:dyDescent="0.2">
      <c r="A18" s="328" t="str">
        <f>'PROGRAM BUDGET &amp; FISCAL REPORT'!$G$7</f>
        <v>Venice Family Clinic</v>
      </c>
      <c r="B18" s="328" t="str">
        <f>'PROGRAM BUDGET &amp; FISCAL REPORT'!$G$8</f>
        <v>SAMOHI Wellness Clinic</v>
      </c>
      <c r="C18" s="328"/>
      <c r="D18" s="328" t="s">
        <v>551</v>
      </c>
      <c r="E18" s="331" t="s">
        <v>563</v>
      </c>
      <c r="F18" s="404" t="s">
        <v>566</v>
      </c>
      <c r="G18" s="430">
        <v>106</v>
      </c>
      <c r="H18" s="451">
        <v>100</v>
      </c>
      <c r="I18" s="451">
        <v>160</v>
      </c>
      <c r="J18" s="334"/>
      <c r="L18" s="334"/>
      <c r="M18" s="334"/>
    </row>
    <row r="19" spans="1:13" s="331" customFormat="1" ht="14.25" x14ac:dyDescent="0.2">
      <c r="A19" s="328" t="str">
        <f>'PROGRAM BUDGET &amp; FISCAL REPORT'!$G$7</f>
        <v>Venice Family Clinic</v>
      </c>
      <c r="B19" s="328" t="str">
        <f>'PROGRAM BUDGET &amp; FISCAL REPORT'!$G$8</f>
        <v>SAMOHI Wellness Clinic</v>
      </c>
      <c r="C19" s="328"/>
      <c r="D19" s="328" t="s">
        <v>551</v>
      </c>
      <c r="E19" s="331" t="s">
        <v>563</v>
      </c>
      <c r="F19" s="404" t="s">
        <v>567</v>
      </c>
      <c r="G19" s="430">
        <v>90</v>
      </c>
      <c r="H19" s="451">
        <v>38</v>
      </c>
      <c r="I19" s="451">
        <v>55</v>
      </c>
      <c r="J19" s="334"/>
      <c r="L19" s="334"/>
      <c r="M19" s="334"/>
    </row>
    <row r="20" spans="1:13" s="331" customFormat="1" ht="14.25" x14ac:dyDescent="0.2">
      <c r="A20" s="328" t="str">
        <f>'PROGRAM BUDGET &amp; FISCAL REPORT'!$G$7</f>
        <v>Venice Family Clinic</v>
      </c>
      <c r="B20" s="328" t="str">
        <f>'PROGRAM BUDGET &amp; FISCAL REPORT'!$G$8</f>
        <v>SAMOHI Wellness Clinic</v>
      </c>
      <c r="C20" s="328"/>
      <c r="D20" s="328" t="s">
        <v>551</v>
      </c>
      <c r="E20" s="331" t="s">
        <v>563</v>
      </c>
      <c r="F20" s="404" t="s">
        <v>568</v>
      </c>
      <c r="G20" s="430" t="s">
        <v>559</v>
      </c>
      <c r="H20" s="451">
        <v>0</v>
      </c>
      <c r="I20" s="451">
        <v>0</v>
      </c>
      <c r="J20" s="334"/>
      <c r="L20" s="334"/>
      <c r="M20" s="334"/>
    </row>
    <row r="21" spans="1:13" s="331" customFormat="1" ht="14.25" x14ac:dyDescent="0.2">
      <c r="A21" s="328" t="str">
        <f>'PROGRAM BUDGET &amp; FISCAL REPORT'!$G$7</f>
        <v>Venice Family Clinic</v>
      </c>
      <c r="B21" s="328" t="str">
        <f>'PROGRAM BUDGET &amp; FISCAL REPORT'!$G$8</f>
        <v>SAMOHI Wellness Clinic</v>
      </c>
      <c r="C21" s="328"/>
      <c r="D21" s="328" t="s">
        <v>551</v>
      </c>
      <c r="E21" s="331" t="s">
        <v>563</v>
      </c>
      <c r="F21" s="404" t="s">
        <v>569</v>
      </c>
      <c r="G21" s="430">
        <v>11</v>
      </c>
      <c r="H21" s="451">
        <v>0</v>
      </c>
      <c r="I21" s="451">
        <v>0</v>
      </c>
      <c r="J21" s="334"/>
      <c r="L21" s="334"/>
      <c r="M21" s="334"/>
    </row>
    <row r="22" spans="1:13" s="331" customFormat="1" ht="14.25" x14ac:dyDescent="0.2">
      <c r="A22" s="328" t="str">
        <f>'PROGRAM BUDGET &amp; FISCAL REPORT'!$G$7</f>
        <v>Venice Family Clinic</v>
      </c>
      <c r="B22" s="328" t="str">
        <f>'PROGRAM BUDGET &amp; FISCAL REPORT'!$G$8</f>
        <v>SAMOHI Wellness Clinic</v>
      </c>
      <c r="C22" s="328"/>
      <c r="D22" s="328" t="s">
        <v>551</v>
      </c>
      <c r="E22" s="331" t="s">
        <v>563</v>
      </c>
      <c r="F22" s="404" t="s">
        <v>570</v>
      </c>
      <c r="G22" s="430">
        <v>0</v>
      </c>
      <c r="H22" s="451">
        <v>6</v>
      </c>
      <c r="I22" s="451">
        <v>10</v>
      </c>
      <c r="J22" s="334"/>
      <c r="L22" s="334"/>
      <c r="M22" s="334"/>
    </row>
    <row r="23" spans="1:13" s="331" customFormat="1" ht="15" x14ac:dyDescent="0.2">
      <c r="A23" s="328"/>
      <c r="B23" s="328"/>
      <c r="C23" s="328"/>
      <c r="D23" s="328"/>
      <c r="F23" s="405" t="s">
        <v>571</v>
      </c>
      <c r="G23" s="395">
        <f>SUM(G16:G22)</f>
        <v>280</v>
      </c>
      <c r="H23" s="395">
        <f>SUM(H16:H22)</f>
        <v>170</v>
      </c>
      <c r="I23" s="395">
        <f>SUM(I16:I22)</f>
        <v>261</v>
      </c>
      <c r="J23" s="334"/>
      <c r="L23" s="334"/>
      <c r="M23" s="334"/>
    </row>
    <row r="24" spans="1:13" s="331" customFormat="1" ht="14.25" x14ac:dyDescent="0.2">
      <c r="A24" s="328"/>
      <c r="B24" s="328"/>
      <c r="C24" s="328"/>
      <c r="D24" s="328"/>
      <c r="G24" s="333"/>
      <c r="H24" s="333"/>
      <c r="I24" s="333"/>
      <c r="J24" s="334"/>
      <c r="L24" s="334"/>
      <c r="M24" s="334"/>
    </row>
    <row r="25" spans="1:13" s="331" customFormat="1" ht="30" x14ac:dyDescent="0.2">
      <c r="A25" s="328"/>
      <c r="B25" s="328"/>
      <c r="C25" s="328"/>
      <c r="D25" s="328"/>
      <c r="F25" s="432" t="s">
        <v>572</v>
      </c>
      <c r="G25" s="403" t="s">
        <v>548</v>
      </c>
      <c r="H25" s="403" t="s">
        <v>549</v>
      </c>
      <c r="I25" s="403" t="s">
        <v>550</v>
      </c>
      <c r="J25" s="334"/>
      <c r="L25" s="334"/>
      <c r="M25" s="334"/>
    </row>
    <row r="26" spans="1:13" s="331" customFormat="1" ht="14.25" x14ac:dyDescent="0.2">
      <c r="A26" s="328" t="str">
        <f>'PROGRAM BUDGET &amp; FISCAL REPORT'!$G$7</f>
        <v>Venice Family Clinic</v>
      </c>
      <c r="B26" s="328" t="str">
        <f>'PROGRAM BUDGET &amp; FISCAL REPORT'!$G$8</f>
        <v>SAMOHI Wellness Clinic</v>
      </c>
      <c r="C26" s="328"/>
      <c r="D26" s="328" t="s">
        <v>551</v>
      </c>
      <c r="E26" s="331" t="s">
        <v>573</v>
      </c>
      <c r="F26" s="404">
        <v>90401</v>
      </c>
      <c r="G26" s="430" t="s">
        <v>559</v>
      </c>
      <c r="H26" s="451">
        <v>11</v>
      </c>
      <c r="I26" s="451">
        <v>17</v>
      </c>
      <c r="J26" s="334"/>
      <c r="L26" s="334"/>
      <c r="M26" s="334"/>
    </row>
    <row r="27" spans="1:13" s="331" customFormat="1" ht="14.25" x14ac:dyDescent="0.2">
      <c r="A27" s="328" t="str">
        <f>'PROGRAM BUDGET &amp; FISCAL REPORT'!$G$7</f>
        <v>Venice Family Clinic</v>
      </c>
      <c r="B27" s="328" t="str">
        <f>'PROGRAM BUDGET &amp; FISCAL REPORT'!$G$8</f>
        <v>SAMOHI Wellness Clinic</v>
      </c>
      <c r="C27" s="328"/>
      <c r="D27" s="328" t="s">
        <v>551</v>
      </c>
      <c r="E27" s="331" t="s">
        <v>573</v>
      </c>
      <c r="F27" s="404">
        <v>90402</v>
      </c>
      <c r="G27" s="430" t="s">
        <v>559</v>
      </c>
      <c r="H27" s="451">
        <v>1</v>
      </c>
      <c r="I27" s="451">
        <v>4</v>
      </c>
      <c r="J27" s="334"/>
      <c r="L27" s="334"/>
      <c r="M27" s="334"/>
    </row>
    <row r="28" spans="1:13" s="331" customFormat="1" ht="14.25" x14ac:dyDescent="0.2">
      <c r="A28" s="328" t="str">
        <f>'PROGRAM BUDGET &amp; FISCAL REPORT'!$G$7</f>
        <v>Venice Family Clinic</v>
      </c>
      <c r="B28" s="328" t="str">
        <f>'PROGRAM BUDGET &amp; FISCAL REPORT'!$G$8</f>
        <v>SAMOHI Wellness Clinic</v>
      </c>
      <c r="C28" s="328"/>
      <c r="D28" s="328" t="s">
        <v>551</v>
      </c>
      <c r="E28" s="331" t="s">
        <v>573</v>
      </c>
      <c r="F28" s="404">
        <v>90403</v>
      </c>
      <c r="G28" s="430" t="s">
        <v>559</v>
      </c>
      <c r="H28" s="451">
        <v>15</v>
      </c>
      <c r="I28" s="451">
        <v>30</v>
      </c>
      <c r="J28" s="334"/>
      <c r="L28" s="334"/>
      <c r="M28" s="334"/>
    </row>
    <row r="29" spans="1:13" s="331" customFormat="1" ht="14.25" x14ac:dyDescent="0.2">
      <c r="A29" s="328" t="str">
        <f>'PROGRAM BUDGET &amp; FISCAL REPORT'!$G$7</f>
        <v>Venice Family Clinic</v>
      </c>
      <c r="B29" s="328" t="str">
        <f>'PROGRAM BUDGET &amp; FISCAL REPORT'!$G$8</f>
        <v>SAMOHI Wellness Clinic</v>
      </c>
      <c r="C29" s="328"/>
      <c r="D29" s="328" t="s">
        <v>551</v>
      </c>
      <c r="E29" s="331" t="s">
        <v>573</v>
      </c>
      <c r="F29" s="404">
        <v>90404</v>
      </c>
      <c r="G29" s="430" t="s">
        <v>559</v>
      </c>
      <c r="H29" s="451">
        <v>74</v>
      </c>
      <c r="I29" s="451">
        <v>114</v>
      </c>
      <c r="J29" s="334"/>
      <c r="L29" s="334"/>
      <c r="M29" s="334"/>
    </row>
    <row r="30" spans="1:13" s="331" customFormat="1" ht="14.25" x14ac:dyDescent="0.2">
      <c r="A30" s="328" t="str">
        <f>'PROGRAM BUDGET &amp; FISCAL REPORT'!$G$7</f>
        <v>Venice Family Clinic</v>
      </c>
      <c r="B30" s="328" t="str">
        <f>'PROGRAM BUDGET &amp; FISCAL REPORT'!$G$8</f>
        <v>SAMOHI Wellness Clinic</v>
      </c>
      <c r="C30" s="328"/>
      <c r="D30" s="328" t="s">
        <v>551</v>
      </c>
      <c r="E30" s="331" t="s">
        <v>573</v>
      </c>
      <c r="F30" s="404">
        <v>90405</v>
      </c>
      <c r="G30" s="430" t="s">
        <v>559</v>
      </c>
      <c r="H30" s="451">
        <v>45</v>
      </c>
      <c r="I30" s="451">
        <v>64</v>
      </c>
      <c r="J30" s="334"/>
      <c r="L30" s="334"/>
      <c r="M30" s="334"/>
    </row>
    <row r="31" spans="1:13" s="331" customFormat="1" ht="14.25" x14ac:dyDescent="0.2">
      <c r="A31" s="328" t="str">
        <f>'PROGRAM BUDGET &amp; FISCAL REPORT'!$G$7</f>
        <v>Venice Family Clinic</v>
      </c>
      <c r="B31" s="328" t="str">
        <f>'PROGRAM BUDGET &amp; FISCAL REPORT'!$G$8</f>
        <v>SAMOHI Wellness Clinic</v>
      </c>
      <c r="C31" s="328"/>
      <c r="D31" s="328" t="s">
        <v>551</v>
      </c>
      <c r="E31" s="331" t="s">
        <v>573</v>
      </c>
      <c r="F31" s="404" t="s">
        <v>574</v>
      </c>
      <c r="G31" s="430" t="s">
        <v>559</v>
      </c>
      <c r="H31" s="451">
        <v>24</v>
      </c>
      <c r="I31" s="451">
        <v>32</v>
      </c>
      <c r="J31" s="334"/>
      <c r="L31" s="334"/>
      <c r="M31" s="334"/>
    </row>
    <row r="32" spans="1:13" s="331" customFormat="1" ht="15" x14ac:dyDescent="0.2">
      <c r="A32" s="328"/>
      <c r="B32" s="328"/>
      <c r="C32" s="328"/>
      <c r="D32" s="328"/>
      <c r="F32" s="405" t="s">
        <v>571</v>
      </c>
      <c r="G32" s="395">
        <f>SUM(G26:G31)</f>
        <v>0</v>
      </c>
      <c r="H32" s="395">
        <f>SUM(H26:H31)</f>
        <v>170</v>
      </c>
      <c r="I32" s="395">
        <f>SUM(I26:I31)</f>
        <v>261</v>
      </c>
      <c r="J32" s="334"/>
      <c r="L32" s="334"/>
      <c r="M32" s="334"/>
    </row>
    <row r="33" spans="1:13" s="331" customFormat="1" ht="15" x14ac:dyDescent="0.2">
      <c r="A33" s="329"/>
      <c r="B33" s="329"/>
      <c r="C33" s="328"/>
      <c r="D33" s="328"/>
      <c r="G33" s="334"/>
      <c r="H33" s="333"/>
      <c r="I33" s="333"/>
      <c r="J33" s="334"/>
      <c r="L33" s="334"/>
      <c r="M33" s="334"/>
    </row>
    <row r="34" spans="1:13" s="331" customFormat="1" ht="30" x14ac:dyDescent="0.2">
      <c r="A34" s="328"/>
      <c r="B34" s="328"/>
      <c r="C34" s="328"/>
      <c r="D34" s="328"/>
      <c r="G34" s="403" t="s">
        <v>549</v>
      </c>
      <c r="H34" s="403" t="s">
        <v>549</v>
      </c>
      <c r="I34" s="403" t="s">
        <v>549</v>
      </c>
      <c r="J34" s="403" t="s">
        <v>550</v>
      </c>
      <c r="K34" s="403" t="s">
        <v>550</v>
      </c>
      <c r="L34" s="403" t="s">
        <v>550</v>
      </c>
    </row>
    <row r="35" spans="1:13" s="331" customFormat="1" ht="30" x14ac:dyDescent="0.2">
      <c r="A35" s="328"/>
      <c r="B35" s="328"/>
      <c r="C35" s="328"/>
      <c r="D35" s="328"/>
      <c r="F35" s="432" t="s">
        <v>575</v>
      </c>
      <c r="G35" s="403" t="s">
        <v>576</v>
      </c>
      <c r="H35" s="403" t="s">
        <v>577</v>
      </c>
      <c r="I35" s="403" t="s">
        <v>578</v>
      </c>
      <c r="J35" s="403" t="s">
        <v>576</v>
      </c>
      <c r="K35" s="403" t="s">
        <v>577</v>
      </c>
      <c r="L35" s="403" t="s">
        <v>578</v>
      </c>
    </row>
    <row r="36" spans="1:13" s="331" customFormat="1" ht="14.25" x14ac:dyDescent="0.2">
      <c r="A36" s="328" t="str">
        <f>'PROGRAM BUDGET &amp; FISCAL REPORT'!$G$7</f>
        <v>Venice Family Clinic</v>
      </c>
      <c r="B36" s="328" t="str">
        <f>'PROGRAM BUDGET &amp; FISCAL REPORT'!$G$8</f>
        <v>SAMOHI Wellness Clinic</v>
      </c>
      <c r="C36" s="328" t="s">
        <v>544</v>
      </c>
      <c r="D36" s="328" t="s">
        <v>551</v>
      </c>
      <c r="E36" s="331" t="s">
        <v>579</v>
      </c>
      <c r="F36" s="396" t="s">
        <v>580</v>
      </c>
      <c r="G36" s="452"/>
      <c r="H36" s="453"/>
      <c r="I36" s="453"/>
      <c r="J36" s="452"/>
      <c r="K36" s="453"/>
      <c r="L36" s="453"/>
    </row>
    <row r="37" spans="1:13" s="331" customFormat="1" ht="14.25" x14ac:dyDescent="0.2">
      <c r="A37" s="328" t="str">
        <f>'PROGRAM BUDGET &amp; FISCAL REPORT'!$G$7</f>
        <v>Venice Family Clinic</v>
      </c>
      <c r="B37" s="328" t="str">
        <f>'PROGRAM BUDGET &amp; FISCAL REPORT'!$G$8</f>
        <v>SAMOHI Wellness Clinic</v>
      </c>
      <c r="C37" s="328" t="s">
        <v>544</v>
      </c>
      <c r="D37" s="328" t="s">
        <v>551</v>
      </c>
      <c r="E37" s="331" t="s">
        <v>579</v>
      </c>
      <c r="F37" s="397" t="s">
        <v>581</v>
      </c>
      <c r="G37" s="452"/>
      <c r="H37" s="453"/>
      <c r="I37" s="453"/>
      <c r="J37" s="452"/>
      <c r="K37" s="453"/>
      <c r="L37" s="453"/>
    </row>
    <row r="38" spans="1:13" s="331" customFormat="1" ht="14.25" x14ac:dyDescent="0.2">
      <c r="A38" s="328" t="str">
        <f>'PROGRAM BUDGET &amp; FISCAL REPORT'!$G$7</f>
        <v>Venice Family Clinic</v>
      </c>
      <c r="B38" s="328" t="str">
        <f>'PROGRAM BUDGET &amp; FISCAL REPORT'!$G$8</f>
        <v>SAMOHI Wellness Clinic</v>
      </c>
      <c r="C38" s="328" t="s">
        <v>544</v>
      </c>
      <c r="D38" s="328" t="s">
        <v>551</v>
      </c>
      <c r="E38" s="331" t="s">
        <v>579</v>
      </c>
      <c r="F38" s="397" t="s">
        <v>582</v>
      </c>
      <c r="G38" s="452">
        <v>56</v>
      </c>
      <c r="H38" s="453">
        <v>90</v>
      </c>
      <c r="I38" s="453">
        <v>2</v>
      </c>
      <c r="J38" s="452">
        <v>85</v>
      </c>
      <c r="K38" s="453">
        <v>127</v>
      </c>
      <c r="L38" s="453">
        <v>2</v>
      </c>
    </row>
    <row r="39" spans="1:13" s="331" customFormat="1" ht="14.25" x14ac:dyDescent="0.2">
      <c r="A39" s="328" t="str">
        <f>'PROGRAM BUDGET &amp; FISCAL REPORT'!$G$7</f>
        <v>Venice Family Clinic</v>
      </c>
      <c r="B39" s="328" t="str">
        <f>'PROGRAM BUDGET &amp; FISCAL REPORT'!$G$8</f>
        <v>SAMOHI Wellness Clinic</v>
      </c>
      <c r="C39" s="328" t="s">
        <v>544</v>
      </c>
      <c r="D39" s="328" t="s">
        <v>551</v>
      </c>
      <c r="E39" s="331" t="s">
        <v>579</v>
      </c>
      <c r="F39" s="396" t="s">
        <v>583</v>
      </c>
      <c r="G39" s="452">
        <v>3</v>
      </c>
      <c r="H39" s="453">
        <v>18</v>
      </c>
      <c r="I39" s="453">
        <v>1</v>
      </c>
      <c r="J39" s="452">
        <v>10</v>
      </c>
      <c r="K39" s="453">
        <v>36</v>
      </c>
      <c r="L39" s="453">
        <v>1</v>
      </c>
    </row>
    <row r="40" spans="1:13" s="331" customFormat="1" ht="14.25" x14ac:dyDescent="0.2">
      <c r="A40" s="328" t="str">
        <f>'PROGRAM BUDGET &amp; FISCAL REPORT'!$G$7</f>
        <v>Venice Family Clinic</v>
      </c>
      <c r="B40" s="328" t="str">
        <f>'PROGRAM BUDGET &amp; FISCAL REPORT'!$G$8</f>
        <v>SAMOHI Wellness Clinic</v>
      </c>
      <c r="C40" s="328" t="s">
        <v>544</v>
      </c>
      <c r="D40" s="328" t="s">
        <v>551</v>
      </c>
      <c r="E40" s="331" t="s">
        <v>579</v>
      </c>
      <c r="F40" s="396" t="s">
        <v>584</v>
      </c>
      <c r="G40" s="452"/>
      <c r="H40" s="453"/>
      <c r="I40" s="453"/>
      <c r="J40" s="452"/>
      <c r="K40" s="453"/>
      <c r="L40" s="453"/>
    </row>
    <row r="41" spans="1:13" s="331" customFormat="1" ht="14.25" x14ac:dyDescent="0.2">
      <c r="A41" s="328" t="str">
        <f>'PROGRAM BUDGET &amp; FISCAL REPORT'!$G$7</f>
        <v>Venice Family Clinic</v>
      </c>
      <c r="B41" s="328" t="str">
        <f>'PROGRAM BUDGET &amp; FISCAL REPORT'!$G$8</f>
        <v>SAMOHI Wellness Clinic</v>
      </c>
      <c r="C41" s="328" t="s">
        <v>544</v>
      </c>
      <c r="D41" s="328" t="s">
        <v>551</v>
      </c>
      <c r="E41" s="331" t="s">
        <v>579</v>
      </c>
      <c r="F41" s="396" t="s">
        <v>585</v>
      </c>
      <c r="G41" s="452"/>
      <c r="H41" s="453"/>
      <c r="I41" s="453"/>
      <c r="J41" s="452"/>
      <c r="K41" s="453"/>
      <c r="L41" s="453"/>
    </row>
    <row r="42" spans="1:13" s="331" customFormat="1" ht="14.25" x14ac:dyDescent="0.2">
      <c r="A42" s="328" t="str">
        <f>'PROGRAM BUDGET &amp; FISCAL REPORT'!$G$7</f>
        <v>Venice Family Clinic</v>
      </c>
      <c r="B42" s="328" t="str">
        <f>'PROGRAM BUDGET &amp; FISCAL REPORT'!$G$8</f>
        <v>SAMOHI Wellness Clinic</v>
      </c>
      <c r="C42" s="328" t="s">
        <v>544</v>
      </c>
      <c r="D42" s="328" t="s">
        <v>551</v>
      </c>
      <c r="E42" s="331" t="s">
        <v>579</v>
      </c>
      <c r="F42" s="396" t="s">
        <v>586</v>
      </c>
      <c r="G42" s="452"/>
      <c r="H42" s="453"/>
      <c r="I42" s="453"/>
      <c r="J42" s="452"/>
      <c r="K42" s="453"/>
      <c r="L42" s="453"/>
    </row>
    <row r="43" spans="1:13" s="331" customFormat="1" ht="14.25" x14ac:dyDescent="0.2">
      <c r="A43" s="328" t="str">
        <f>'PROGRAM BUDGET &amp; FISCAL REPORT'!$G$7</f>
        <v>Venice Family Clinic</v>
      </c>
      <c r="B43" s="328" t="str">
        <f>'PROGRAM BUDGET &amp; FISCAL REPORT'!$G$8</f>
        <v>SAMOHI Wellness Clinic</v>
      </c>
      <c r="C43" s="328" t="s">
        <v>544</v>
      </c>
      <c r="D43" s="328" t="s">
        <v>551</v>
      </c>
      <c r="E43" s="331" t="s">
        <v>579</v>
      </c>
      <c r="F43" s="396" t="s">
        <v>587</v>
      </c>
      <c r="G43" s="452"/>
      <c r="H43" s="453"/>
      <c r="I43" s="453"/>
      <c r="J43" s="452"/>
      <c r="K43" s="453"/>
      <c r="L43" s="453"/>
    </row>
    <row r="44" spans="1:13" s="331" customFormat="1" ht="14.25" x14ac:dyDescent="0.2">
      <c r="A44" s="328" t="str">
        <f>'PROGRAM BUDGET &amp; FISCAL REPORT'!$G$7</f>
        <v>Venice Family Clinic</v>
      </c>
      <c r="B44" s="328" t="str">
        <f>'PROGRAM BUDGET &amp; FISCAL REPORT'!$G$8</f>
        <v>SAMOHI Wellness Clinic</v>
      </c>
      <c r="C44" s="328" t="s">
        <v>544</v>
      </c>
      <c r="D44" s="328" t="s">
        <v>551</v>
      </c>
      <c r="E44" s="331" t="s">
        <v>579</v>
      </c>
      <c r="F44" s="396" t="s">
        <v>588</v>
      </c>
      <c r="G44" s="452"/>
      <c r="H44" s="453"/>
      <c r="I44" s="453"/>
      <c r="J44" s="452"/>
      <c r="K44" s="453"/>
      <c r="L44" s="453"/>
    </row>
    <row r="45" spans="1:13" s="331" customFormat="1" ht="14.25" x14ac:dyDescent="0.2">
      <c r="A45" s="328" t="str">
        <f>'PROGRAM BUDGET &amp; FISCAL REPORT'!$G$7</f>
        <v>Venice Family Clinic</v>
      </c>
      <c r="B45" s="328" t="str">
        <f>'PROGRAM BUDGET &amp; FISCAL REPORT'!$G$8</f>
        <v>SAMOHI Wellness Clinic</v>
      </c>
      <c r="C45" s="328" t="s">
        <v>544</v>
      </c>
      <c r="D45" s="328" t="s">
        <v>551</v>
      </c>
      <c r="E45" s="331" t="s">
        <v>579</v>
      </c>
      <c r="F45" s="396" t="s">
        <v>589</v>
      </c>
      <c r="G45" s="452"/>
      <c r="H45" s="453"/>
      <c r="I45" s="453"/>
      <c r="J45" s="452"/>
      <c r="K45" s="453"/>
      <c r="L45" s="453"/>
    </row>
    <row r="46" spans="1:13" s="331" customFormat="1" ht="14.25" x14ac:dyDescent="0.2">
      <c r="A46" s="328" t="str">
        <f>'PROGRAM BUDGET &amp; FISCAL REPORT'!$G$7</f>
        <v>Venice Family Clinic</v>
      </c>
      <c r="B46" s="328" t="str">
        <f>'PROGRAM BUDGET &amp; FISCAL REPORT'!$G$8</f>
        <v>SAMOHI Wellness Clinic</v>
      </c>
      <c r="C46" s="328" t="s">
        <v>544</v>
      </c>
      <c r="D46" s="328" t="s">
        <v>551</v>
      </c>
      <c r="E46" s="331" t="s">
        <v>579</v>
      </c>
      <c r="F46" s="396" t="s">
        <v>590</v>
      </c>
      <c r="G46" s="452"/>
      <c r="H46" s="453"/>
      <c r="I46" s="453"/>
      <c r="J46" s="452"/>
      <c r="K46" s="453"/>
      <c r="L46" s="453"/>
    </row>
    <row r="47" spans="1:13" ht="15" x14ac:dyDescent="0.2">
      <c r="E47" s="318"/>
      <c r="F47" s="398" t="s">
        <v>571</v>
      </c>
      <c r="G47" s="431">
        <f t="shared" ref="G47:L47" si="0">SUM(G36:G46)</f>
        <v>59</v>
      </c>
      <c r="H47" s="431">
        <f t="shared" si="0"/>
        <v>108</v>
      </c>
      <c r="I47" s="431">
        <f t="shared" si="0"/>
        <v>3</v>
      </c>
      <c r="J47" s="431">
        <f t="shared" si="0"/>
        <v>95</v>
      </c>
      <c r="K47" s="431">
        <f t="shared" si="0"/>
        <v>163</v>
      </c>
      <c r="L47" s="431">
        <f t="shared" si="0"/>
        <v>3</v>
      </c>
      <c r="M47" s="318"/>
    </row>
    <row r="48" spans="1:13" x14ac:dyDescent="0.2">
      <c r="E48" s="318"/>
      <c r="F48" s="322"/>
      <c r="G48" s="324"/>
      <c r="H48" s="148"/>
      <c r="I48" s="324"/>
      <c r="J48" s="324"/>
    </row>
    <row r="49" spans="1:8" s="459" customFormat="1" ht="30" x14ac:dyDescent="0.2">
      <c r="A49" s="454"/>
      <c r="B49" s="454"/>
      <c r="C49" s="454"/>
      <c r="D49" s="455"/>
      <c r="E49" s="456"/>
      <c r="F49" s="432" t="s">
        <v>591</v>
      </c>
      <c r="G49" s="457" t="s">
        <v>548</v>
      </c>
      <c r="H49" s="458" t="s">
        <v>592</v>
      </c>
    </row>
    <row r="50" spans="1:8" s="459" customFormat="1" ht="14.25" x14ac:dyDescent="0.2">
      <c r="A50" s="454"/>
      <c r="B50" s="454"/>
      <c r="C50" s="454"/>
      <c r="D50" s="454"/>
      <c r="F50" s="454"/>
      <c r="G50" s="429">
        <f>IFERROR('PROGRAM BUDGET &amp; FISCAL REPORT'!L18/'PARTICIPANTS &amp; DEMOGRAPHICS'!G6,"N/A")</f>
        <v>890.6596550848385</v>
      </c>
      <c r="H50" s="435">
        <f>IFERROR('PROGRAM BUDGET &amp; FISCAL REPORT'!S18/'PARTICIPANTS &amp; DEMOGRAPHICS'!I6, "N/A")</f>
        <v>955.4969479837348</v>
      </c>
    </row>
  </sheetData>
  <sheetProtection algorithmName="SHA-512" hashValue="OrbgLgcYl/2vgdfKo2pvHVzAKLX0DHsLpffgIqgQN/rkynj+LQoCv1JCJNkKDfO+Cf62AiSz4yWgUSwHyXxakA==" saltValue="HJSi7FyY1nur8CGvU4fFKA==" spinCount="100000" sheet="1" objects="1" scenarios="1"/>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325" hidden="1" customWidth="1"/>
    <col min="2" max="2" width="48.85546875" style="325" customWidth="1"/>
    <col min="3" max="3" width="15.42578125" style="327" customWidth="1"/>
    <col min="4" max="4" width="19.140625" style="327" customWidth="1"/>
    <col min="5" max="5" width="19.7109375" style="327" customWidth="1"/>
    <col min="6" max="6" width="19.42578125" style="327" customWidth="1"/>
    <col min="7" max="7" width="31.42578125" style="327" customWidth="1"/>
    <col min="8" max="16384" width="11.42578125" style="325"/>
  </cols>
  <sheetData>
    <row r="1" spans="1:8" ht="18" x14ac:dyDescent="0.25">
      <c r="A1" s="125"/>
      <c r="B1" s="272" t="s">
        <v>21</v>
      </c>
      <c r="C1" s="337"/>
      <c r="D1" s="337"/>
      <c r="E1" s="337"/>
      <c r="F1" s="337"/>
      <c r="G1" s="325"/>
    </row>
    <row r="2" spans="1:8" ht="18" x14ac:dyDescent="0.25">
      <c r="A2" s="125"/>
      <c r="B2" s="272" t="s">
        <v>593</v>
      </c>
      <c r="C2" s="338"/>
      <c r="D2" s="338"/>
      <c r="E2" s="338"/>
      <c r="F2" s="338"/>
      <c r="G2" s="325"/>
    </row>
    <row r="3" spans="1:8" ht="22.5" customHeight="1" x14ac:dyDescent="0.25">
      <c r="A3" s="125"/>
      <c r="B3" s="286" t="str">
        <f>'PROGRAM BUDGET &amp; FISCAL REPORT'!F7</f>
        <v>AGENCY NAME:</v>
      </c>
      <c r="C3" s="311" t="str">
        <f>'PROGRAM BUDGET &amp; FISCAL REPORT'!G7</f>
        <v>Venice Family Clinic</v>
      </c>
      <c r="D3" s="339"/>
      <c r="E3" s="339"/>
      <c r="F3" s="338"/>
      <c r="G3" s="325"/>
    </row>
    <row r="4" spans="1:8" ht="22.5" customHeight="1" x14ac:dyDescent="0.25">
      <c r="A4" s="125"/>
      <c r="B4" s="286" t="str">
        <f>'PROGRAM BUDGET &amp; FISCAL REPORT'!F8</f>
        <v>PROGRAM NAME:</v>
      </c>
      <c r="C4" s="311" t="str">
        <f>'PROGRAM BUDGET &amp; FISCAL REPORT'!G8</f>
        <v>SAMOHI Wellness Clinic</v>
      </c>
      <c r="D4" s="339"/>
      <c r="E4" s="339"/>
      <c r="F4" s="338"/>
      <c r="G4" s="325"/>
    </row>
    <row r="5" spans="1:8" ht="8.25" customHeight="1" thickBot="1" x14ac:dyDescent="0.25">
      <c r="A5" s="125"/>
      <c r="B5" s="273"/>
      <c r="C5" s="338"/>
      <c r="D5" s="338"/>
      <c r="E5" s="338"/>
      <c r="F5" s="338"/>
      <c r="G5" s="325"/>
    </row>
    <row r="6" spans="1:8" ht="52.5" customHeight="1" x14ac:dyDescent="0.55000000000000004">
      <c r="B6" s="340" t="s">
        <v>594</v>
      </c>
      <c r="C6" s="341" t="s">
        <v>595</v>
      </c>
      <c r="D6" s="341"/>
      <c r="E6" s="341" t="s">
        <v>596</v>
      </c>
      <c r="F6" s="342"/>
      <c r="G6" s="325"/>
    </row>
    <row r="7" spans="1:8" ht="14.25" x14ac:dyDescent="0.2">
      <c r="B7" s="343" t="s">
        <v>597</v>
      </c>
      <c r="C7" s="344">
        <f>'PARTICIPANTS &amp; DEMOGRAPHICS'!G6</f>
        <v>280</v>
      </c>
      <c r="D7" s="345"/>
      <c r="E7" s="345">
        <f>'PARTICIPANTS &amp; DEMOGRAPHICS'!I6</f>
        <v>261</v>
      </c>
      <c r="F7" s="346"/>
      <c r="G7" s="325"/>
    </row>
    <row r="8" spans="1:8" ht="14.25" x14ac:dyDescent="0.2">
      <c r="B8" s="347" t="s">
        <v>598</v>
      </c>
      <c r="C8" s="344">
        <f>'PARTICIPANTS &amp; DEMOGRAPHICS'!G7</f>
        <v>280</v>
      </c>
      <c r="D8" s="345"/>
      <c r="E8" s="345">
        <f>'PARTICIPANTS &amp; DEMOGRAPHICS'!I7</f>
        <v>261</v>
      </c>
      <c r="F8" s="346"/>
      <c r="G8" s="325"/>
    </row>
    <row r="9" spans="1:8" ht="14.25" x14ac:dyDescent="0.2">
      <c r="B9" s="343" t="s">
        <v>599</v>
      </c>
      <c r="C9" s="394">
        <f>IFERROR(C8/C7, "N/A")</f>
        <v>1</v>
      </c>
      <c r="D9" s="349"/>
      <c r="E9" s="349">
        <f>IFERROR(E8/E7, "N/A")</f>
        <v>1</v>
      </c>
      <c r="F9" s="346"/>
      <c r="G9" s="325"/>
    </row>
    <row r="10" spans="1:8" ht="14.25" x14ac:dyDescent="0.2">
      <c r="B10" s="343"/>
      <c r="C10" s="348"/>
      <c r="D10" s="349"/>
      <c r="E10" s="344"/>
      <c r="F10" s="346"/>
      <c r="G10" s="325"/>
    </row>
    <row r="11" spans="1:8" ht="63.75" customHeight="1" x14ac:dyDescent="0.55000000000000004">
      <c r="B11" s="350" t="s">
        <v>600</v>
      </c>
      <c r="C11" s="433" t="s">
        <v>601</v>
      </c>
      <c r="D11" s="433" t="s">
        <v>602</v>
      </c>
      <c r="E11" s="433" t="s">
        <v>603</v>
      </c>
      <c r="F11" s="434" t="s">
        <v>604</v>
      </c>
      <c r="G11" s="325"/>
    </row>
    <row r="12" spans="1:8" ht="16.5" customHeight="1" x14ac:dyDescent="0.2">
      <c r="B12" s="343" t="s">
        <v>605</v>
      </c>
      <c r="C12" s="351">
        <f>'PROGRAM BUDGET &amp; FISCAL REPORT'!L18</f>
        <v>249384.70342375478</v>
      </c>
      <c r="D12" s="351">
        <f>'PROGRAM BUDGET &amp; FISCAL REPORT'!M18</f>
        <v>159892.6</v>
      </c>
      <c r="E12" s="351">
        <f>'PROGRAM BUDGET &amp; FISCAL REPORT'!S18</f>
        <v>249384.70342375478</v>
      </c>
      <c r="F12" s="352">
        <f>'PROGRAM BUDGET &amp; FISCAL REPORT'!Q18</f>
        <v>159893</v>
      </c>
      <c r="G12" s="325"/>
    </row>
    <row r="13" spans="1:8" ht="16.5" customHeight="1" x14ac:dyDescent="0.2">
      <c r="B13" s="343"/>
      <c r="C13" s="351"/>
      <c r="D13" s="351"/>
      <c r="E13" s="351"/>
      <c r="F13" s="352"/>
      <c r="G13" s="325"/>
    </row>
    <row r="14" spans="1:8" ht="19.5" x14ac:dyDescent="0.55000000000000004">
      <c r="B14" s="350" t="s">
        <v>606</v>
      </c>
      <c r="C14" s="465" t="s">
        <v>607</v>
      </c>
      <c r="D14" s="465"/>
      <c r="E14" s="465" t="s">
        <v>608</v>
      </c>
      <c r="F14" s="466"/>
      <c r="G14" s="325"/>
    </row>
    <row r="15" spans="1:8" ht="14.25" x14ac:dyDescent="0.2">
      <c r="B15" s="343" t="s">
        <v>609</v>
      </c>
      <c r="C15" s="277">
        <f>IFERROR(C12*C9,"N/A")</f>
        <v>249384.70342375478</v>
      </c>
      <c r="D15" s="353">
        <f>IFERROR(C15/C12,"N/A")</f>
        <v>1</v>
      </c>
      <c r="E15" s="354">
        <f>IFERROR(E12*E9,"N/A")</f>
        <v>249384.70342375478</v>
      </c>
      <c r="F15" s="355">
        <f>IFERROR(E15/E12,"N/A")</f>
        <v>1</v>
      </c>
      <c r="G15" s="325"/>
    </row>
    <row r="16" spans="1:8" ht="14.25" x14ac:dyDescent="0.2">
      <c r="B16" s="343" t="s">
        <v>610</v>
      </c>
      <c r="C16" s="277">
        <f>D12</f>
        <v>159892.6</v>
      </c>
      <c r="D16" s="353">
        <f>IFERROR(C16/C15, "N/A")</f>
        <v>0.64114838562616372</v>
      </c>
      <c r="E16" s="354">
        <f>F12</f>
        <v>159893</v>
      </c>
      <c r="F16" s="355">
        <f>IFERROR(E16/E15, "N/A")</f>
        <v>0.64114998957377767</v>
      </c>
      <c r="G16" s="325"/>
      <c r="H16" s="326"/>
    </row>
    <row r="17" spans="2:7" ht="15" thickBot="1" x14ac:dyDescent="0.25">
      <c r="B17" s="343"/>
      <c r="C17" s="277"/>
      <c r="D17" s="353"/>
      <c r="E17" s="354"/>
      <c r="F17" s="355"/>
      <c r="G17" s="325"/>
    </row>
    <row r="18" spans="2:7" ht="15.75" thickBot="1" x14ac:dyDescent="0.3">
      <c r="B18" s="356" t="s">
        <v>611</v>
      </c>
      <c r="C18" s="312">
        <f>IFERROR(C15-C16,"N/A")</f>
        <v>89492.103423754772</v>
      </c>
      <c r="D18" s="357">
        <f>IFERROR(C18/C15, "N/A")</f>
        <v>0.35885161437383628</v>
      </c>
      <c r="E18" s="312">
        <f>IFERROR(E15-E16, "N/A")</f>
        <v>89491.703423754778</v>
      </c>
      <c r="F18" s="358">
        <f>IFERROR(E18/E15, "N/A")</f>
        <v>0.35885001042622239</v>
      </c>
      <c r="G18" s="325"/>
    </row>
    <row r="19" spans="2:7" ht="30.75" thickBot="1" x14ac:dyDescent="0.3">
      <c r="B19" s="343"/>
      <c r="C19" s="359"/>
      <c r="D19" s="360" t="s">
        <v>612</v>
      </c>
      <c r="E19" s="345"/>
      <c r="F19" s="360" t="s">
        <v>612</v>
      </c>
    </row>
    <row r="20" spans="2:7" s="298" customFormat="1" ht="12.75" x14ac:dyDescent="0.2">
      <c r="B20" s="361"/>
      <c r="C20" s="310"/>
      <c r="D20" s="310"/>
      <c r="E20" s="310"/>
      <c r="F20" s="310"/>
      <c r="G20" s="327"/>
    </row>
  </sheetData>
  <sheetProtection algorithmName="SHA-512" hashValue="Qu3C/cl7l90fxhMDk1kNZMIziXajkJ0ueJqzrfXMyqrc+LBOjXrnTfqqMX7sIQnIQ6tQbnbRsyRfWIa6VcqGHA==" saltValue="dsFTG0QXrUO28eTCNd3+CQ=="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Natasha Guest Kingscote</DisplayName>
        <AccountId>31</AccountId>
        <AccountType/>
      </UserInfo>
      <UserInfo>
        <DisplayName>Angel Villasenor</DisplayName>
        <AccountId>29</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7662BB81-8CA2-482C-A522-CDCC8F484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2023-02-17T22:23:19Z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