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118" documentId="11_EE509A5F4074EBEB85D507EF8117FA9C995CCC48" xr6:coauthVersionLast="46" xr6:coauthVersionMax="47" xr10:uidLastSave="{D3936B85-A82B-4D58-9746-1B9F1ABC8C41}"/>
  <workbookProtection workbookAlgorithmName="SHA-512" workbookHashValue="+8/RWsvQzX0oR/ilM1i29i+Oaxi8lTQxp9uRdXZP2FBfNYL8s+EfjbcOdkHEP/aESQfeyxA9PH3qD6dD/o4BRQ==" workbookSaltValue="2VSIlNVq3BNlBzgHjZAHWw=="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definedNames>
    <definedName name="_xlnm.Print_Area" localSheetId="0">INSTRUCTIONS!$A$1:$C$35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19" l="1"/>
  <c r="K29" i="19"/>
  <c r="J29" i="19"/>
  <c r="H29" i="19"/>
  <c r="G29" i="19"/>
  <c r="N41" i="19"/>
  <c r="N43" i="19" s="1"/>
  <c r="K41" i="19"/>
  <c r="J41" i="19"/>
  <c r="H41" i="19"/>
  <c r="G41" i="19"/>
  <c r="E40" i="19"/>
  <c r="E39" i="19"/>
  <c r="E38" i="19"/>
  <c r="E37" i="19"/>
  <c r="E36" i="19"/>
  <c r="E35" i="19"/>
  <c r="E34" i="19"/>
  <c r="E33" i="19"/>
  <c r="E32" i="19"/>
  <c r="E31" i="19"/>
  <c r="E30" i="19"/>
  <c r="E28" i="19"/>
  <c r="F29" i="19" s="1"/>
  <c r="N74" i="19"/>
  <c r="H43" i="19" l="1"/>
  <c r="F41" i="19"/>
  <c r="F43" i="19" s="1"/>
  <c r="J43" i="19"/>
  <c r="K43" i="19"/>
  <c r="G43" i="19"/>
  <c r="I100" i="19"/>
  <c r="I101" i="19"/>
  <c r="I102" i="19"/>
  <c r="I103" i="19"/>
  <c r="I104" i="19"/>
  <c r="I105" i="19"/>
  <c r="I106" i="19"/>
  <c r="I107" i="19"/>
  <c r="I108" i="19"/>
  <c r="I109" i="19"/>
  <c r="I110" i="19"/>
  <c r="I111" i="19"/>
  <c r="I112" i="19"/>
  <c r="I63" i="19"/>
  <c r="I62" i="19"/>
  <c r="I61" i="19"/>
  <c r="I60" i="19"/>
  <c r="N121" i="19" l="1"/>
  <c r="L47" i="26" l="1"/>
  <c r="K47" i="26"/>
  <c r="J47" i="26"/>
  <c r="C8" i="14"/>
  <c r="C7" i="14"/>
  <c r="N137" i="19"/>
  <c r="N17" i="19" s="1"/>
  <c r="K137" i="19"/>
  <c r="K17" i="19" s="1"/>
  <c r="J137" i="19"/>
  <c r="J17" i="19" s="1"/>
  <c r="H137" i="19"/>
  <c r="G137" i="19"/>
  <c r="G17" i="19" s="1"/>
  <c r="L136" i="19"/>
  <c r="M136" i="19" s="1"/>
  <c r="I136" i="19"/>
  <c r="H17" i="19"/>
  <c r="H54" i="19"/>
  <c r="H8" i="19" s="1"/>
  <c r="G54" i="19"/>
  <c r="G8" i="19" s="1"/>
  <c r="H7" i="19"/>
  <c r="G7" i="19"/>
  <c r="K74" i="19"/>
  <c r="K10" i="19" s="1"/>
  <c r="H88" i="19"/>
  <c r="H12" i="19" s="1"/>
  <c r="J88" i="19"/>
  <c r="J12" i="19" s="1"/>
  <c r="K88" i="19"/>
  <c r="K12" i="19" s="1"/>
  <c r="N88" i="19"/>
  <c r="N12" i="19" s="1"/>
  <c r="G88" i="19"/>
  <c r="G12" i="19" s="1"/>
  <c r="E7" i="14"/>
  <c r="I127" i="19"/>
  <c r="I126" i="19"/>
  <c r="I120" i="19"/>
  <c r="I119" i="19"/>
  <c r="I113" i="19"/>
  <c r="I94" i="19"/>
  <c r="I93" i="19"/>
  <c r="I87" i="19"/>
  <c r="I86" i="19"/>
  <c r="I80" i="19"/>
  <c r="I79" i="19"/>
  <c r="I72" i="19"/>
  <c r="I71" i="19"/>
  <c r="I70" i="19"/>
  <c r="L127" i="19"/>
  <c r="M127" i="19" s="1"/>
  <c r="L120" i="19"/>
  <c r="M120" i="19" s="1"/>
  <c r="L112" i="19"/>
  <c r="M112" i="19" s="1"/>
  <c r="L111" i="19"/>
  <c r="M111" i="19" s="1"/>
  <c r="L110" i="19"/>
  <c r="M110" i="19" s="1"/>
  <c r="L109" i="19"/>
  <c r="M109" i="19" s="1"/>
  <c r="L108" i="19"/>
  <c r="M108" i="19" s="1"/>
  <c r="L107" i="19"/>
  <c r="M107" i="19" s="1"/>
  <c r="L106" i="19"/>
  <c r="M106" i="19" s="1"/>
  <c r="L105" i="19"/>
  <c r="M105" i="19" s="1"/>
  <c r="L104" i="19"/>
  <c r="M104" i="19" s="1"/>
  <c r="L103" i="19"/>
  <c r="M103" i="19" s="1"/>
  <c r="L102" i="19"/>
  <c r="M102" i="19" s="1"/>
  <c r="L94" i="19"/>
  <c r="M94" i="19" s="1"/>
  <c r="L87" i="19"/>
  <c r="M87" i="19" s="1"/>
  <c r="L86" i="19"/>
  <c r="M86" i="19" s="1"/>
  <c r="L80" i="19"/>
  <c r="M80" i="19" s="1"/>
  <c r="L73" i="19"/>
  <c r="M73" i="19" s="1"/>
  <c r="I73" i="19"/>
  <c r="L72" i="19"/>
  <c r="M72" i="19" s="1"/>
  <c r="L61" i="19"/>
  <c r="M61" i="19" s="1"/>
  <c r="L62" i="19"/>
  <c r="M62" i="19" s="1"/>
  <c r="L63" i="19"/>
  <c r="M63" i="19" s="1"/>
  <c r="I64" i="19"/>
  <c r="L64" i="19"/>
  <c r="M64" i="19" s="1"/>
  <c r="I49" i="19"/>
  <c r="L49" i="19"/>
  <c r="I50" i="19"/>
  <c r="L50" i="19"/>
  <c r="M50" i="19" s="1"/>
  <c r="I51" i="19"/>
  <c r="L51" i="19"/>
  <c r="M51" i="19" s="1"/>
  <c r="I52" i="19"/>
  <c r="L52" i="19"/>
  <c r="M52" i="19" s="1"/>
  <c r="I53" i="19"/>
  <c r="L53" i="19"/>
  <c r="M53" i="19" s="1"/>
  <c r="I28" i="19"/>
  <c r="I29" i="19" s="1"/>
  <c r="E8" i="14"/>
  <c r="B46" i="26"/>
  <c r="B45" i="26"/>
  <c r="B44" i="26"/>
  <c r="B43" i="26"/>
  <c r="B42" i="26"/>
  <c r="B41" i="26"/>
  <c r="B40" i="26"/>
  <c r="B39" i="26"/>
  <c r="B38" i="26"/>
  <c r="B37" i="26"/>
  <c r="B36" i="26"/>
  <c r="B31" i="26"/>
  <c r="B30" i="26"/>
  <c r="B29" i="26"/>
  <c r="B28" i="26"/>
  <c r="B27" i="26"/>
  <c r="B26" i="26"/>
  <c r="I42" i="19"/>
  <c r="I40" i="19"/>
  <c r="I39" i="19"/>
  <c r="I38" i="19"/>
  <c r="I37" i="19"/>
  <c r="I36" i="19"/>
  <c r="I35" i="19"/>
  <c r="I34" i="19"/>
  <c r="I33" i="19"/>
  <c r="I32" i="19"/>
  <c r="I31" i="19"/>
  <c r="I30" i="19"/>
  <c r="I41" i="19" s="1"/>
  <c r="I48" i="19"/>
  <c r="G114" i="19"/>
  <c r="G14" i="19" s="1"/>
  <c r="L113" i="19"/>
  <c r="M113" i="19" s="1"/>
  <c r="L93" i="19"/>
  <c r="M93" i="19" s="1"/>
  <c r="K81" i="19"/>
  <c r="K11" i="19" s="1"/>
  <c r="L71" i="19"/>
  <c r="M71" i="19" s="1"/>
  <c r="L70" i="19"/>
  <c r="M70" i="19" s="1"/>
  <c r="J74" i="19"/>
  <c r="J10" i="19" s="1"/>
  <c r="L42" i="19"/>
  <c r="M42" i="19" s="1"/>
  <c r="L40" i="19"/>
  <c r="M40" i="19" s="1"/>
  <c r="L39" i="19"/>
  <c r="M39" i="19" s="1"/>
  <c r="L38" i="19"/>
  <c r="M38" i="19" s="1"/>
  <c r="L37" i="19"/>
  <c r="M37" i="19" s="1"/>
  <c r="L36" i="19"/>
  <c r="M36" i="19" s="1"/>
  <c r="L35" i="19"/>
  <c r="M35" i="19" s="1"/>
  <c r="L34" i="19"/>
  <c r="M34" i="19" s="1"/>
  <c r="G74" i="19"/>
  <c r="G10" i="19" s="1"/>
  <c r="H74" i="19"/>
  <c r="H10" i="19" s="1"/>
  <c r="N7" i="19"/>
  <c r="N54" i="19"/>
  <c r="N8" i="19" s="1"/>
  <c r="N65" i="19"/>
  <c r="N9" i="19" s="1"/>
  <c r="N10" i="19"/>
  <c r="N81" i="19"/>
  <c r="N11" i="19" s="1"/>
  <c r="N95" i="19"/>
  <c r="N13" i="19" s="1"/>
  <c r="N114" i="19"/>
  <c r="N14" i="19" s="1"/>
  <c r="J121" i="19"/>
  <c r="J15" i="19" s="1"/>
  <c r="K121" i="19"/>
  <c r="K15" i="19" s="1"/>
  <c r="N128" i="19"/>
  <c r="N16" i="19" s="1"/>
  <c r="L28" i="19"/>
  <c r="L30" i="19"/>
  <c r="L31" i="19"/>
  <c r="M31" i="19" s="1"/>
  <c r="L32" i="19"/>
  <c r="M32" i="19" s="1"/>
  <c r="L33" i="19"/>
  <c r="M33" i="19" s="1"/>
  <c r="L48" i="19"/>
  <c r="M48" i="19" s="1"/>
  <c r="J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L148" i="19"/>
  <c r="L147" i="19"/>
  <c r="L146" i="19"/>
  <c r="L145" i="19"/>
  <c r="L144" i="19"/>
  <c r="L143" i="19"/>
  <c r="H81" i="19"/>
  <c r="H11" i="19" s="1"/>
  <c r="C3" i="14"/>
  <c r="C4" i="14"/>
  <c r="B4" i="14"/>
  <c r="B3" i="14"/>
  <c r="K149" i="19"/>
  <c r="J149" i="19"/>
  <c r="I149" i="19"/>
  <c r="G65" i="19"/>
  <c r="G9" i="19" s="1"/>
  <c r="G95" i="19"/>
  <c r="G13" i="19" s="1"/>
  <c r="G121" i="19"/>
  <c r="G15" i="19" s="1"/>
  <c r="G128" i="19"/>
  <c r="G16" i="19" s="1"/>
  <c r="H65" i="19"/>
  <c r="H9" i="19" s="1"/>
  <c r="H95" i="19"/>
  <c r="H13" i="19" s="1"/>
  <c r="H114" i="19"/>
  <c r="H14" i="19" s="1"/>
  <c r="H121" i="19"/>
  <c r="H15" i="19" s="1"/>
  <c r="H128" i="19"/>
  <c r="H16" i="19" s="1"/>
  <c r="L60" i="19"/>
  <c r="M60" i="19" s="1"/>
  <c r="I135" i="19"/>
  <c r="L101" i="19"/>
  <c r="M101" i="19" s="1"/>
  <c r="L135" i="19"/>
  <c r="M135" i="19" s="1"/>
  <c r="K128" i="19"/>
  <c r="K16" i="19" s="1"/>
  <c r="J128" i="19"/>
  <c r="J16" i="19" s="1"/>
  <c r="L126" i="19"/>
  <c r="M126" i="19" s="1"/>
  <c r="L119" i="19"/>
  <c r="M119" i="19" s="1"/>
  <c r="L100" i="19"/>
  <c r="M100" i="19" s="1"/>
  <c r="K114" i="19"/>
  <c r="K14" i="19" s="1"/>
  <c r="J114" i="19"/>
  <c r="J14" i="19" s="1"/>
  <c r="K95" i="19"/>
  <c r="K13" i="19" s="1"/>
  <c r="J95" i="19"/>
  <c r="J13" i="19" s="1"/>
  <c r="J81" i="19"/>
  <c r="J11" i="19" s="1"/>
  <c r="L79" i="19"/>
  <c r="M79" i="19" s="1"/>
  <c r="K65" i="19"/>
  <c r="K9" i="19" s="1"/>
  <c r="J65" i="19"/>
  <c r="J9" i="19" s="1"/>
  <c r="K54" i="19"/>
  <c r="K8" i="19" s="1"/>
  <c r="J54" i="19"/>
  <c r="J8" i="19" s="1"/>
  <c r="K7" i="19"/>
  <c r="G81" i="19"/>
  <c r="G11" i="19" s="1"/>
  <c r="I43" i="19" l="1"/>
  <c r="M28" i="19"/>
  <c r="L29" i="19"/>
  <c r="M30" i="19"/>
  <c r="L41" i="19"/>
  <c r="M41" i="19" s="1"/>
  <c r="E9" i="14"/>
  <c r="C9" i="14"/>
  <c r="I137" i="19"/>
  <c r="I10" i="19"/>
  <c r="I12" i="19"/>
  <c r="I9" i="19"/>
  <c r="I81" i="19"/>
  <c r="I17" i="19"/>
  <c r="I15" i="19"/>
  <c r="I88" i="19"/>
  <c r="I95" i="19"/>
  <c r="I114" i="19"/>
  <c r="I121" i="19"/>
  <c r="I11" i="19"/>
  <c r="L149" i="19"/>
  <c r="I8" i="19"/>
  <c r="I14" i="19"/>
  <c r="I16" i="19"/>
  <c r="L81" i="19"/>
  <c r="L11" i="19" s="1"/>
  <c r="M11" i="19" s="1"/>
  <c r="G139" i="19"/>
  <c r="J139" i="19"/>
  <c r="I13" i="19"/>
  <c r="J18" i="19"/>
  <c r="I7" i="19"/>
  <c r="G18" i="19"/>
  <c r="C12" i="14" s="1"/>
  <c r="K18" i="19"/>
  <c r="H18" i="19"/>
  <c r="I65" i="19"/>
  <c r="I54" i="19"/>
  <c r="L74" i="19"/>
  <c r="M74" i="19" s="1"/>
  <c r="I74" i="19"/>
  <c r="L54" i="19"/>
  <c r="M54" i="19" s="1"/>
  <c r="I128" i="19"/>
  <c r="H139" i="19"/>
  <c r="F136" i="19" s="1"/>
  <c r="K139" i="19"/>
  <c r="L114" i="19"/>
  <c r="M114" i="19" s="1"/>
  <c r="L137" i="19"/>
  <c r="L65" i="19"/>
  <c r="M65" i="19" s="1"/>
  <c r="L88" i="19"/>
  <c r="M88" i="19" s="1"/>
  <c r="L95" i="19"/>
  <c r="L13" i="19" s="1"/>
  <c r="M13" i="19" s="1"/>
  <c r="L121" i="19"/>
  <c r="L15" i="19" s="1"/>
  <c r="M15" i="19" s="1"/>
  <c r="L128" i="19"/>
  <c r="M128" i="19" s="1"/>
  <c r="M49" i="19"/>
  <c r="M29" i="19" l="1"/>
  <c r="L43" i="19"/>
  <c r="L7" i="19" s="1"/>
  <c r="D12" i="14"/>
  <c r="C16" i="14" s="1"/>
  <c r="C15" i="14"/>
  <c r="G50" i="26"/>
  <c r="M95" i="19"/>
  <c r="L12" i="19"/>
  <c r="M12" i="19" s="1"/>
  <c r="L14" i="19"/>
  <c r="M14" i="19" s="1"/>
  <c r="L139" i="19"/>
  <c r="M139" i="19" s="1"/>
  <c r="L8" i="19"/>
  <c r="M8" i="19" s="1"/>
  <c r="M81" i="19"/>
  <c r="M43" i="19"/>
  <c r="M121" i="19"/>
  <c r="L9" i="19"/>
  <c r="M9" i="19" s="1"/>
  <c r="I139" i="19"/>
  <c r="I18" i="19"/>
  <c r="N15" i="19"/>
  <c r="N18" i="19" s="1"/>
  <c r="E12" i="14" s="1"/>
  <c r="N139" i="19"/>
  <c r="L10" i="19"/>
  <c r="M10" i="19" s="1"/>
  <c r="M137" i="19"/>
  <c r="L17" i="19"/>
  <c r="M17" i="19" s="1"/>
  <c r="L16" i="19"/>
  <c r="M16" i="19" s="1"/>
  <c r="M7" i="19"/>
  <c r="C18" i="14" l="1"/>
  <c r="D18" i="14" s="1"/>
  <c r="D15" i="14"/>
  <c r="D16" i="14"/>
  <c r="E15" i="14"/>
  <c r="F15" i="14" s="1"/>
  <c r="H50" i="26"/>
  <c r="L18" i="19"/>
  <c r="M18" i="19" l="1"/>
  <c r="F12" i="14"/>
  <c r="E16" i="14" s="1"/>
  <c r="F16" i="14" s="1"/>
  <c r="B15" i="19"/>
  <c r="B16" i="19" s="1"/>
  <c r="E18" i="14" l="1"/>
  <c r="F18" i="14" l="1"/>
  <c r="M149" i="19"/>
  <c r="N149" i="19" s="1"/>
</calcChain>
</file>

<file path=xl/sharedStrings.xml><?xml version="1.0" encoding="utf-8"?>
<sst xmlns="http://schemas.openxmlformats.org/spreadsheetml/2006/main" count="471" uniqueCount="260">
  <si>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</si>
  <si>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</si>
  <si>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</si>
  <si>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</si>
  <si>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</si>
  <si>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</si>
  <si>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</si>
  <si>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</si>
  <si>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</si>
  <si>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</si>
  <si>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</si>
  <si>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</si>
  <si>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</si>
  <si>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</si>
  <si>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</si>
  <si>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</si>
  <si>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</si>
  <si>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</si>
  <si>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</si>
  <si>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</si>
  <si>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</si>
  <si>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</si>
  <si>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</si>
  <si>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</si>
  <si>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</si>
  <si>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</si>
  <si>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</si>
  <si>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</si>
  <si>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</si>
  <si>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</si>
  <si>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</si>
  <si>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</si>
  <si>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</si>
  <si>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</si>
  <si>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</si>
  <si>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</si>
  <si>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</si>
  <si>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</si>
  <si>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</si>
  <si>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</si>
  <si>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</si>
  <si>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</si>
  <si>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</si>
  <si>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</si>
  <si>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</si>
  <si>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TBD</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</si>
  <si>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</si>
  <si>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</si>
  <si>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</si>
  <si>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</si>
  <si>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</si>
  <si>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</si>
  <si>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</si>
  <si>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</si>
  <si>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</si>
  <si>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</si>
  <si>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</si>
  <si>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</si>
  <si>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</si>
  <si>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</si>
  <si>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</si>
  <si>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</si>
  <si>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</si>
  <si>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</si>
  <si>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</si>
  <si>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</si>
  <si>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</si>
  <si>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</si>
  <si>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</si>
  <si>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</si>
  <si>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Phyllis Amaral</t>
  </si>
  <si>
    <t>VP of Community Based Services</t>
  </si>
  <si>
    <t>Worker's Compensation - 1.10% of Gross Salary</t>
  </si>
  <si>
    <t>SUI - 2% based on direct charges</t>
  </si>
  <si>
    <t>Health Benefits - 7% of Gross Salary</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</si>
  <si>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</si>
  <si>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</si>
  <si>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</si>
  <si>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</si>
  <si>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</si>
  <si>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</si>
  <si>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</si>
  <si>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</si>
  <si>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</si>
  <si>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</si>
  <si>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</si>
  <si>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</si>
  <si>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</si>
  <si>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</si>
  <si>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</si>
  <si>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</si>
  <si>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</si>
  <si>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</si>
  <si>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</si>
  <si>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</si>
  <si>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</si>
  <si>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</si>
  <si>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</si>
  <si>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</si>
  <si>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</si>
  <si>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</si>
  <si>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</si>
  <si>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</si>
  <si>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</si>
  <si>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</si>
  <si>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</si>
  <si>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</si>
  <si>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</si>
  <si>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WISE &amp; Healthy Aging</t>
  </si>
  <si>
    <t>PROGRAM NAME:</t>
  </si>
  <si>
    <t>Adult Day Service Center</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</si>
  <si>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</si>
  <si>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</si>
  <si>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</si>
  <si>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</si>
  <si>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</si>
  <si>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</si>
  <si>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</si>
  <si>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</si>
  <si>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Administrative Support</t>
  </si>
  <si>
    <t>Rachel Schepler</t>
  </si>
  <si>
    <t>Supervisor</t>
  </si>
  <si>
    <t xml:space="preserve">Direct Service Provision/Program Staff </t>
  </si>
  <si>
    <t>Miriam Caiden</t>
  </si>
  <si>
    <t>Master Trainer &amp; Lead Educator</t>
  </si>
  <si>
    <t>Dapeng Ji</t>
  </si>
  <si>
    <t>Enrichment Programming Specialist</t>
  </si>
  <si>
    <t>Eva Jimenez</t>
  </si>
  <si>
    <t>Activity Supervisor</t>
  </si>
  <si>
    <t>Activity Leader</t>
  </si>
  <si>
    <t>Data Assistant</t>
  </si>
  <si>
    <t>Heidi Yates</t>
  </si>
  <si>
    <t>Front Office Specialist</t>
  </si>
  <si>
    <t>List each fringe benefit as a percentage of total staff salaries listed above (FICA, SUI, Workers’ Compensation, Medical Insurance, Retirement, etc.).</t>
  </si>
  <si>
    <t>Description</t>
  </si>
  <si>
    <t>FICA -7.65% of Gross Salary</t>
  </si>
  <si>
    <t>Retirement Benefits - .5% of Gross Salary</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</si>
  <si>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</si>
  <si>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</si>
  <si>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$810.96 /month  (rate 69.91 X 11.60 FTE =810.96)  X  12 months =9,731annuually</t>
  </si>
  <si>
    <t>Payroll - $258.10/month (rate 22.25 X 11.60 FTE =258.10)  X 12 months = $3,097 annually</t>
  </si>
  <si>
    <t>Contractors General - Contracted services to support the program, $1,200 /year ($100/month x 12 months)</t>
  </si>
  <si>
    <t>Contractors General - Contracted Caregiver Services  $2,400/year ($200 /month x 12 months)</t>
  </si>
  <si>
    <t>Rent - $10,174.00/month  X  29.57 % X 12 months  (% based on square footage)</t>
  </si>
  <si>
    <t>Security - $1,078.25/month  X 29.57 % X 12 months (% based on square footage)</t>
  </si>
  <si>
    <t>Janitorial - $1,950/month  X  29.57 %, X 12 months   (% based on square footage)</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</si>
  <si>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</si>
  <si>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</si>
  <si>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Local Travel - based on mileage reimbursement  (300 miles @ .58 per mile = 174)</t>
  </si>
  <si>
    <t>Insurance coverage should align with City contract provisions.</t>
  </si>
  <si>
    <t xml:space="preserve">Insurance -  $489.87 /month (rate $42.23 X 11.60 FTE= $489.87)   X  12 months = $5,878 annually </t>
  </si>
  <si>
    <t>Office Supplies -  $1,011/Year  ($84.25/Month x 12 months)</t>
  </si>
  <si>
    <t>Program Supplies -  $6,540/Year  ($545/Month x 12 months)</t>
  </si>
  <si>
    <t>Telephone -$619.32/Month (rate $53.39 X 11.60FTE = $619.32)  X  12 months = $7,432 annually</t>
  </si>
  <si>
    <t>Postage &amp; Shipping - $990 Year ($82.50/month x 12)</t>
  </si>
  <si>
    <t>Equipment Repair/Maintenance $1,100/Year ($91.67/month x 12)</t>
  </si>
  <si>
    <t>Copier Costs - $1,100/Year ($91.67/month x 12)</t>
  </si>
  <si>
    <t>Printing Costs - $2,124/Year (177/month x 12)</t>
  </si>
  <si>
    <t>Advertising -  $2,400/Year  ($200.00/Month  x 12 months)</t>
  </si>
  <si>
    <t>Publications/Subscriptions - $750/year ($62.50/month x 12)</t>
  </si>
  <si>
    <t>Hiring Fees -  $200/Year  ($16.67/Month x 12 months)</t>
  </si>
  <si>
    <t>Conference Registration - $325/Year ($27.08 /month x 12)</t>
  </si>
  <si>
    <t>Meeting Costs - $839/Year  ($69.92/Month  x 12 months)</t>
  </si>
  <si>
    <t>Volunteer Recognition - $300/year ($25/month x 12 months)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</si>
  <si>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</si>
  <si>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</si>
  <si>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</si>
  <si>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</si>
  <si>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</si>
  <si>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</si>
  <si>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</si>
  <si>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</si>
  <si>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</si>
  <si>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</si>
  <si>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</si>
  <si>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</si>
  <si>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</si>
  <si>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</si>
  <si>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DHHS (ACL)</t>
  </si>
  <si>
    <t>2.  Private/Corporate Grants</t>
  </si>
  <si>
    <t>3.  Individual Donations</t>
  </si>
  <si>
    <t>4.  Fundraising Events</t>
  </si>
  <si>
    <t>5.  Fees for Service</t>
  </si>
  <si>
    <t>Program Income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</si>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</sst>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287">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17" xfId="5" applyFont="1" applyFill="1" applyBorder="1" applyAlignment="1" applyProtection="1">
      <alignment horizontal="center"/>
    </xf>
    <xf numFmtId="164" fontId="1" fillId="0" borderId="17"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18" xfId="5" applyFont="1" applyFill="1" applyBorder="1" applyAlignment="1" applyProtection="1">
      <alignment horizontal="center"/>
    </xf>
    <xf numFmtId="164" fontId="1" fillId="0" borderId="18" xfId="2" applyNumberFormat="1" applyFont="1" applyFill="1" applyBorder="1" applyProtection="1"/>
    <xf numFmtId="164" fontId="1" fillId="0" borderId="18" xfId="3" applyNumberFormat="1" applyFont="1" applyFill="1" applyBorder="1" applyProtection="1"/>
    <xf numFmtId="0" fontId="7" fillId="0" borderId="0" xfId="3" applyFont="1" applyFill="1" applyBorder="1" applyAlignment="1" applyProtection="1">
      <alignment horizontal="center" wrapText="1"/>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164" fontId="1" fillId="0" borderId="19" xfId="2" applyNumberFormat="1" applyFont="1" applyFill="1" applyBorder="1" applyProtection="1"/>
    <xf numFmtId="9" fontId="1" fillId="0" borderId="19"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1" xfId="3" applyFont="1" applyFill="1" applyBorder="1" applyAlignment="1" applyProtection="1">
      <alignment horizontal="left"/>
    </xf>
    <xf numFmtId="0" fontId="2" fillId="4" borderId="22" xfId="3" applyFont="1" applyFill="1" applyBorder="1" applyAlignment="1" applyProtection="1">
      <alignment horizontal="right"/>
    </xf>
    <xf numFmtId="0" fontId="2" fillId="4" borderId="22" xfId="3" applyFont="1" applyFill="1" applyBorder="1" applyAlignment="1" applyProtection="1">
      <alignment horizontal="center"/>
    </xf>
    <xf numFmtId="164" fontId="2" fillId="4" borderId="22" xfId="2" applyNumberFormat="1" applyFont="1" applyFill="1" applyBorder="1" applyProtection="1"/>
    <xf numFmtId="9" fontId="2" fillId="4" borderId="22" xfId="5" applyFont="1" applyFill="1" applyBorder="1" applyAlignment="1" applyProtection="1">
      <alignment horizontal="center"/>
    </xf>
    <xf numFmtId="164" fontId="2" fillId="4" borderId="23" xfId="2" applyNumberFormat="1" applyFont="1" applyFill="1" applyBorder="1" applyProtection="1"/>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4" borderId="8" xfId="3" applyFont="1" applyFill="1" applyBorder="1" applyProtection="1"/>
    <xf numFmtId="0" fontId="6" fillId="4" borderId="0" xfId="3" applyFont="1" applyFill="1" applyBorder="1" applyProtection="1"/>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18" xfId="2" applyNumberFormat="1" applyFont="1" applyBorder="1" applyProtection="1"/>
    <xf numFmtId="0" fontId="3" fillId="0" borderId="6" xfId="3" applyFont="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5" fillId="9" borderId="1" xfId="3" applyFont="1" applyFill="1" applyBorder="1" applyAlignment="1">
      <alignment horizontal="center" vertical="center" wrapText="1"/>
    </xf>
    <xf numFmtId="0" fontId="15" fillId="9" borderId="16"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28" xfId="0" applyFont="1" applyBorder="1" applyAlignment="1" applyProtection="1"/>
    <xf numFmtId="0" fontId="1" fillId="0" borderId="10" xfId="3" applyFont="1" applyBorder="1" applyProtection="1"/>
    <xf numFmtId="0" fontId="1" fillId="0" borderId="0" xfId="3" applyFont="1" applyBorder="1" applyProtection="1"/>
    <xf numFmtId="0" fontId="18"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8" fillId="0" borderId="0" xfId="3" applyFont="1"/>
    <xf numFmtId="167" fontId="18" fillId="0" borderId="0" xfId="3" applyNumberFormat="1" applyFont="1"/>
    <xf numFmtId="0" fontId="18"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7" fillId="0" borderId="0" xfId="3" applyFont="1" applyFill="1" applyBorder="1" applyAlignment="1" applyProtection="1">
      <alignment horizontal="left" vertical="top" wrapText="1"/>
    </xf>
    <xf numFmtId="169" fontId="17" fillId="0" borderId="0" xfId="3" applyNumberFormat="1" applyFont="1" applyFill="1" applyBorder="1" applyAlignment="1" applyProtection="1">
      <alignment horizontal="left" vertical="top" wrapText="1"/>
    </xf>
    <xf numFmtId="0" fontId="18" fillId="0" borderId="0" xfId="3" applyFont="1" applyFill="1" applyBorder="1" applyProtection="1"/>
    <xf numFmtId="0" fontId="18" fillId="0" borderId="0" xfId="3" applyFont="1" applyBorder="1" applyProtection="1"/>
    <xf numFmtId="0" fontId="18" fillId="0" borderId="0" xfId="3" applyFont="1" applyBorder="1" applyAlignment="1" applyProtection="1"/>
    <xf numFmtId="41" fontId="5" fillId="5" borderId="11" xfId="3" applyNumberFormat="1" applyFont="1" applyFill="1" applyBorder="1" applyAlignment="1" applyProtection="1">
      <alignment horizontal="center"/>
    </xf>
    <xf numFmtId="41" fontId="19"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8"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8" fillId="7" borderId="0" xfId="3" applyFont="1" applyFill="1" applyBorder="1" applyAlignment="1" applyProtection="1">
      <alignment horizontal="center"/>
    </xf>
    <xf numFmtId="0" fontId="3" fillId="2" borderId="16" xfId="3" applyFont="1" applyFill="1" applyBorder="1" applyAlignment="1" applyProtection="1">
      <alignment horizontal="center" wrapText="1"/>
    </xf>
    <xf numFmtId="0" fontId="18" fillId="0" borderId="0" xfId="3" applyFont="1" applyProtection="1"/>
    <xf numFmtId="0" fontId="1" fillId="0" borderId="35" xfId="3" applyFont="1" applyFill="1" applyBorder="1" applyProtection="1"/>
    <xf numFmtId="0" fontId="2" fillId="4" borderId="29" xfId="3" applyFont="1" applyFill="1" applyBorder="1" applyAlignment="1" applyProtection="1">
      <alignment wrapText="1"/>
    </xf>
    <xf numFmtId="0" fontId="2" fillId="4" borderId="30" xfId="3" applyFont="1" applyFill="1" applyBorder="1" applyProtection="1"/>
    <xf numFmtId="0" fontId="1" fillId="4" borderId="30" xfId="3" applyFont="1" applyFill="1" applyBorder="1" applyProtection="1"/>
    <xf numFmtId="0" fontId="6" fillId="4" borderId="30" xfId="3" applyFont="1" applyFill="1" applyBorder="1" applyAlignment="1" applyProtection="1">
      <alignment horizontal="center"/>
    </xf>
    <xf numFmtId="9" fontId="6" fillId="4" borderId="30" xfId="5" applyFont="1" applyFill="1" applyBorder="1" applyAlignment="1" applyProtection="1">
      <alignment horizontal="center"/>
    </xf>
    <xf numFmtId="166" fontId="6" fillId="4" borderId="31" xfId="1" applyNumberFormat="1" applyFont="1" applyFill="1" applyBorder="1" applyAlignment="1" applyProtection="1">
      <alignment horizontal="center"/>
    </xf>
    <xf numFmtId="0" fontId="11" fillId="4" borderId="32" xfId="3" applyFont="1" applyFill="1" applyBorder="1" applyAlignment="1" applyProtection="1"/>
    <xf numFmtId="166" fontId="6" fillId="4" borderId="36" xfId="1" applyNumberFormat="1" applyFont="1" applyFill="1" applyBorder="1" applyAlignment="1" applyProtection="1">
      <alignment horizontal="center"/>
    </xf>
    <xf numFmtId="0" fontId="10" fillId="0" borderId="32" xfId="3" applyFont="1" applyFill="1" applyBorder="1" applyAlignment="1" applyProtection="1">
      <alignment wrapText="1"/>
    </xf>
    <xf numFmtId="166" fontId="7" fillId="0" borderId="36" xfId="1" applyNumberFormat="1" applyFont="1" applyFill="1" applyBorder="1" applyAlignment="1" applyProtection="1">
      <alignment horizontal="center" wrapText="1"/>
    </xf>
    <xf numFmtId="0" fontId="1" fillId="0" borderId="34" xfId="3" applyFont="1" applyFill="1" applyBorder="1" applyProtection="1"/>
    <xf numFmtId="0" fontId="2" fillId="4" borderId="38" xfId="3" applyFont="1" applyFill="1" applyBorder="1" applyAlignment="1" applyProtection="1">
      <alignment horizontal="left"/>
    </xf>
    <xf numFmtId="0" fontId="2" fillId="4" borderId="39" xfId="3" applyFont="1" applyFill="1" applyBorder="1" applyAlignment="1" applyProtection="1">
      <alignment horizontal="right"/>
    </xf>
    <xf numFmtId="164" fontId="2" fillId="4" borderId="39" xfId="2" applyNumberFormat="1" applyFont="1" applyFill="1" applyBorder="1" applyProtection="1"/>
    <xf numFmtId="9" fontId="2" fillId="4" borderId="39" xfId="5" applyFont="1" applyFill="1" applyBorder="1" applyAlignment="1" applyProtection="1">
      <alignment horizontal="center"/>
    </xf>
    <xf numFmtId="164" fontId="2" fillId="4" borderId="40" xfId="2" applyNumberFormat="1" applyFont="1" applyFill="1" applyBorder="1" applyProtection="1"/>
    <xf numFmtId="0" fontId="1" fillId="0" borderId="8" xfId="3" applyFont="1" applyFill="1" applyBorder="1" applyProtection="1"/>
    <xf numFmtId="164" fontId="1" fillId="0" borderId="20"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1" xfId="2" applyNumberFormat="1" applyFont="1" applyFill="1" applyBorder="1" applyProtection="1"/>
    <xf numFmtId="9" fontId="2" fillId="0" borderId="41" xfId="5" applyFont="1" applyFill="1" applyBorder="1" applyAlignment="1" applyProtection="1">
      <alignment horizontal="center"/>
    </xf>
    <xf numFmtId="164" fontId="2" fillId="0" borderId="4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44" xfId="3" applyFont="1" applyFill="1" applyBorder="1" applyAlignment="1" applyProtection="1">
      <alignment horizontal="left"/>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1" fillId="0" borderId="14" xfId="3" applyFont="1" applyFill="1" applyBorder="1" applyAlignment="1" applyProtection="1">
      <alignment horizontal="right" vertical="center"/>
    </xf>
    <xf numFmtId="0" fontId="21" fillId="0" borderId="14" xfId="3" quotePrefix="1" applyFont="1" applyFill="1" applyBorder="1" applyAlignment="1" applyProtection="1">
      <alignment horizontal="right" vertical="center"/>
    </xf>
    <xf numFmtId="0" fontId="20"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0"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0" fontId="1" fillId="12" borderId="37" xfId="0" applyFont="1" applyFill="1" applyBorder="1" applyAlignment="1" applyProtection="1">
      <alignment horizontal="left" vertical="top"/>
    </xf>
    <xf numFmtId="0" fontId="1" fillId="12" borderId="18" xfId="0" applyFont="1" applyFill="1" applyBorder="1" applyAlignment="1" applyProtection="1">
      <alignment horizontal="left" vertical="top"/>
    </xf>
    <xf numFmtId="43" fontId="1" fillId="12" borderId="18" xfId="0" applyNumberFormat="1" applyFont="1" applyFill="1" applyBorder="1" applyAlignment="1" applyProtection="1">
      <alignment horizontal="center" vertical="top" shrinkToFit="1"/>
    </xf>
    <xf numFmtId="44" fontId="1" fillId="12" borderId="18" xfId="0" applyNumberFormat="1" applyFont="1" applyFill="1" applyBorder="1" applyAlignment="1" applyProtection="1">
      <alignment horizontal="center" vertical="top" shrinkToFit="1"/>
    </xf>
    <xf numFmtId="9" fontId="1" fillId="12" borderId="18" xfId="0" applyNumberFormat="1" applyFont="1" applyFill="1" applyBorder="1" applyAlignment="1" applyProtection="1">
      <alignment horizontal="center" vertical="top" shrinkToFit="1"/>
    </xf>
    <xf numFmtId="44" fontId="1" fillId="12" borderId="18" xfId="2" applyFont="1" applyFill="1" applyBorder="1" applyProtection="1"/>
    <xf numFmtId="164" fontId="1" fillId="12" borderId="18" xfId="2" applyNumberFormat="1" applyFont="1" applyFill="1" applyBorder="1" applyProtection="1"/>
    <xf numFmtId="164" fontId="1" fillId="12" borderId="17" xfId="2" applyNumberFormat="1" applyFont="1" applyFill="1" applyBorder="1" applyProtection="1"/>
    <xf numFmtId="43" fontId="1" fillId="12" borderId="19" xfId="0" applyNumberFormat="1" applyFont="1" applyFill="1" applyBorder="1" applyAlignment="1" applyProtection="1">
      <alignment horizontal="center" vertical="top" shrinkToFit="1"/>
    </xf>
    <xf numFmtId="44" fontId="1" fillId="12" borderId="19" xfId="0" applyNumberFormat="1" applyFont="1" applyFill="1" applyBorder="1" applyAlignment="1" applyProtection="1">
      <alignment horizontal="center" vertical="top" shrinkToFit="1"/>
    </xf>
    <xf numFmtId="0" fontId="1" fillId="12" borderId="19" xfId="0" applyFont="1" applyFill="1" applyBorder="1" applyAlignment="1" applyProtection="1">
      <alignment horizontal="center" vertical="top" shrinkToFit="1"/>
    </xf>
    <xf numFmtId="9" fontId="1" fillId="12" borderId="19" xfId="0" applyNumberFormat="1" applyFont="1" applyFill="1" applyBorder="1" applyAlignment="1" applyProtection="1">
      <alignment horizontal="center" vertical="top" shrinkToFit="1"/>
    </xf>
    <xf numFmtId="0" fontId="1" fillId="12" borderId="28" xfId="0" applyFont="1" applyFill="1" applyBorder="1" applyAlignment="1" applyProtection="1">
      <alignment horizontal="left" vertical="top"/>
    </xf>
    <xf numFmtId="0" fontId="1" fillId="12" borderId="24" xfId="0" applyFont="1" applyFill="1" applyBorder="1" applyAlignment="1" applyProtection="1">
      <alignment horizontal="left" vertical="top" shrinkToFit="1"/>
    </xf>
    <xf numFmtId="44" fontId="1" fillId="12" borderId="19" xfId="2" applyFont="1" applyFill="1" applyBorder="1" applyProtection="1"/>
    <xf numFmtId="0" fontId="1" fillId="12" borderId="27" xfId="3" applyFont="1" applyFill="1" applyBorder="1" applyAlignment="1" applyProtection="1">
      <alignment horizontal="left" vertical="top"/>
    </xf>
    <xf numFmtId="164" fontId="1" fillId="12" borderId="19" xfId="2" applyNumberFormat="1" applyFont="1" applyFill="1" applyBorder="1" applyProtection="1"/>
    <xf numFmtId="0" fontId="1" fillId="12" borderId="27" xfId="3" applyFont="1" applyFill="1" applyBorder="1" applyAlignment="1" applyProtection="1">
      <alignment horizontal="left" vertical="top" wrapText="1"/>
    </xf>
    <xf numFmtId="0" fontId="1" fillId="12" borderId="8" xfId="3" applyFont="1" applyFill="1" applyBorder="1" applyAlignment="1" applyProtection="1">
      <alignment horizontal="left" vertical="top" wrapText="1"/>
    </xf>
    <xf numFmtId="0" fontId="1" fillId="12" borderId="43" xfId="0" applyFont="1" applyFill="1" applyBorder="1" applyAlignment="1" applyProtection="1">
      <alignment horizontal="left" vertical="top" shrinkToFit="1"/>
    </xf>
    <xf numFmtId="0" fontId="2" fillId="12" borderId="12" xfId="3" applyFont="1" applyFill="1" applyBorder="1" applyProtection="1"/>
    <xf numFmtId="0" fontId="2" fillId="12" borderId="15" xfId="3" applyFont="1" applyFill="1" applyBorder="1" applyProtection="1"/>
    <xf numFmtId="0" fontId="4" fillId="12" borderId="14" xfId="3" applyFont="1" applyFill="1" applyBorder="1" applyAlignment="1" applyProtection="1">
      <alignment horizontal="center" vertical="center" wrapText="1"/>
    </xf>
    <xf numFmtId="44" fontId="4" fillId="12" borderId="14" xfId="2" applyFont="1" applyFill="1" applyBorder="1" applyAlignment="1" applyProtection="1">
      <alignment horizontal="center" vertical="center" wrapText="1"/>
    </xf>
    <xf numFmtId="0" fontId="4" fillId="12" borderId="47" xfId="3" applyFont="1" applyFill="1" applyBorder="1" applyAlignment="1" applyProtection="1">
      <alignment horizontal="center" vertical="center"/>
    </xf>
    <xf numFmtId="1" fontId="4" fillId="12" borderId="14" xfId="3" applyNumberFormat="1" applyFont="1" applyFill="1" applyBorder="1" applyAlignment="1" applyProtection="1">
      <alignment horizontal="center" vertical="center" wrapText="1"/>
    </xf>
    <xf numFmtId="1" fontId="20" fillId="0" borderId="14" xfId="3" applyNumberFormat="1" applyFont="1" applyFill="1" applyBorder="1" applyAlignment="1" applyProtection="1">
      <alignment horizontal="center" vertical="center" wrapText="1"/>
    </xf>
    <xf numFmtId="0" fontId="20" fillId="4" borderId="14" xfId="3" applyFont="1" applyFill="1" applyBorder="1" applyAlignment="1" applyProtection="1">
      <alignment horizontal="left" vertic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44" fontId="1" fillId="0" borderId="0" xfId="3" applyNumberFormat="1" applyFont="1" applyFill="1" applyBorder="1" applyProtection="1"/>
    <xf numFmtId="164" fontId="1" fillId="0" borderId="0" xfId="3" applyNumberFormat="1" applyFont="1" applyFill="1" applyProtection="1"/>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18" xfId="2" applyNumberFormat="1" applyFont="1" applyFill="1" applyBorder="1" applyProtection="1"/>
    <xf numFmtId="164" fontId="1" fillId="6" borderId="33" xfId="3" applyNumberFormat="1" applyFont="1" applyFill="1" applyBorder="1" applyProtection="1"/>
    <xf numFmtId="164" fontId="1" fillId="6" borderId="17" xfId="2" applyNumberFormat="1" applyFont="1" applyFill="1" applyBorder="1" applyProtection="1"/>
    <xf numFmtId="44" fontId="1" fillId="6" borderId="26" xfId="2" applyFont="1" applyFill="1" applyBorder="1" applyProtection="1"/>
    <xf numFmtId="164" fontId="1" fillId="6" borderId="19" xfId="2" applyNumberFormat="1" applyFont="1" applyFill="1" applyBorder="1" applyProtection="1"/>
    <xf numFmtId="44" fontId="1" fillId="6" borderId="20" xfId="2" applyFont="1" applyFill="1" applyBorder="1" applyProtection="1"/>
    <xf numFmtId="44" fontId="1" fillId="6" borderId="25" xfId="2" applyFont="1" applyFill="1" applyBorder="1" applyProtection="1"/>
    <xf numFmtId="0" fontId="1" fillId="12" borderId="24" xfId="2" applyNumberFormat="1" applyFont="1" applyFill="1" applyBorder="1" applyProtection="1"/>
    <xf numFmtId="0" fontId="4" fillId="6" borderId="14" xfId="3"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4" fillId="0" borderId="0" xfId="3" applyFont="1" applyAlignment="1" applyProtection="1">
      <alignment vertical="center"/>
    </xf>
    <xf numFmtId="43" fontId="2" fillId="4" borderId="39" xfId="3" applyNumberFormat="1" applyFont="1" applyFill="1" applyBorder="1" applyAlignment="1" applyProtection="1">
      <alignment horizontal="center"/>
    </xf>
    <xf numFmtId="0" fontId="20" fillId="4" borderId="4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0" fontId="3" fillId="8" borderId="48" xfId="3" applyFont="1" applyFill="1" applyBorder="1" applyAlignment="1" applyProtection="1">
      <alignment horizontal="left"/>
    </xf>
    <xf numFmtId="0" fontId="3" fillId="8" borderId="5" xfId="3" applyFont="1" applyFill="1" applyBorder="1" applyProtection="1"/>
    <xf numFmtId="164" fontId="3" fillId="8" borderId="49" xfId="2" applyNumberFormat="1" applyFont="1" applyFill="1" applyBorder="1" applyProtection="1"/>
    <xf numFmtId="164" fontId="3" fillId="8" borderId="5" xfId="2" applyNumberFormat="1" applyFont="1" applyFill="1" applyBorder="1" applyAlignment="1" applyProtection="1">
      <alignment horizontal="center"/>
    </xf>
    <xf numFmtId="164" fontId="3" fillId="8" borderId="50" xfId="2" applyNumberFormat="1" applyFont="1" applyFill="1" applyBorder="1" applyProtection="1"/>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51" xfId="0" applyFont="1" applyBorder="1" applyAlignment="1" applyProtection="1"/>
    <xf numFmtId="0" fontId="1" fillId="12" borderId="52" xfId="2" applyNumberFormat="1" applyFont="1" applyFill="1" applyBorder="1" applyProtection="1"/>
    <xf numFmtId="0" fontId="1" fillId="0" borderId="5" xfId="3" applyFont="1" applyBorder="1" applyProtection="1"/>
    <xf numFmtId="164" fontId="1" fillId="12" borderId="41" xfId="2" applyNumberFormat="1" applyFont="1" applyFill="1" applyBorder="1" applyProtection="1"/>
    <xf numFmtId="164" fontId="1" fillId="6" borderId="49" xfId="2" applyNumberFormat="1" applyFont="1" applyFill="1" applyBorder="1" applyProtection="1"/>
    <xf numFmtId="164" fontId="1" fillId="0" borderId="41" xfId="2" applyNumberFormat="1" applyFont="1" applyBorder="1" applyProtection="1"/>
    <xf numFmtId="9" fontId="2" fillId="0" borderId="5" xfId="5" applyFont="1" applyFill="1" applyBorder="1" applyAlignment="1" applyProtection="1">
      <alignment horizontal="center"/>
    </xf>
    <xf numFmtId="9" fontId="2" fillId="0" borderId="4" xfId="5" applyFont="1" applyFill="1" applyBorder="1" applyAlignment="1" applyProtection="1">
      <alignment horizontal="center"/>
    </xf>
    <xf numFmtId="0" fontId="1" fillId="0" borderId="0" xfId="3" applyAlignment="1">
      <alignment horizontal="left" vertical="center" wrapText="1"/>
    </xf>
    <xf numFmtId="0" fontId="16" fillId="11"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18</xdr:row>
      <xdr:rowOff>76200</xdr:rowOff>
    </xdr:from>
    <xdr:to>
      <xdr:col>0</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20</xdr:row>
      <xdr:rowOff>76200</xdr:rowOff>
    </xdr:from>
    <xdr:to>
      <xdr:col>0</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09" customFormat="1" ht="18" x14ac:dyDescent="0.25">
      <c r="A1" s="282" t="s">
        <v>75</v>
      </c>
      <c r="B1" s="282"/>
      <c r="C1" s="282"/>
    </row>
    <row r="2" spans="1:3" ht="18" x14ac:dyDescent="0.25">
      <c r="A2" s="282" t="s">
        <v>76</v>
      </c>
      <c r="B2" s="282"/>
      <c r="C2" s="282"/>
    </row>
    <row r="3" spans="1:3" s="61" customFormat="1" ht="13.5" thickBot="1" x14ac:dyDescent="0.25">
      <c r="A3" s="1"/>
      <c r="B3" s="1"/>
      <c r="C3" s="1"/>
    </row>
    <row r="4" spans="1:3" s="103" customFormat="1" ht="15.75" thickBot="1" x14ac:dyDescent="0.25">
      <c r="A4" s="108" t="s">
        <v>77</v>
      </c>
      <c r="B4" s="107" t="s">
        <v>78</v>
      </c>
      <c r="C4" s="107" t="s">
        <v>79</v>
      </c>
    </row>
    <row r="5" spans="1:3" s="103" customFormat="1" ht="29.25" thickBot="1" x14ac:dyDescent="0.25">
      <c r="A5" s="106" t="s">
        <v>80</v>
      </c>
      <c r="B5" s="105" t="s">
        <v>81</v>
      </c>
      <c r="C5" s="104">
        <v>44228</v>
      </c>
    </row>
    <row r="6" spans="1:3" s="103" customFormat="1" ht="29.25" thickBot="1" x14ac:dyDescent="0.25">
      <c r="A6" s="106" t="s">
        <v>82</v>
      </c>
      <c r="B6" s="105" t="s">
        <v>83</v>
      </c>
      <c r="C6" s="104">
        <v>44410</v>
      </c>
    </row>
    <row r="7" spans="1:3" s="103" customFormat="1" x14ac:dyDescent="0.2">
      <c r="A7" s="1"/>
      <c r="B7" s="1"/>
      <c r="C7" s="1"/>
    </row>
    <row r="8" spans="1:3" s="103" customFormat="1" ht="17.25" customHeight="1" x14ac:dyDescent="0.2">
      <c r="A8" s="281" t="s">
        <v>84</v>
      </c>
      <c r="B8" s="281"/>
      <c r="C8" s="281"/>
    </row>
    <row r="9" spans="1:3" s="103" customFormat="1" ht="74.25" customHeight="1" x14ac:dyDescent="0.2">
      <c r="A9" s="280" t="s">
        <v>85</v>
      </c>
      <c r="B9" s="280"/>
      <c r="C9" s="280"/>
    </row>
    <row r="10" spans="1:3" s="103" customFormat="1" ht="45.75" customHeight="1" x14ac:dyDescent="0.2">
      <c r="A10" s="280" t="s">
        <v>86</v>
      </c>
      <c r="B10" s="280"/>
      <c r="C10" s="280"/>
    </row>
    <row r="11" spans="1:3" s="103" customFormat="1" ht="57" customHeight="1" x14ac:dyDescent="0.2">
      <c r="A11" s="280" t="s">
        <v>87</v>
      </c>
      <c r="B11" s="280"/>
      <c r="C11" s="280"/>
    </row>
    <row r="12" spans="1:3" s="103" customFormat="1" ht="11.25" customHeight="1" x14ac:dyDescent="0.2">
      <c r="A12" s="280"/>
      <c r="B12" s="280"/>
      <c r="C12" s="280"/>
    </row>
    <row r="13" spans="1:3" s="103" customFormat="1" ht="15" customHeight="1" x14ac:dyDescent="0.2">
      <c r="A13" s="281" t="s">
        <v>88</v>
      </c>
      <c r="B13" s="281"/>
      <c r="C13" s="281"/>
    </row>
    <row r="14" spans="1:3" s="103" customFormat="1" ht="65.25" customHeight="1" x14ac:dyDescent="0.2">
      <c r="A14" s="280" t="s">
        <v>89</v>
      </c>
      <c r="B14" s="280"/>
      <c r="C14" s="280"/>
    </row>
    <row r="15" spans="1:3" s="57" customFormat="1" ht="50.25" customHeight="1" x14ac:dyDescent="0.2">
      <c r="A15" s="280" t="s">
        <v>90</v>
      </c>
      <c r="B15" s="280"/>
      <c r="C15" s="280"/>
    </row>
    <row r="16" spans="1:3" s="103" customFormat="1" x14ac:dyDescent="0.2">
      <c r="A16" s="280"/>
      <c r="B16" s="280"/>
      <c r="C16" s="280"/>
    </row>
    <row r="17" spans="1:3" s="103" customFormat="1" ht="16.5" customHeight="1" x14ac:dyDescent="0.2">
      <c r="A17" s="284" t="s">
        <v>91</v>
      </c>
      <c r="B17" s="284"/>
      <c r="C17" s="284"/>
    </row>
    <row r="18" spans="1:3" s="103" customFormat="1" ht="30.75" customHeight="1" x14ac:dyDescent="0.2">
      <c r="A18" s="283" t="s">
        <v>92</v>
      </c>
      <c r="B18" s="283"/>
      <c r="C18" s="283"/>
    </row>
    <row r="19" spans="1:3" s="103" customFormat="1" ht="30" customHeight="1" x14ac:dyDescent="0.2">
      <c r="A19" s="283" t="s">
        <v>93</v>
      </c>
      <c r="B19" s="283"/>
      <c r="C19" s="283"/>
    </row>
    <row r="20" spans="1:3" s="57" customFormat="1" ht="24.75" customHeight="1" x14ac:dyDescent="0.2">
      <c r="A20" s="283" t="s">
        <v>94</v>
      </c>
      <c r="B20" s="283"/>
      <c r="C20" s="283"/>
    </row>
    <row r="21" spans="1:3" s="103" customFormat="1" ht="30" customHeight="1" x14ac:dyDescent="0.2">
      <c r="A21" s="283" t="s">
        <v>95</v>
      </c>
      <c r="B21" s="283"/>
      <c r="C21" s="283"/>
    </row>
    <row r="22" spans="1:3" s="103" customFormat="1" x14ac:dyDescent="0.2">
      <c r="A22" s="280"/>
      <c r="B22" s="280"/>
      <c r="C22" s="280"/>
    </row>
    <row r="23" spans="1:3" s="103" customFormat="1" ht="12.75" customHeight="1" x14ac:dyDescent="0.2">
      <c r="A23" s="284" t="s">
        <v>96</v>
      </c>
      <c r="B23" s="284"/>
      <c r="C23" s="284"/>
    </row>
    <row r="24" spans="1:3" s="57" customFormat="1" ht="156.75" customHeight="1" x14ac:dyDescent="0.2">
      <c r="A24" s="283" t="s">
        <v>97</v>
      </c>
      <c r="B24" s="283"/>
      <c r="C24" s="283"/>
    </row>
    <row r="25" spans="1:3" s="103" customFormat="1" ht="160.5" customHeight="1" x14ac:dyDescent="0.2">
      <c r="A25" s="283" t="s">
        <v>98</v>
      </c>
      <c r="B25" s="283"/>
      <c r="C25" s="283"/>
    </row>
    <row r="26" spans="1:3" s="103" customFormat="1" x14ac:dyDescent="0.2">
      <c r="A26" s="280"/>
      <c r="B26" s="280"/>
      <c r="C26" s="280"/>
    </row>
    <row r="27" spans="1:3" s="103" customFormat="1" x14ac:dyDescent="0.2">
      <c r="A27" s="284" t="s">
        <v>99</v>
      </c>
      <c r="B27" s="284"/>
      <c r="C27" s="284"/>
    </row>
    <row r="28" spans="1:3" s="103" customFormat="1" ht="54" customHeight="1" x14ac:dyDescent="0.2">
      <c r="A28" s="283" t="s">
        <v>100</v>
      </c>
      <c r="B28" s="283"/>
      <c r="C28" s="283"/>
    </row>
    <row r="29" spans="1:3" ht="55.5" customHeight="1" x14ac:dyDescent="0.2">
      <c r="A29" s="283" t="s">
        <v>101</v>
      </c>
      <c r="B29" s="283"/>
      <c r="C29" s="283"/>
    </row>
    <row r="30" spans="1:3" s="103" customFormat="1" x14ac:dyDescent="0.2">
      <c r="A30" s="280"/>
      <c r="B30" s="280"/>
      <c r="C30" s="280"/>
    </row>
    <row r="31" spans="1:3" s="103" customFormat="1" x14ac:dyDescent="0.2">
      <c r="A31" s="281" t="s">
        <v>102</v>
      </c>
      <c r="B31" s="281"/>
      <c r="C31" s="281"/>
    </row>
    <row r="32" spans="1:3" s="103" customFormat="1" ht="43.5" customHeight="1" x14ac:dyDescent="0.2">
      <c r="A32" s="280" t="s">
        <v>103</v>
      </c>
      <c r="B32" s="280"/>
      <c r="C32" s="280"/>
    </row>
    <row r="33" spans="1:3" s="103" customFormat="1" x14ac:dyDescent="0.2">
      <c r="A33" s="1"/>
      <c r="B33" s="1"/>
      <c r="C33" s="1"/>
    </row>
    <row r="34" spans="1:3" s="103" customFormat="1" x14ac:dyDescent="0.2">
      <c r="A34" s="281" t="s">
        <v>104</v>
      </c>
      <c r="B34" s="281"/>
      <c r="C34" s="281"/>
    </row>
    <row r="35" spans="1:3" s="103" customFormat="1" ht="54" customHeight="1" x14ac:dyDescent="0.2">
      <c r="A35" s="280" t="s">
        <v>105</v>
      </c>
      <c r="B35" s="280"/>
      <c r="C35" s="280"/>
    </row>
    <row r="36" spans="1:3" x14ac:dyDescent="0.2">
      <c r="A36" s="280"/>
      <c r="B36" s="280"/>
      <c r="C36" s="280"/>
    </row>
  </sheetData>
  <sheetProtection algorithmName="SHA-512" hashValue="V1EUroNUdbEzEdIgxeChdjbSs6/Yzo0Z6Lm03nkmPXg1k1KUcVIQ86tOoDcLStDMD3New8UuwO1Gdv4ZrhSxgg==" saltValue="Le79rzVmUsgcLF3fA0c2ng=="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scale="92" orientation="portrait" horizontalDpi="4294967295" verticalDpi="4294967295"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155"/>
  <sheetViews>
    <sheetView showGridLines="0" topLeftCell="A2" zoomScale="80" zoomScaleNormal="80" workbookViewId="0">
      <selection activeCell="O2" sqref="O2"/>
    </sheetView>
  </sheetViews>
  <sheetFormatPr defaultColWidth="8.85546875" defaultRowHeight="12.75" outlineLevelRow="1" x14ac:dyDescent="0.2"/>
  <cols>
    <col min="1" max="1" width="33.140625" style="29" customWidth="1"/>
    <col min="2" max="2" width="36" style="29" customWidth="1"/>
    <col min="3" max="3" width="10.28515625" style="29" customWidth="1"/>
    <col min="4" max="4" width="9.85546875" style="29" customWidth="1"/>
    <col min="5" max="5" width="9" style="29" customWidth="1"/>
    <col min="6" max="6" width="10" style="29" customWidth="1"/>
    <col min="7" max="9" width="14.85546875" style="29" customWidth="1"/>
    <col min="10" max="12" width="14.42578125" style="29" customWidth="1"/>
    <col min="13" max="13" width="13.85546875" style="28" customWidth="1"/>
    <col min="14" max="14" width="16.7109375" style="27" customWidth="1"/>
    <col min="15" max="16384" width="8.85546875" style="43"/>
  </cols>
  <sheetData>
    <row r="1" spans="1:14" ht="168.75" hidden="1" outlineLevel="1" x14ac:dyDescent="0.2">
      <c r="A1" s="55" t="s">
        <v>5</v>
      </c>
      <c r="B1" s="55" t="s">
        <v>6</v>
      </c>
      <c r="C1" s="54" t="s">
        <v>7</v>
      </c>
      <c r="D1" s="54" t="s">
        <v>8</v>
      </c>
      <c r="E1" s="54" t="s">
        <v>9</v>
      </c>
      <c r="F1" s="54" t="s">
        <v>10</v>
      </c>
      <c r="G1" s="54" t="s">
        <v>11</v>
      </c>
      <c r="H1" s="54" t="s">
        <v>12</v>
      </c>
      <c r="I1" s="54" t="s">
        <v>13</v>
      </c>
      <c r="J1" s="54" t="s">
        <v>14</v>
      </c>
      <c r="K1" s="54" t="s">
        <v>15</v>
      </c>
      <c r="L1" s="54" t="s">
        <v>16</v>
      </c>
      <c r="M1" s="53" t="s">
        <v>17</v>
      </c>
      <c r="N1" s="52" t="s">
        <v>18</v>
      </c>
    </row>
    <row r="2" spans="1:14" ht="18" collapsed="1" x14ac:dyDescent="0.25">
      <c r="A2" s="85" t="s">
        <v>20</v>
      </c>
      <c r="B2" s="55"/>
      <c r="C2" s="54"/>
      <c r="D2" s="54"/>
      <c r="E2" s="54"/>
      <c r="F2" s="54"/>
      <c r="G2" s="54"/>
      <c r="H2" s="54"/>
      <c r="I2" s="54"/>
      <c r="J2" s="54"/>
      <c r="K2" s="54"/>
      <c r="L2" s="54"/>
      <c r="M2" s="53"/>
      <c r="N2" s="52"/>
    </row>
    <row r="3" spans="1:14" ht="18" x14ac:dyDescent="0.2">
      <c r="A3" s="241" t="s">
        <v>106</v>
      </c>
      <c r="B3" s="55"/>
      <c r="C3" s="54"/>
      <c r="D3" s="54"/>
      <c r="E3" s="54"/>
      <c r="F3" s="54"/>
      <c r="G3" s="54"/>
      <c r="H3" s="54"/>
      <c r="I3" s="54"/>
      <c r="J3" s="54"/>
      <c r="K3" s="54"/>
      <c r="L3" s="54"/>
      <c r="M3" s="53"/>
      <c r="N3" s="52"/>
    </row>
    <row r="4" spans="1:14" ht="13.5" thickBot="1" x14ac:dyDescent="0.25">
      <c r="A4" s="55"/>
      <c r="B4" s="55"/>
      <c r="C4" s="54"/>
      <c r="D4" s="54"/>
      <c r="E4" s="54"/>
      <c r="F4" s="54"/>
      <c r="G4" s="54"/>
      <c r="H4" s="54"/>
      <c r="I4" s="54"/>
      <c r="J4" s="54"/>
      <c r="K4" s="54"/>
      <c r="L4" s="54"/>
      <c r="M4" s="53"/>
      <c r="N4" s="52"/>
    </row>
    <row r="5" spans="1:14" ht="13.5" thickBot="1" x14ac:dyDescent="0.25">
      <c r="A5" s="26" t="s">
        <v>19</v>
      </c>
      <c r="B5" s="25"/>
      <c r="C5" s="25"/>
      <c r="D5" s="25"/>
      <c r="E5" s="25"/>
      <c r="F5" s="25"/>
      <c r="G5" s="25"/>
      <c r="H5" s="25"/>
      <c r="I5" s="25"/>
      <c r="J5" s="25"/>
      <c r="K5" s="25"/>
      <c r="L5" s="25"/>
      <c r="M5" s="195"/>
      <c r="N5" s="24"/>
    </row>
    <row r="6" spans="1:14" ht="33.75" x14ac:dyDescent="0.2">
      <c r="A6" s="191"/>
      <c r="B6" s="91"/>
      <c r="C6" s="43"/>
      <c r="D6" s="43"/>
      <c r="E6" s="43"/>
      <c r="F6" s="43"/>
      <c r="G6" s="51" t="s">
        <v>21</v>
      </c>
      <c r="H6" s="51" t="s">
        <v>22</v>
      </c>
      <c r="I6" s="51" t="s">
        <v>23</v>
      </c>
      <c r="J6" s="51" t="s">
        <v>24</v>
      </c>
      <c r="K6" s="51" t="s">
        <v>25</v>
      </c>
      <c r="L6" s="51" t="s">
        <v>26</v>
      </c>
      <c r="M6" s="62" t="s">
        <v>27</v>
      </c>
      <c r="N6" s="63" t="s">
        <v>28</v>
      </c>
    </row>
    <row r="7" spans="1:14" x14ac:dyDescent="0.2">
      <c r="A7" s="242" t="s">
        <v>107</v>
      </c>
      <c r="B7" s="229" t="s">
        <v>108</v>
      </c>
      <c r="C7" s="43"/>
      <c r="D7" s="43" t="s">
        <v>29</v>
      </c>
      <c r="E7" s="43"/>
      <c r="F7" s="43"/>
      <c r="G7" s="49">
        <f t="shared" ref="G7:H7" si="0">G43</f>
        <v>356960</v>
      </c>
      <c r="H7" s="49">
        <f t="shared" si="0"/>
        <v>82360</v>
      </c>
      <c r="I7" s="49">
        <f>G7-H7</f>
        <v>274600</v>
      </c>
      <c r="J7" s="49">
        <f t="shared" ref="J7:K7" si="1">J43</f>
        <v>40876</v>
      </c>
      <c r="K7" s="49">
        <f t="shared" si="1"/>
        <v>41484</v>
      </c>
      <c r="L7" s="49">
        <f>L43</f>
        <v>82360</v>
      </c>
      <c r="M7" s="48">
        <f t="shared" ref="M7:M18" si="2">IFERROR(L7/H7,"N/A")</f>
        <v>1</v>
      </c>
      <c r="N7" s="185">
        <f>N43</f>
        <v>218658.39999999994</v>
      </c>
    </row>
    <row r="8" spans="1:14" x14ac:dyDescent="0.2">
      <c r="A8" s="242" t="s">
        <v>109</v>
      </c>
      <c r="B8" s="230" t="s">
        <v>110</v>
      </c>
      <c r="C8" s="43"/>
      <c r="D8" s="43" t="s">
        <v>30</v>
      </c>
      <c r="E8" s="43"/>
      <c r="F8" s="43"/>
      <c r="G8" s="49">
        <f t="shared" ref="G8:H8" si="3">G54</f>
        <v>65145</v>
      </c>
      <c r="H8" s="49">
        <f t="shared" si="3"/>
        <v>13712</v>
      </c>
      <c r="I8" s="49">
        <f t="shared" ref="I8:I17" si="4">G8-H8</f>
        <v>51433</v>
      </c>
      <c r="J8" s="49">
        <f>J54</f>
        <v>6965.97</v>
      </c>
      <c r="K8" s="49">
        <f>K54</f>
        <v>6746.03</v>
      </c>
      <c r="L8" s="49">
        <f>L54</f>
        <v>13712</v>
      </c>
      <c r="M8" s="48">
        <f t="shared" si="2"/>
        <v>1</v>
      </c>
      <c r="N8" s="185">
        <f>N54</f>
        <v>46691.280000000006</v>
      </c>
    </row>
    <row r="9" spans="1:14" x14ac:dyDescent="0.2">
      <c r="A9" s="184"/>
      <c r="B9" s="43"/>
      <c r="C9" s="43"/>
      <c r="D9" s="43" t="s">
        <v>31</v>
      </c>
      <c r="E9" s="43"/>
      <c r="F9" s="43"/>
      <c r="G9" s="49">
        <f t="shared" ref="G9:H9" si="5">G65</f>
        <v>10512</v>
      </c>
      <c r="H9" s="49">
        <f t="shared" si="5"/>
        <v>1942.8</v>
      </c>
      <c r="I9" s="49">
        <f t="shared" si="4"/>
        <v>8569.2000000000007</v>
      </c>
      <c r="J9" s="49">
        <f>J65</f>
        <v>1225</v>
      </c>
      <c r="K9" s="49">
        <f>K65</f>
        <v>717</v>
      </c>
      <c r="L9" s="49">
        <f>L65</f>
        <v>1942</v>
      </c>
      <c r="M9" s="48">
        <f t="shared" si="2"/>
        <v>0.99958822318303486</v>
      </c>
      <c r="N9" s="185">
        <f>N65</f>
        <v>12687.86</v>
      </c>
    </row>
    <row r="10" spans="1:14" x14ac:dyDescent="0.2">
      <c r="A10" s="184"/>
      <c r="B10" s="43"/>
      <c r="C10" s="43"/>
      <c r="D10" s="43" t="s">
        <v>32</v>
      </c>
      <c r="E10" s="43"/>
      <c r="F10" s="43"/>
      <c r="G10" s="49">
        <f t="shared" ref="G10:H10" si="6">G74</f>
        <v>46846</v>
      </c>
      <c r="H10" s="49">
        <f t="shared" si="6"/>
        <v>7026.9</v>
      </c>
      <c r="I10" s="49">
        <f t="shared" si="4"/>
        <v>39819.1</v>
      </c>
      <c r="J10" s="49">
        <f>J74</f>
        <v>3495</v>
      </c>
      <c r="K10" s="49">
        <f>K74</f>
        <v>3532</v>
      </c>
      <c r="L10" s="49">
        <f>L74</f>
        <v>7027</v>
      </c>
      <c r="M10" s="48">
        <f t="shared" si="2"/>
        <v>1.0000142310264839</v>
      </c>
      <c r="N10" s="185">
        <f>N74</f>
        <v>63800.86</v>
      </c>
    </row>
    <row r="11" spans="1:14" x14ac:dyDescent="0.2">
      <c r="A11" s="37" t="s">
        <v>111</v>
      </c>
      <c r="B11" s="243" t="s">
        <v>117</v>
      </c>
      <c r="C11" s="43"/>
      <c r="D11" s="43" t="s">
        <v>33</v>
      </c>
      <c r="E11" s="43"/>
      <c r="F11" s="43"/>
      <c r="G11" s="49">
        <f t="shared" ref="G11:H11" si="7">G81</f>
        <v>0</v>
      </c>
      <c r="H11" s="49">
        <f t="shared" si="7"/>
        <v>0</v>
      </c>
      <c r="I11" s="49">
        <f t="shared" si="4"/>
        <v>0</v>
      </c>
      <c r="J11" s="49">
        <f>J81</f>
        <v>0</v>
      </c>
      <c r="K11" s="49">
        <f>K81</f>
        <v>0</v>
      </c>
      <c r="L11" s="49">
        <f>L81</f>
        <v>0</v>
      </c>
      <c r="M11" s="48" t="str">
        <f t="shared" si="2"/>
        <v>N/A</v>
      </c>
      <c r="N11" s="185">
        <f>N81</f>
        <v>0</v>
      </c>
    </row>
    <row r="12" spans="1:14" x14ac:dyDescent="0.2">
      <c r="A12" s="184"/>
      <c r="B12" s="43"/>
      <c r="C12" s="43"/>
      <c r="D12" s="43" t="s">
        <v>34</v>
      </c>
      <c r="E12" s="43"/>
      <c r="F12" s="43"/>
      <c r="G12" s="49">
        <f t="shared" ref="G12:H12" si="8">G88</f>
        <v>174</v>
      </c>
      <c r="H12" s="49">
        <f t="shared" si="8"/>
        <v>0</v>
      </c>
      <c r="I12" s="49">
        <f t="shared" si="4"/>
        <v>174</v>
      </c>
      <c r="J12" s="49">
        <f>J88</f>
        <v>0</v>
      </c>
      <c r="K12" s="49">
        <f>K88</f>
        <v>0</v>
      </c>
      <c r="L12" s="49">
        <f>L88</f>
        <v>0</v>
      </c>
      <c r="M12" s="48" t="str">
        <f t="shared" si="2"/>
        <v>N/A</v>
      </c>
      <c r="N12" s="185">
        <f>N88</f>
        <v>0</v>
      </c>
    </row>
    <row r="13" spans="1:14" x14ac:dyDescent="0.2">
      <c r="A13" s="184"/>
      <c r="B13" s="43"/>
      <c r="C13" s="43"/>
      <c r="D13" s="43" t="s">
        <v>35</v>
      </c>
      <c r="E13" s="43"/>
      <c r="F13" s="43"/>
      <c r="G13" s="49">
        <f t="shared" ref="G13:H13" si="9">G95</f>
        <v>3167</v>
      </c>
      <c r="H13" s="49">
        <f t="shared" si="9"/>
        <v>1327</v>
      </c>
      <c r="I13" s="49">
        <f t="shared" si="4"/>
        <v>1840</v>
      </c>
      <c r="J13" s="49">
        <f>J95</f>
        <v>1078</v>
      </c>
      <c r="K13" s="49">
        <f>K95</f>
        <v>250</v>
      </c>
      <c r="L13" s="49">
        <f>L95</f>
        <v>1328</v>
      </c>
      <c r="M13" s="48">
        <f t="shared" si="2"/>
        <v>1.0007535795026374</v>
      </c>
      <c r="N13" s="185">
        <f>N95</f>
        <v>5880.2</v>
      </c>
    </row>
    <row r="14" spans="1:14" x14ac:dyDescent="0.2">
      <c r="A14" s="184" t="s">
        <v>113</v>
      </c>
      <c r="B14" s="244">
        <v>124623</v>
      </c>
      <c r="C14" s="43"/>
      <c r="D14" s="43" t="s">
        <v>36</v>
      </c>
      <c r="E14" s="43"/>
      <c r="F14" s="43"/>
      <c r="G14" s="49">
        <f t="shared" ref="G14:H14" si="10">G114</f>
        <v>14608</v>
      </c>
      <c r="H14" s="49">
        <f t="shared" si="10"/>
        <v>0</v>
      </c>
      <c r="I14" s="49">
        <f t="shared" si="4"/>
        <v>14608</v>
      </c>
      <c r="J14" s="49">
        <f>J114</f>
        <v>0</v>
      </c>
      <c r="K14" s="49">
        <f>K114</f>
        <v>0</v>
      </c>
      <c r="L14" s="49">
        <f>L114</f>
        <v>0</v>
      </c>
      <c r="M14" s="48" t="str">
        <f t="shared" si="2"/>
        <v>N/A</v>
      </c>
      <c r="N14" s="185">
        <f>N114</f>
        <v>15552.409999999998</v>
      </c>
    </row>
    <row r="15" spans="1:14" x14ac:dyDescent="0.2">
      <c r="A15" s="184" t="s">
        <v>114</v>
      </c>
      <c r="B15" s="245">
        <f>L18</f>
        <v>124623</v>
      </c>
      <c r="C15" s="43"/>
      <c r="D15" s="43" t="s">
        <v>37</v>
      </c>
      <c r="E15" s="43"/>
      <c r="F15" s="43"/>
      <c r="G15" s="49">
        <f t="shared" ref="G15:H15" si="11">G121</f>
        <v>0</v>
      </c>
      <c r="H15" s="49">
        <f t="shared" si="11"/>
        <v>0</v>
      </c>
      <c r="I15" s="49">
        <f t="shared" si="4"/>
        <v>0</v>
      </c>
      <c r="J15" s="49">
        <f>J121</f>
        <v>0</v>
      </c>
      <c r="K15" s="49">
        <f>K121</f>
        <v>0</v>
      </c>
      <c r="L15" s="49">
        <f>L121</f>
        <v>0</v>
      </c>
      <c r="M15" s="48" t="str">
        <f t="shared" si="2"/>
        <v>N/A</v>
      </c>
      <c r="N15" s="185">
        <f>N121</f>
        <v>0</v>
      </c>
    </row>
    <row r="16" spans="1:14" x14ac:dyDescent="0.2">
      <c r="A16" s="184" t="s">
        <v>115</v>
      </c>
      <c r="B16" s="245">
        <f>B14-B15</f>
        <v>0</v>
      </c>
      <c r="C16" s="43"/>
      <c r="D16" s="43" t="s">
        <v>38</v>
      </c>
      <c r="E16" s="43"/>
      <c r="F16" s="43"/>
      <c r="G16" s="49">
        <f t="shared" ref="G16:H16" si="12">G128</f>
        <v>0</v>
      </c>
      <c r="H16" s="49">
        <f t="shared" si="12"/>
        <v>0</v>
      </c>
      <c r="I16" s="49">
        <f t="shared" si="4"/>
        <v>0</v>
      </c>
      <c r="J16" s="49">
        <f>J128</f>
        <v>0</v>
      </c>
      <c r="K16" s="49">
        <f>K128</f>
        <v>0</v>
      </c>
      <c r="L16" s="49">
        <f>L128</f>
        <v>0</v>
      </c>
      <c r="M16" s="48" t="str">
        <f t="shared" si="2"/>
        <v>N/A</v>
      </c>
      <c r="N16" s="185">
        <f>N128</f>
        <v>0</v>
      </c>
    </row>
    <row r="17" spans="1:18" x14ac:dyDescent="0.2">
      <c r="A17" s="184"/>
      <c r="B17" s="43"/>
      <c r="C17" s="43"/>
      <c r="D17" s="43" t="s">
        <v>39</v>
      </c>
      <c r="E17" s="43"/>
      <c r="F17" s="43"/>
      <c r="G17" s="49">
        <f t="shared" ref="G17:H17" si="13">G137</f>
        <v>80200</v>
      </c>
      <c r="H17" s="49">
        <f t="shared" si="13"/>
        <v>18254</v>
      </c>
      <c r="I17" s="49">
        <f t="shared" si="4"/>
        <v>61946</v>
      </c>
      <c r="J17" s="49">
        <f>J137</f>
        <v>9126</v>
      </c>
      <c r="K17" s="49">
        <f>K137</f>
        <v>9128</v>
      </c>
      <c r="L17" s="49">
        <f>L137</f>
        <v>18254</v>
      </c>
      <c r="M17" s="48">
        <f t="shared" si="2"/>
        <v>1</v>
      </c>
      <c r="N17" s="185">
        <f>N137</f>
        <v>55649</v>
      </c>
    </row>
    <row r="18" spans="1:18" ht="13.5" thickBot="1" x14ac:dyDescent="0.25">
      <c r="A18" s="186"/>
      <c r="B18" s="187"/>
      <c r="C18" s="64"/>
      <c r="D18" s="187" t="s">
        <v>40</v>
      </c>
      <c r="E18" s="187"/>
      <c r="F18" s="187"/>
      <c r="G18" s="188">
        <f t="shared" ref="G18:L18" si="14">SUM(G7:G17)</f>
        <v>577612</v>
      </c>
      <c r="H18" s="188">
        <f t="shared" si="14"/>
        <v>124622.7</v>
      </c>
      <c r="I18" s="188">
        <f t="shared" si="14"/>
        <v>452989.3</v>
      </c>
      <c r="J18" s="188">
        <f t="shared" si="14"/>
        <v>62765.97</v>
      </c>
      <c r="K18" s="188">
        <f t="shared" si="14"/>
        <v>61857.03</v>
      </c>
      <c r="L18" s="188">
        <f t="shared" si="14"/>
        <v>124623</v>
      </c>
      <c r="M18" s="189">
        <f t="shared" si="2"/>
        <v>1.000002407266092</v>
      </c>
      <c r="N18" s="190">
        <f>SUM(N7:N17)</f>
        <v>418920.00999999989</v>
      </c>
    </row>
    <row r="19" spans="1:18" ht="13.5" thickBot="1" x14ac:dyDescent="0.25">
      <c r="A19" s="36"/>
      <c r="B19" s="43"/>
      <c r="C19" s="43"/>
      <c r="D19" s="36"/>
      <c r="E19" s="36"/>
      <c r="F19" s="36"/>
      <c r="G19" s="111"/>
      <c r="H19" s="111"/>
      <c r="I19" s="111"/>
      <c r="J19" s="111"/>
      <c r="K19" s="111"/>
      <c r="L19" s="111"/>
      <c r="M19" s="96"/>
      <c r="N19" s="111"/>
    </row>
    <row r="20" spans="1:18" ht="13.5" hidden="1" thickBot="1" x14ac:dyDescent="0.25">
      <c r="A20" s="43" t="s">
        <v>112</v>
      </c>
      <c r="B20" s="43"/>
      <c r="C20" s="43"/>
      <c r="D20" s="36"/>
      <c r="E20" s="36"/>
      <c r="F20" s="36"/>
      <c r="G20" s="111"/>
      <c r="H20" s="111"/>
      <c r="I20" s="111"/>
      <c r="J20" s="111"/>
      <c r="K20" s="111"/>
      <c r="L20" s="111"/>
      <c r="M20" s="96"/>
      <c r="N20" s="111"/>
    </row>
    <row r="21" spans="1:18" ht="13.5" hidden="1" thickBot="1" x14ac:dyDescent="0.25">
      <c r="A21" s="184" t="s">
        <v>116</v>
      </c>
      <c r="B21" s="43"/>
      <c r="C21" s="43"/>
      <c r="D21" s="36"/>
      <c r="E21" s="36"/>
      <c r="F21" s="36"/>
      <c r="G21" s="111"/>
      <c r="H21" s="111"/>
      <c r="I21" s="111"/>
      <c r="J21" s="111"/>
      <c r="K21" s="111"/>
      <c r="L21" s="111"/>
      <c r="M21" s="96"/>
      <c r="N21" s="111"/>
    </row>
    <row r="22" spans="1:18" ht="13.5" hidden="1" thickBot="1" x14ac:dyDescent="0.25">
      <c r="A22" s="184" t="s">
        <v>117</v>
      </c>
      <c r="B22" s="43"/>
      <c r="C22" s="43"/>
      <c r="D22" s="43"/>
      <c r="E22" s="43"/>
      <c r="F22" s="43"/>
    </row>
    <row r="23" spans="1:18" ht="13.5" thickBot="1" x14ac:dyDescent="0.25">
      <c r="A23" s="26" t="s">
        <v>41</v>
      </c>
      <c r="B23" s="25"/>
      <c r="C23" s="25"/>
      <c r="D23" s="25"/>
      <c r="E23" s="25"/>
      <c r="F23" s="25"/>
      <c r="G23" s="25"/>
      <c r="H23" s="25"/>
      <c r="I23" s="25"/>
      <c r="J23" s="25"/>
      <c r="K23" s="25"/>
      <c r="L23" s="25"/>
      <c r="M23" s="195"/>
      <c r="N23" s="24"/>
    </row>
    <row r="24" spans="1:18" ht="13.5" thickBot="1" x14ac:dyDescent="0.25">
      <c r="A24" s="43"/>
      <c r="B24" s="43"/>
      <c r="C24" s="43"/>
      <c r="D24" s="43"/>
      <c r="E24" s="43"/>
      <c r="F24" s="43"/>
    </row>
    <row r="25" spans="1:18" x14ac:dyDescent="0.2">
      <c r="A25" s="168" t="s">
        <v>42</v>
      </c>
      <c r="B25" s="169"/>
      <c r="C25" s="169"/>
      <c r="D25" s="169"/>
      <c r="E25" s="169"/>
      <c r="F25" s="170"/>
      <c r="G25" s="171"/>
      <c r="H25" s="171"/>
      <c r="I25" s="171"/>
      <c r="J25" s="171"/>
      <c r="K25" s="171"/>
      <c r="L25" s="171"/>
      <c r="M25" s="172"/>
      <c r="N25" s="173"/>
    </row>
    <row r="26" spans="1:18" s="79" customFormat="1" ht="11.25" x14ac:dyDescent="0.2">
      <c r="A26" s="174" t="s">
        <v>118</v>
      </c>
      <c r="B26" s="84"/>
      <c r="C26" s="84"/>
      <c r="D26" s="84"/>
      <c r="E26" s="84"/>
      <c r="F26" s="77"/>
      <c r="G26" s="22"/>
      <c r="H26" s="22"/>
      <c r="I26" s="22"/>
      <c r="J26" s="22"/>
      <c r="K26" s="22"/>
      <c r="L26" s="22"/>
      <c r="M26" s="21"/>
      <c r="N26" s="175"/>
    </row>
    <row r="27" spans="1:18" s="79" customFormat="1" ht="33.75" x14ac:dyDescent="0.2">
      <c r="A27" s="176" t="s">
        <v>43</v>
      </c>
      <c r="B27" s="66" t="s">
        <v>44</v>
      </c>
      <c r="C27" s="51" t="s">
        <v>7</v>
      </c>
      <c r="D27" s="51" t="s">
        <v>8</v>
      </c>
      <c r="E27" s="51" t="s">
        <v>9</v>
      </c>
      <c r="F27" s="51" t="s">
        <v>259</v>
      </c>
      <c r="G27" s="51" t="s">
        <v>21</v>
      </c>
      <c r="H27" s="51" t="s">
        <v>22</v>
      </c>
      <c r="I27" s="51" t="s">
        <v>23</v>
      </c>
      <c r="J27" s="51" t="s">
        <v>24</v>
      </c>
      <c r="K27" s="51" t="s">
        <v>25</v>
      </c>
      <c r="L27" s="51" t="s">
        <v>26</v>
      </c>
      <c r="M27" s="62" t="s">
        <v>27</v>
      </c>
      <c r="N27" s="177" t="s">
        <v>28</v>
      </c>
    </row>
    <row r="28" spans="1:18" hidden="1" outlineLevel="1" x14ac:dyDescent="0.2">
      <c r="A28" s="209" t="s">
        <v>70</v>
      </c>
      <c r="B28" s="210" t="s">
        <v>71</v>
      </c>
      <c r="C28" s="211">
        <v>1</v>
      </c>
      <c r="D28" s="212">
        <v>10000</v>
      </c>
      <c r="E28" s="211">
        <f>C28*F28</f>
        <v>0.75</v>
      </c>
      <c r="F28" s="213">
        <v>0.75</v>
      </c>
      <c r="G28" s="214">
        <v>90000</v>
      </c>
      <c r="H28" s="214">
        <v>25000</v>
      </c>
      <c r="I28" s="215">
        <f>G28-H28</f>
        <v>65000</v>
      </c>
      <c r="J28" s="246">
        <v>12500</v>
      </c>
      <c r="K28" s="246">
        <v>12500</v>
      </c>
      <c r="L28" s="50">
        <f t="shared" ref="L28:L42" si="15">SUM(J28:K28)</f>
        <v>25000</v>
      </c>
      <c r="M28" s="48">
        <f t="shared" ref="M28:M43" si="16">IFERROR(L28/H28,"N/A")</f>
        <v>1</v>
      </c>
      <c r="N28" s="247">
        <v>44517.84</v>
      </c>
      <c r="R28" s="239"/>
    </row>
    <row r="29" spans="1:18" collapsed="1" x14ac:dyDescent="0.2">
      <c r="A29" s="209"/>
      <c r="B29" s="210" t="s">
        <v>119</v>
      </c>
      <c r="C29" s="211"/>
      <c r="D29" s="212"/>
      <c r="E29" s="211"/>
      <c r="F29" s="211">
        <f>SUM(E28)</f>
        <v>0.75</v>
      </c>
      <c r="G29" s="214">
        <f>SUM(G28)</f>
        <v>90000</v>
      </c>
      <c r="H29" s="214">
        <f t="shared" ref="H29:L29" si="17">SUM(H28)</f>
        <v>25000</v>
      </c>
      <c r="I29" s="216">
        <f t="shared" si="17"/>
        <v>65000</v>
      </c>
      <c r="J29" s="246">
        <f t="shared" si="17"/>
        <v>12500</v>
      </c>
      <c r="K29" s="246">
        <f t="shared" si="17"/>
        <v>12500</v>
      </c>
      <c r="L29" s="50">
        <f t="shared" si="17"/>
        <v>25000</v>
      </c>
      <c r="M29" s="48">
        <f t="shared" si="16"/>
        <v>1</v>
      </c>
      <c r="N29" s="247">
        <f>SUM(N28)</f>
        <v>44517.84</v>
      </c>
      <c r="R29" s="239"/>
    </row>
    <row r="30" spans="1:18" hidden="1" outlineLevel="1" x14ac:dyDescent="0.2">
      <c r="A30" s="209" t="s">
        <v>120</v>
      </c>
      <c r="B30" s="210" t="s">
        <v>121</v>
      </c>
      <c r="C30" s="211">
        <v>1</v>
      </c>
      <c r="D30" s="212">
        <v>4833.333333333333</v>
      </c>
      <c r="E30" s="211">
        <f t="shared" ref="E30:E40" si="18">C30*F30</f>
        <v>1</v>
      </c>
      <c r="F30" s="213">
        <v>1</v>
      </c>
      <c r="G30" s="214">
        <v>58000</v>
      </c>
      <c r="H30" s="214">
        <v>30000</v>
      </c>
      <c r="I30" s="216">
        <f t="shared" ref="I30:I42" si="19">G30-H30</f>
        <v>28000</v>
      </c>
      <c r="J30" s="246">
        <v>15000</v>
      </c>
      <c r="K30" s="246">
        <v>15000</v>
      </c>
      <c r="L30" s="50">
        <f t="shared" si="15"/>
        <v>30000</v>
      </c>
      <c r="M30" s="48">
        <f t="shared" si="16"/>
        <v>1</v>
      </c>
      <c r="N30" s="247">
        <v>57826.149999999994</v>
      </c>
      <c r="R30" s="239"/>
    </row>
    <row r="31" spans="1:18" hidden="1" outlineLevel="1" x14ac:dyDescent="0.2">
      <c r="A31" s="209" t="s">
        <v>123</v>
      </c>
      <c r="B31" s="210" t="s">
        <v>124</v>
      </c>
      <c r="C31" s="211">
        <v>1</v>
      </c>
      <c r="D31" s="212">
        <v>5666.666666666667</v>
      </c>
      <c r="E31" s="211">
        <f t="shared" si="18"/>
        <v>0.5</v>
      </c>
      <c r="F31" s="213">
        <v>0.5</v>
      </c>
      <c r="G31" s="214">
        <v>34000</v>
      </c>
      <c r="H31" s="214">
        <v>15000</v>
      </c>
      <c r="I31" s="216">
        <f t="shared" si="19"/>
        <v>19000</v>
      </c>
      <c r="J31" s="246">
        <v>7500</v>
      </c>
      <c r="K31" s="246">
        <v>7500</v>
      </c>
      <c r="L31" s="50">
        <f t="shared" si="15"/>
        <v>15000</v>
      </c>
      <c r="M31" s="48">
        <f t="shared" si="16"/>
        <v>1</v>
      </c>
      <c r="N31" s="247">
        <v>48479.46</v>
      </c>
      <c r="R31" s="239"/>
    </row>
    <row r="32" spans="1:18" hidden="1" outlineLevel="1" x14ac:dyDescent="0.2">
      <c r="A32" s="209" t="s">
        <v>125</v>
      </c>
      <c r="B32" s="210" t="s">
        <v>126</v>
      </c>
      <c r="C32" s="211">
        <v>1</v>
      </c>
      <c r="D32" s="212">
        <v>5250</v>
      </c>
      <c r="E32" s="211">
        <f t="shared" si="18"/>
        <v>0.5</v>
      </c>
      <c r="F32" s="213">
        <v>0.5</v>
      </c>
      <c r="G32" s="214">
        <v>31500</v>
      </c>
      <c r="H32" s="214">
        <v>4725</v>
      </c>
      <c r="I32" s="216">
        <f t="shared" si="19"/>
        <v>26775</v>
      </c>
      <c r="J32" s="246">
        <v>2350</v>
      </c>
      <c r="K32" s="246">
        <v>2375</v>
      </c>
      <c r="L32" s="50">
        <f t="shared" si="15"/>
        <v>4725</v>
      </c>
      <c r="M32" s="48">
        <f t="shared" si="16"/>
        <v>1</v>
      </c>
      <c r="N32" s="247">
        <v>10014.450000000001</v>
      </c>
      <c r="R32" s="239"/>
    </row>
    <row r="33" spans="1:18" hidden="1" outlineLevel="1" x14ac:dyDescent="0.2">
      <c r="A33" s="209" t="s">
        <v>127</v>
      </c>
      <c r="B33" s="210" t="s">
        <v>128</v>
      </c>
      <c r="C33" s="211">
        <v>1</v>
      </c>
      <c r="D33" s="212">
        <v>4583.333333333333</v>
      </c>
      <c r="E33" s="211">
        <f t="shared" si="18"/>
        <v>0.5</v>
      </c>
      <c r="F33" s="213">
        <v>0.5</v>
      </c>
      <c r="G33" s="214">
        <v>27500</v>
      </c>
      <c r="H33" s="214">
        <v>4125</v>
      </c>
      <c r="I33" s="216">
        <f t="shared" si="19"/>
        <v>23375</v>
      </c>
      <c r="J33" s="246">
        <v>1776</v>
      </c>
      <c r="K33" s="246">
        <v>2349</v>
      </c>
      <c r="L33" s="50">
        <f t="shared" si="15"/>
        <v>4125</v>
      </c>
      <c r="M33" s="48">
        <f t="shared" si="16"/>
        <v>1</v>
      </c>
      <c r="N33" s="247">
        <v>33550.339999999997</v>
      </c>
      <c r="R33" s="239"/>
    </row>
    <row r="34" spans="1:18" hidden="1" outlineLevel="1" x14ac:dyDescent="0.2">
      <c r="A34" s="209" t="s">
        <v>45</v>
      </c>
      <c r="B34" s="210" t="s">
        <v>129</v>
      </c>
      <c r="C34" s="217">
        <v>1</v>
      </c>
      <c r="D34" s="218">
        <v>3076.6666666666665</v>
      </c>
      <c r="E34" s="211">
        <f t="shared" si="18"/>
        <v>0.5</v>
      </c>
      <c r="F34" s="220">
        <v>0.5</v>
      </c>
      <c r="G34" s="214">
        <v>18460</v>
      </c>
      <c r="H34" s="214">
        <v>0</v>
      </c>
      <c r="I34" s="216">
        <f t="shared" si="19"/>
        <v>18460</v>
      </c>
      <c r="J34" s="246">
        <v>0</v>
      </c>
      <c r="K34" s="246">
        <v>0</v>
      </c>
      <c r="L34" s="50">
        <f t="shared" si="15"/>
        <v>0</v>
      </c>
      <c r="M34" s="48" t="str">
        <f t="shared" ref="M34:M42" si="20">IFERROR(L34/H34,"N/A")</f>
        <v>N/A</v>
      </c>
      <c r="N34" s="247">
        <v>272.55</v>
      </c>
      <c r="R34" s="239"/>
    </row>
    <row r="35" spans="1:18" hidden="1" outlineLevel="1" x14ac:dyDescent="0.2">
      <c r="A35" s="209" t="s">
        <v>45</v>
      </c>
      <c r="B35" s="210" t="s">
        <v>129</v>
      </c>
      <c r="C35" s="217">
        <v>1</v>
      </c>
      <c r="D35" s="218">
        <v>3076.6666666666665</v>
      </c>
      <c r="E35" s="211">
        <f t="shared" si="18"/>
        <v>0.5</v>
      </c>
      <c r="F35" s="220">
        <v>0.5</v>
      </c>
      <c r="G35" s="214">
        <v>18460</v>
      </c>
      <c r="H35" s="214">
        <v>0</v>
      </c>
      <c r="I35" s="216">
        <f t="shared" si="19"/>
        <v>18460</v>
      </c>
      <c r="J35" s="246">
        <v>0</v>
      </c>
      <c r="K35" s="246">
        <v>0</v>
      </c>
      <c r="L35" s="50">
        <f t="shared" si="15"/>
        <v>0</v>
      </c>
      <c r="M35" s="48" t="str">
        <f t="shared" si="20"/>
        <v>N/A</v>
      </c>
      <c r="N35" s="247">
        <v>1425.43</v>
      </c>
      <c r="R35" s="239"/>
    </row>
    <row r="36" spans="1:18" hidden="1" outlineLevel="1" x14ac:dyDescent="0.2">
      <c r="A36" s="209" t="s">
        <v>45</v>
      </c>
      <c r="B36" s="210" t="s">
        <v>129</v>
      </c>
      <c r="C36" s="217">
        <v>1</v>
      </c>
      <c r="D36" s="218">
        <v>3076.6666666666665</v>
      </c>
      <c r="E36" s="211">
        <f t="shared" si="18"/>
        <v>0.5</v>
      </c>
      <c r="F36" s="220">
        <v>0.5</v>
      </c>
      <c r="G36" s="214">
        <v>18460</v>
      </c>
      <c r="H36" s="214">
        <v>0</v>
      </c>
      <c r="I36" s="216">
        <f t="shared" si="19"/>
        <v>18460</v>
      </c>
      <c r="J36" s="246">
        <v>0</v>
      </c>
      <c r="K36" s="246">
        <v>0</v>
      </c>
      <c r="L36" s="50">
        <f t="shared" si="15"/>
        <v>0</v>
      </c>
      <c r="M36" s="48" t="str">
        <f t="shared" si="20"/>
        <v>N/A</v>
      </c>
      <c r="N36" s="247">
        <v>0</v>
      </c>
      <c r="R36" s="239"/>
    </row>
    <row r="37" spans="1:18" hidden="1" outlineLevel="1" x14ac:dyDescent="0.2">
      <c r="A37" s="209" t="s">
        <v>45</v>
      </c>
      <c r="B37" s="210" t="s">
        <v>129</v>
      </c>
      <c r="C37" s="217">
        <v>1</v>
      </c>
      <c r="D37" s="218">
        <v>3076.6666666666665</v>
      </c>
      <c r="E37" s="211">
        <f t="shared" si="18"/>
        <v>0.25</v>
      </c>
      <c r="F37" s="220">
        <v>0.25</v>
      </c>
      <c r="G37" s="214">
        <v>9230</v>
      </c>
      <c r="H37" s="214">
        <v>0</v>
      </c>
      <c r="I37" s="216">
        <f t="shared" si="19"/>
        <v>9230</v>
      </c>
      <c r="J37" s="246">
        <v>0</v>
      </c>
      <c r="K37" s="246">
        <v>0</v>
      </c>
      <c r="L37" s="50">
        <f t="shared" si="15"/>
        <v>0</v>
      </c>
      <c r="M37" s="48" t="str">
        <f t="shared" si="20"/>
        <v>N/A</v>
      </c>
      <c r="N37" s="247">
        <v>0</v>
      </c>
      <c r="R37" s="239"/>
    </row>
    <row r="38" spans="1:18" hidden="1" outlineLevel="1" x14ac:dyDescent="0.2">
      <c r="A38" s="209" t="s">
        <v>45</v>
      </c>
      <c r="B38" s="210" t="s">
        <v>129</v>
      </c>
      <c r="C38" s="217">
        <v>1</v>
      </c>
      <c r="D38" s="218">
        <v>3076.6666666666665</v>
      </c>
      <c r="E38" s="211">
        <f t="shared" si="18"/>
        <v>0.25</v>
      </c>
      <c r="F38" s="220">
        <v>0.25</v>
      </c>
      <c r="G38" s="214">
        <v>9230</v>
      </c>
      <c r="H38" s="214">
        <v>0</v>
      </c>
      <c r="I38" s="216">
        <f t="shared" si="19"/>
        <v>9230</v>
      </c>
      <c r="J38" s="246">
        <v>0</v>
      </c>
      <c r="K38" s="246">
        <v>0</v>
      </c>
      <c r="L38" s="50">
        <f t="shared" si="15"/>
        <v>0</v>
      </c>
      <c r="M38" s="48" t="str">
        <f t="shared" si="20"/>
        <v>N/A</v>
      </c>
      <c r="N38" s="247">
        <v>0</v>
      </c>
      <c r="R38" s="239"/>
    </row>
    <row r="39" spans="1:18" hidden="1" outlineLevel="1" x14ac:dyDescent="0.2">
      <c r="A39" s="209" t="s">
        <v>45</v>
      </c>
      <c r="B39" s="210" t="s">
        <v>130</v>
      </c>
      <c r="C39" s="217">
        <v>1</v>
      </c>
      <c r="D39" s="218">
        <v>3120</v>
      </c>
      <c r="E39" s="211">
        <f t="shared" si="18"/>
        <v>0.5</v>
      </c>
      <c r="F39" s="220">
        <v>0.5</v>
      </c>
      <c r="G39" s="214">
        <v>18720</v>
      </c>
      <c r="H39" s="214">
        <v>0</v>
      </c>
      <c r="I39" s="216">
        <f t="shared" si="19"/>
        <v>18720</v>
      </c>
      <c r="J39" s="246">
        <v>0</v>
      </c>
      <c r="K39" s="246">
        <v>0</v>
      </c>
      <c r="L39" s="50">
        <f t="shared" si="15"/>
        <v>0</v>
      </c>
      <c r="M39" s="48" t="str">
        <f t="shared" si="20"/>
        <v>N/A</v>
      </c>
      <c r="N39" s="247">
        <v>184.35</v>
      </c>
      <c r="R39" s="239"/>
    </row>
    <row r="40" spans="1:18" hidden="1" outlineLevel="1" x14ac:dyDescent="0.2">
      <c r="A40" s="209" t="s">
        <v>131</v>
      </c>
      <c r="B40" s="210" t="s">
        <v>132</v>
      </c>
      <c r="C40" s="217">
        <v>1</v>
      </c>
      <c r="D40" s="218">
        <v>3900</v>
      </c>
      <c r="E40" s="211">
        <f t="shared" si="18"/>
        <v>0.5</v>
      </c>
      <c r="F40" s="220">
        <v>0.5</v>
      </c>
      <c r="G40" s="214">
        <v>23400</v>
      </c>
      <c r="H40" s="214">
        <v>3510</v>
      </c>
      <c r="I40" s="216">
        <f t="shared" si="19"/>
        <v>19890</v>
      </c>
      <c r="J40" s="246">
        <v>1750</v>
      </c>
      <c r="K40" s="246">
        <v>1760</v>
      </c>
      <c r="L40" s="50">
        <f t="shared" si="15"/>
        <v>3510</v>
      </c>
      <c r="M40" s="48">
        <f t="shared" si="20"/>
        <v>1</v>
      </c>
      <c r="N40" s="247">
        <v>22387.83</v>
      </c>
      <c r="R40" s="239"/>
    </row>
    <row r="41" spans="1:18" collapsed="1" x14ac:dyDescent="0.2">
      <c r="A41" s="209"/>
      <c r="B41" s="210" t="s">
        <v>122</v>
      </c>
      <c r="C41" s="217"/>
      <c r="D41" s="218"/>
      <c r="E41" s="219"/>
      <c r="F41" s="217">
        <f>SUM(E30:E40)</f>
        <v>5.5</v>
      </c>
      <c r="G41" s="214">
        <f>SUM(G30:G40)</f>
        <v>266960</v>
      </c>
      <c r="H41" s="214">
        <f t="shared" ref="H41:L41" si="21">SUM(H30:H40)</f>
        <v>57360</v>
      </c>
      <c r="I41" s="216">
        <f t="shared" si="21"/>
        <v>209600</v>
      </c>
      <c r="J41" s="246">
        <f t="shared" si="21"/>
        <v>28376</v>
      </c>
      <c r="K41" s="246">
        <f t="shared" si="21"/>
        <v>28984</v>
      </c>
      <c r="L41" s="50">
        <f t="shared" si="21"/>
        <v>57360</v>
      </c>
      <c r="M41" s="48">
        <f t="shared" si="20"/>
        <v>1</v>
      </c>
      <c r="N41" s="247">
        <f>SUM(N30:N40)</f>
        <v>174140.55999999994</v>
      </c>
      <c r="R41" s="239"/>
    </row>
    <row r="42" spans="1:18" x14ac:dyDescent="0.2">
      <c r="A42" s="209"/>
      <c r="B42" s="210"/>
      <c r="C42" s="217"/>
      <c r="D42" s="218"/>
      <c r="E42" s="219"/>
      <c r="F42" s="220"/>
      <c r="G42" s="214">
        <v>0</v>
      </c>
      <c r="H42" s="214">
        <v>0</v>
      </c>
      <c r="I42" s="216">
        <f t="shared" si="19"/>
        <v>0</v>
      </c>
      <c r="J42" s="246">
        <v>0</v>
      </c>
      <c r="K42" s="246">
        <v>0</v>
      </c>
      <c r="L42" s="50">
        <f t="shared" si="15"/>
        <v>0</v>
      </c>
      <c r="M42" s="48" t="str">
        <f t="shared" si="20"/>
        <v>N/A</v>
      </c>
      <c r="N42" s="247">
        <v>0</v>
      </c>
    </row>
    <row r="43" spans="1:18" ht="13.5" thickBot="1" x14ac:dyDescent="0.25">
      <c r="A43" s="178"/>
      <c r="B43" s="167"/>
      <c r="C43" s="179" t="s">
        <v>46</v>
      </c>
      <c r="D43" s="180"/>
      <c r="E43" s="180"/>
      <c r="F43" s="262">
        <f>SUM(F41,F29)</f>
        <v>6.25</v>
      </c>
      <c r="G43" s="181">
        <f t="shared" ref="G43:L43" si="22">SUM(G41,G29)</f>
        <v>356960</v>
      </c>
      <c r="H43" s="181">
        <f t="shared" si="22"/>
        <v>82360</v>
      </c>
      <c r="I43" s="181">
        <f t="shared" si="22"/>
        <v>274600</v>
      </c>
      <c r="J43" s="181">
        <f t="shared" si="22"/>
        <v>40876</v>
      </c>
      <c r="K43" s="181">
        <f t="shared" si="22"/>
        <v>41484</v>
      </c>
      <c r="L43" s="181">
        <f t="shared" si="22"/>
        <v>82360</v>
      </c>
      <c r="M43" s="182">
        <f t="shared" si="16"/>
        <v>1</v>
      </c>
      <c r="N43" s="183">
        <f>SUM(N41,N29)</f>
        <v>218658.39999999994</v>
      </c>
    </row>
    <row r="44" spans="1:18" ht="13.5" thickBot="1" x14ac:dyDescent="0.25">
      <c r="A44" s="43"/>
      <c r="B44" s="43"/>
      <c r="C44" s="43"/>
      <c r="D44" s="43"/>
      <c r="E44" s="43"/>
      <c r="F44" s="43"/>
    </row>
    <row r="45" spans="1:18" x14ac:dyDescent="0.2">
      <c r="A45" s="19" t="s">
        <v>47</v>
      </c>
      <c r="B45" s="18"/>
      <c r="C45" s="18"/>
      <c r="D45" s="18"/>
      <c r="E45" s="18"/>
      <c r="F45" s="17"/>
      <c r="G45" s="16"/>
      <c r="H45" s="16"/>
      <c r="I45" s="16"/>
      <c r="J45" s="16"/>
      <c r="K45" s="16"/>
      <c r="L45" s="16"/>
      <c r="M45" s="15"/>
      <c r="N45" s="14"/>
    </row>
    <row r="46" spans="1:18" s="79" customFormat="1" ht="11.25" x14ac:dyDescent="0.2">
      <c r="A46" s="75" t="s">
        <v>133</v>
      </c>
      <c r="B46" s="84"/>
      <c r="C46" s="84"/>
      <c r="D46" s="84"/>
      <c r="E46" s="84"/>
      <c r="F46" s="77"/>
      <c r="G46" s="22"/>
      <c r="H46" s="22"/>
      <c r="I46" s="22"/>
      <c r="J46" s="22"/>
      <c r="K46" s="22"/>
      <c r="L46" s="22"/>
      <c r="M46" s="21"/>
      <c r="N46" s="20"/>
    </row>
    <row r="47" spans="1:18" ht="33.75" x14ac:dyDescent="0.2">
      <c r="A47" s="65" t="s">
        <v>134</v>
      </c>
      <c r="B47" s="66"/>
      <c r="C47" s="67"/>
      <c r="D47" s="67"/>
      <c r="E47" s="67"/>
      <c r="F47" s="67"/>
      <c r="G47" s="51" t="s">
        <v>21</v>
      </c>
      <c r="H47" s="51" t="s">
        <v>22</v>
      </c>
      <c r="I47" s="51" t="s">
        <v>23</v>
      </c>
      <c r="J47" s="51" t="s">
        <v>24</v>
      </c>
      <c r="K47" s="51" t="s">
        <v>25</v>
      </c>
      <c r="L47" s="51" t="s">
        <v>26</v>
      </c>
      <c r="M47" s="62" t="s">
        <v>27</v>
      </c>
      <c r="N47" s="63" t="s">
        <v>28</v>
      </c>
    </row>
    <row r="48" spans="1:18" x14ac:dyDescent="0.2">
      <c r="A48" s="221" t="s">
        <v>135</v>
      </c>
      <c r="B48" s="222"/>
      <c r="C48" s="47"/>
      <c r="D48" s="47"/>
      <c r="E48" s="47"/>
      <c r="F48" s="47"/>
      <c r="G48" s="223">
        <v>27307</v>
      </c>
      <c r="H48" s="223">
        <v>6215</v>
      </c>
      <c r="I48" s="215">
        <f t="shared" ref="I48" si="23">G48-H48</f>
        <v>21092</v>
      </c>
      <c r="J48" s="246">
        <v>3127.0140000000001</v>
      </c>
      <c r="K48" s="246">
        <v>3087.9859999999999</v>
      </c>
      <c r="L48" s="49">
        <f>SUM(J48:K48)</f>
        <v>6215</v>
      </c>
      <c r="M48" s="48">
        <f>IFERROR(L48/H48,"N/A")</f>
        <v>1</v>
      </c>
      <c r="N48" s="247">
        <v>19516.899999999998</v>
      </c>
    </row>
    <row r="49" spans="1:14" x14ac:dyDescent="0.2">
      <c r="A49" s="224" t="s">
        <v>72</v>
      </c>
      <c r="B49" s="222"/>
      <c r="C49" s="46"/>
      <c r="D49" s="47"/>
      <c r="E49" s="47"/>
      <c r="F49" s="47"/>
      <c r="G49" s="223">
        <v>3927</v>
      </c>
      <c r="H49" s="223">
        <v>894</v>
      </c>
      <c r="I49" s="216">
        <f t="shared" ref="I49:I53" si="24">G49-H49</f>
        <v>3033</v>
      </c>
      <c r="J49" s="246">
        <v>449.63599999999997</v>
      </c>
      <c r="K49" s="246">
        <v>444.36400000000003</v>
      </c>
      <c r="L49" s="45">
        <f t="shared" ref="L49:L53" si="25">SUM(J49:K49)</f>
        <v>894</v>
      </c>
      <c r="M49" s="44">
        <f t="shared" ref="M49:M53" si="26">IFERROR(L49/H49,"N/A")</f>
        <v>1</v>
      </c>
      <c r="N49" s="247">
        <v>3608.68</v>
      </c>
    </row>
    <row r="50" spans="1:14" x14ac:dyDescent="0.2">
      <c r="A50" s="224" t="s">
        <v>73</v>
      </c>
      <c r="B50" s="222"/>
      <c r="C50" s="46"/>
      <c r="D50" s="47"/>
      <c r="E50" s="47"/>
      <c r="F50" s="47"/>
      <c r="G50" s="223">
        <v>7139</v>
      </c>
      <c r="H50" s="223">
        <v>510</v>
      </c>
      <c r="I50" s="216">
        <f t="shared" si="24"/>
        <v>6629</v>
      </c>
      <c r="J50" s="246">
        <v>282</v>
      </c>
      <c r="K50" s="246">
        <v>228</v>
      </c>
      <c r="L50" s="45">
        <f t="shared" si="25"/>
        <v>510</v>
      </c>
      <c r="M50" s="44">
        <f t="shared" si="26"/>
        <v>1</v>
      </c>
      <c r="N50" s="247">
        <v>1086.4000000000001</v>
      </c>
    </row>
    <row r="51" spans="1:14" x14ac:dyDescent="0.2">
      <c r="A51" s="224" t="s">
        <v>74</v>
      </c>
      <c r="B51" s="222"/>
      <c r="C51" s="46"/>
      <c r="D51" s="47"/>
      <c r="E51" s="47"/>
      <c r="F51" s="47"/>
      <c r="G51" s="223">
        <v>24987</v>
      </c>
      <c r="H51" s="223">
        <v>5687</v>
      </c>
      <c r="I51" s="216">
        <f t="shared" si="24"/>
        <v>19300</v>
      </c>
      <c r="J51" s="246">
        <v>2861.32</v>
      </c>
      <c r="K51" s="246">
        <v>2825.68</v>
      </c>
      <c r="L51" s="45">
        <f t="shared" si="25"/>
        <v>5687</v>
      </c>
      <c r="M51" s="44">
        <f t="shared" si="26"/>
        <v>1</v>
      </c>
      <c r="N51" s="247">
        <v>17948.870000000003</v>
      </c>
    </row>
    <row r="52" spans="1:14" x14ac:dyDescent="0.2">
      <c r="A52" s="224" t="s">
        <v>136</v>
      </c>
      <c r="B52" s="222"/>
      <c r="C52" s="46"/>
      <c r="D52" s="47"/>
      <c r="E52" s="47"/>
      <c r="F52" s="47"/>
      <c r="G52" s="223">
        <v>1785</v>
      </c>
      <c r="H52" s="223">
        <v>406</v>
      </c>
      <c r="I52" s="216">
        <f t="shared" si="24"/>
        <v>1379</v>
      </c>
      <c r="J52" s="246">
        <v>246</v>
      </c>
      <c r="K52" s="246">
        <v>160</v>
      </c>
      <c r="L52" s="45">
        <f t="shared" si="25"/>
        <v>406</v>
      </c>
      <c r="M52" s="44">
        <f t="shared" si="26"/>
        <v>1</v>
      </c>
      <c r="N52" s="247">
        <v>4530.43</v>
      </c>
    </row>
    <row r="53" spans="1:14" x14ac:dyDescent="0.2">
      <c r="A53" s="224"/>
      <c r="B53" s="222"/>
      <c r="C53" s="46"/>
      <c r="D53" s="47"/>
      <c r="E53" s="47"/>
      <c r="F53" s="47"/>
      <c r="G53" s="223">
        <v>0</v>
      </c>
      <c r="H53" s="223">
        <v>0</v>
      </c>
      <c r="I53" s="216">
        <f t="shared" si="24"/>
        <v>0</v>
      </c>
      <c r="J53" s="246">
        <v>0</v>
      </c>
      <c r="K53" s="248">
        <v>0</v>
      </c>
      <c r="L53" s="45">
        <f t="shared" si="25"/>
        <v>0</v>
      </c>
      <c r="M53" s="44" t="str">
        <f t="shared" si="26"/>
        <v>N/A</v>
      </c>
      <c r="N53" s="249">
        <v>0</v>
      </c>
    </row>
    <row r="54" spans="1:14" ht="13.5" thickBot="1" x14ac:dyDescent="0.25">
      <c r="A54" s="68"/>
      <c r="B54" s="64"/>
      <c r="C54" s="69" t="s">
        <v>48</v>
      </c>
      <c r="D54" s="70"/>
      <c r="E54" s="70"/>
      <c r="F54" s="71"/>
      <c r="G54" s="72">
        <f t="shared" ref="G54:L54" si="27">SUM(G48:G53)</f>
        <v>65145</v>
      </c>
      <c r="H54" s="72">
        <f t="shared" si="27"/>
        <v>13712</v>
      </c>
      <c r="I54" s="72">
        <f t="shared" si="27"/>
        <v>51433</v>
      </c>
      <c r="J54" s="72">
        <f t="shared" si="27"/>
        <v>6965.97</v>
      </c>
      <c r="K54" s="72">
        <f t="shared" si="27"/>
        <v>6746.03</v>
      </c>
      <c r="L54" s="72">
        <f t="shared" si="27"/>
        <v>13712</v>
      </c>
      <c r="M54" s="73">
        <f>IFERROR(L54/H54,"N/A")</f>
        <v>1</v>
      </c>
      <c r="N54" s="74">
        <f>SUM(N48:N53)</f>
        <v>46691.280000000006</v>
      </c>
    </row>
    <row r="55" spans="1:14" ht="13.5" thickBot="1" x14ac:dyDescent="0.25">
      <c r="A55" s="43"/>
      <c r="B55" s="43"/>
      <c r="C55" s="43"/>
      <c r="D55" s="43"/>
      <c r="E55" s="43"/>
      <c r="F55" s="43"/>
    </row>
    <row r="56" spans="1:14" s="79" customFormat="1" x14ac:dyDescent="0.2">
      <c r="A56" s="19" t="s">
        <v>49</v>
      </c>
      <c r="B56" s="18"/>
      <c r="C56" s="18"/>
      <c r="D56" s="18"/>
      <c r="E56" s="18"/>
      <c r="F56" s="17"/>
      <c r="G56" s="16"/>
      <c r="H56" s="16"/>
      <c r="I56" s="16"/>
      <c r="J56" s="16"/>
      <c r="K56" s="16"/>
      <c r="L56" s="16"/>
      <c r="M56" s="15"/>
      <c r="N56" s="14"/>
    </row>
    <row r="57" spans="1:14" s="79" customFormat="1" ht="11.25" x14ac:dyDescent="0.2">
      <c r="A57" s="83" t="s">
        <v>137</v>
      </c>
      <c r="B57" s="84"/>
      <c r="C57" s="84"/>
      <c r="D57" s="84"/>
      <c r="E57" s="84"/>
      <c r="F57" s="77"/>
      <c r="G57" s="22"/>
      <c r="H57" s="22"/>
      <c r="I57" s="22"/>
      <c r="J57" s="22"/>
      <c r="K57" s="22"/>
      <c r="L57" s="22"/>
      <c r="M57" s="21"/>
      <c r="N57" s="20"/>
    </row>
    <row r="58" spans="1:14" x14ac:dyDescent="0.2">
      <c r="A58" s="83" t="s">
        <v>138</v>
      </c>
      <c r="B58" s="84"/>
      <c r="C58" s="84"/>
      <c r="D58" s="84"/>
      <c r="E58" s="84"/>
      <c r="F58" s="77"/>
      <c r="G58" s="22"/>
      <c r="H58" s="22"/>
      <c r="I58" s="22"/>
      <c r="J58" s="22"/>
      <c r="K58" s="22"/>
      <c r="L58" s="22"/>
      <c r="M58" s="21"/>
      <c r="N58" s="20"/>
    </row>
    <row r="59" spans="1:14" ht="33.75" x14ac:dyDescent="0.2">
      <c r="A59" s="65" t="s">
        <v>134</v>
      </c>
      <c r="B59" s="66"/>
      <c r="C59" s="67"/>
      <c r="D59" s="67"/>
      <c r="E59" s="67"/>
      <c r="F59" s="67"/>
      <c r="G59" s="51" t="s">
        <v>21</v>
      </c>
      <c r="H59" s="51" t="s">
        <v>22</v>
      </c>
      <c r="I59" s="51" t="s">
        <v>23</v>
      </c>
      <c r="J59" s="51" t="s">
        <v>24</v>
      </c>
      <c r="K59" s="51" t="s">
        <v>25</v>
      </c>
      <c r="L59" s="51" t="s">
        <v>26</v>
      </c>
      <c r="M59" s="62" t="s">
        <v>27</v>
      </c>
      <c r="N59" s="63" t="s">
        <v>28</v>
      </c>
    </row>
    <row r="60" spans="1:14" x14ac:dyDescent="0.2">
      <c r="A60" s="221" t="s">
        <v>139</v>
      </c>
      <c r="B60" s="222"/>
      <c r="C60" s="46"/>
      <c r="D60" s="47"/>
      <c r="E60" s="47"/>
      <c r="F60" s="47"/>
      <c r="G60" s="214">
        <v>5243</v>
      </c>
      <c r="H60" s="215">
        <v>786.44999999999993</v>
      </c>
      <c r="I60" s="216">
        <f t="shared" ref="I60:I63" si="28">G60-H60</f>
        <v>4456.55</v>
      </c>
      <c r="J60" s="246">
        <v>1000</v>
      </c>
      <c r="K60" s="246">
        <v>-214</v>
      </c>
      <c r="L60" s="49">
        <f>SUM(J60:K60)</f>
        <v>786</v>
      </c>
      <c r="M60" s="48">
        <f>IFERROR(L60/H60,"N/A")</f>
        <v>0.99942780850658031</v>
      </c>
      <c r="N60" s="247">
        <v>9995.65</v>
      </c>
    </row>
    <row r="61" spans="1:14" x14ac:dyDescent="0.2">
      <c r="A61" s="224" t="s">
        <v>140</v>
      </c>
      <c r="B61" s="222"/>
      <c r="C61" s="46"/>
      <c r="D61" s="47"/>
      <c r="E61" s="47"/>
      <c r="F61" s="47"/>
      <c r="G61" s="214">
        <v>1669</v>
      </c>
      <c r="H61" s="215">
        <v>250.35</v>
      </c>
      <c r="I61" s="216">
        <f t="shared" si="28"/>
        <v>1418.65</v>
      </c>
      <c r="J61" s="246">
        <v>119</v>
      </c>
      <c r="K61" s="246">
        <v>131</v>
      </c>
      <c r="L61" s="45">
        <f t="shared" ref="L61:L64" si="29">SUM(J61:K61)</f>
        <v>250</v>
      </c>
      <c r="M61" s="44">
        <f t="shared" ref="M61:M64" si="30">IFERROR(L61/H61,"N/A")</f>
        <v>0.99860195725983625</v>
      </c>
      <c r="N61" s="247">
        <v>853.46</v>
      </c>
    </row>
    <row r="62" spans="1:14" x14ac:dyDescent="0.2">
      <c r="A62" s="224" t="s">
        <v>141</v>
      </c>
      <c r="B62" s="222"/>
      <c r="C62" s="46"/>
      <c r="D62" s="47"/>
      <c r="E62" s="47"/>
      <c r="F62" s="47"/>
      <c r="G62" s="223">
        <v>1200</v>
      </c>
      <c r="H62" s="225">
        <v>0</v>
      </c>
      <c r="I62" s="216">
        <f t="shared" si="28"/>
        <v>1200</v>
      </c>
      <c r="J62" s="250">
        <v>0</v>
      </c>
      <c r="K62" s="246">
        <v>0</v>
      </c>
      <c r="L62" s="45">
        <f t="shared" si="29"/>
        <v>0</v>
      </c>
      <c r="M62" s="44" t="str">
        <f t="shared" si="30"/>
        <v>N/A</v>
      </c>
      <c r="N62" s="247">
        <v>932.75</v>
      </c>
    </row>
    <row r="63" spans="1:14" x14ac:dyDescent="0.2">
      <c r="A63" s="224" t="s">
        <v>142</v>
      </c>
      <c r="B63" s="222"/>
      <c r="C63" s="46"/>
      <c r="D63" s="47"/>
      <c r="E63" s="47"/>
      <c r="F63" s="47"/>
      <c r="G63" s="223">
        <v>2400</v>
      </c>
      <c r="H63" s="225">
        <v>906</v>
      </c>
      <c r="I63" s="216">
        <f t="shared" si="28"/>
        <v>1494</v>
      </c>
      <c r="J63" s="250">
        <v>106</v>
      </c>
      <c r="K63" s="246">
        <v>800</v>
      </c>
      <c r="L63" s="45">
        <f t="shared" si="29"/>
        <v>906</v>
      </c>
      <c r="M63" s="44">
        <f t="shared" si="30"/>
        <v>1</v>
      </c>
      <c r="N63" s="247">
        <v>906</v>
      </c>
    </row>
    <row r="64" spans="1:14" x14ac:dyDescent="0.2">
      <c r="A64" s="224"/>
      <c r="B64" s="222"/>
      <c r="C64" s="46"/>
      <c r="D64" s="47"/>
      <c r="E64" s="47"/>
      <c r="F64" s="47"/>
      <c r="G64" s="223">
        <v>0</v>
      </c>
      <c r="H64" s="225">
        <v>0</v>
      </c>
      <c r="I64" s="225">
        <f t="shared" ref="I64" si="31">G64-H64</f>
        <v>0</v>
      </c>
      <c r="J64" s="250">
        <v>0</v>
      </c>
      <c r="K64" s="250">
        <v>0</v>
      </c>
      <c r="L64" s="45">
        <f t="shared" si="29"/>
        <v>0</v>
      </c>
      <c r="M64" s="44" t="str">
        <f t="shared" si="30"/>
        <v>N/A</v>
      </c>
      <c r="N64" s="249">
        <v>0</v>
      </c>
    </row>
    <row r="65" spans="1:14" ht="13.5" thickBot="1" x14ac:dyDescent="0.25">
      <c r="A65" s="68"/>
      <c r="B65" s="64"/>
      <c r="C65" s="69" t="s">
        <v>50</v>
      </c>
      <c r="D65" s="70"/>
      <c r="E65" s="70"/>
      <c r="F65" s="71"/>
      <c r="G65" s="72">
        <f t="shared" ref="G65:L65" si="32">SUM(G60:G64)</f>
        <v>10512</v>
      </c>
      <c r="H65" s="72">
        <f t="shared" si="32"/>
        <v>1942.8</v>
      </c>
      <c r="I65" s="72">
        <f t="shared" si="32"/>
        <v>8569.2000000000007</v>
      </c>
      <c r="J65" s="72">
        <f t="shared" si="32"/>
        <v>1225</v>
      </c>
      <c r="K65" s="72">
        <f t="shared" si="32"/>
        <v>717</v>
      </c>
      <c r="L65" s="72">
        <f t="shared" si="32"/>
        <v>1942</v>
      </c>
      <c r="M65" s="73">
        <f>IFERROR(L65/H65,"N/A")</f>
        <v>0.99958822318303486</v>
      </c>
      <c r="N65" s="74">
        <f>SUM(N60:N64)</f>
        <v>12687.86</v>
      </c>
    </row>
    <row r="66" spans="1:14" ht="13.5" thickBot="1" x14ac:dyDescent="0.25">
      <c r="A66" s="43"/>
      <c r="B66" s="43"/>
      <c r="C66" s="43"/>
      <c r="D66" s="43"/>
      <c r="E66" s="43"/>
      <c r="F66" s="43"/>
    </row>
    <row r="67" spans="1:14" s="79" customFormat="1" x14ac:dyDescent="0.2">
      <c r="A67" s="19" t="s">
        <v>51</v>
      </c>
      <c r="B67" s="18"/>
      <c r="C67" s="18"/>
      <c r="D67" s="18"/>
      <c r="E67" s="18"/>
      <c r="F67" s="17"/>
      <c r="G67" s="16"/>
      <c r="H67" s="16"/>
      <c r="I67" s="16"/>
      <c r="J67" s="16"/>
      <c r="K67" s="16"/>
      <c r="L67" s="16"/>
      <c r="M67" s="15"/>
      <c r="N67" s="14"/>
    </row>
    <row r="68" spans="1:14" x14ac:dyDescent="0.2">
      <c r="A68" s="83" t="s">
        <v>52</v>
      </c>
      <c r="B68" s="84"/>
      <c r="C68" s="84"/>
      <c r="D68" s="84"/>
      <c r="E68" s="84"/>
      <c r="F68" s="77"/>
      <c r="G68" s="22"/>
      <c r="H68" s="22"/>
      <c r="I68" s="22"/>
      <c r="J68" s="22"/>
      <c r="K68" s="22"/>
      <c r="L68" s="22"/>
      <c r="M68" s="21"/>
      <c r="N68" s="20"/>
    </row>
    <row r="69" spans="1:14" ht="33.75" x14ac:dyDescent="0.2">
      <c r="A69" s="65" t="s">
        <v>134</v>
      </c>
      <c r="B69" s="66"/>
      <c r="C69" s="67"/>
      <c r="D69" s="67"/>
      <c r="E69" s="67"/>
      <c r="F69" s="67"/>
      <c r="G69" s="51" t="s">
        <v>21</v>
      </c>
      <c r="H69" s="51" t="s">
        <v>22</v>
      </c>
      <c r="I69" s="51" t="s">
        <v>23</v>
      </c>
      <c r="J69" s="51" t="s">
        <v>24</v>
      </c>
      <c r="K69" s="51" t="s">
        <v>25</v>
      </c>
      <c r="L69" s="51" t="s">
        <v>26</v>
      </c>
      <c r="M69" s="62" t="s">
        <v>27</v>
      </c>
      <c r="N69" s="63" t="s">
        <v>28</v>
      </c>
    </row>
    <row r="70" spans="1:14" x14ac:dyDescent="0.2">
      <c r="A70" s="221" t="s">
        <v>143</v>
      </c>
      <c r="B70" s="222"/>
      <c r="C70" s="46"/>
      <c r="D70" s="47"/>
      <c r="E70" s="47"/>
      <c r="F70" s="47"/>
      <c r="G70" s="225">
        <v>36101</v>
      </c>
      <c r="H70" s="215">
        <v>5415.15</v>
      </c>
      <c r="I70" s="215">
        <f t="shared" ref="I70:I72" si="33">G70-H70</f>
        <v>30685.85</v>
      </c>
      <c r="J70" s="246">
        <v>2700</v>
      </c>
      <c r="K70" s="246">
        <v>2715</v>
      </c>
      <c r="L70" s="49">
        <f>SUM(J70:K70)</f>
        <v>5415</v>
      </c>
      <c r="M70" s="48">
        <f>IFERROR(L70/H70,"N/A")</f>
        <v>0.99997229993628989</v>
      </c>
      <c r="N70" s="247">
        <v>52339.8</v>
      </c>
    </row>
    <row r="71" spans="1:14" x14ac:dyDescent="0.2">
      <c r="A71" s="224" t="s">
        <v>144</v>
      </c>
      <c r="B71" s="222"/>
      <c r="C71" s="46"/>
      <c r="D71" s="47"/>
      <c r="E71" s="47"/>
      <c r="F71" s="47"/>
      <c r="G71" s="225">
        <v>3826</v>
      </c>
      <c r="H71" s="215">
        <v>573.9</v>
      </c>
      <c r="I71" s="216">
        <f t="shared" si="33"/>
        <v>3252.1</v>
      </c>
      <c r="J71" s="246">
        <v>275</v>
      </c>
      <c r="K71" s="246">
        <v>299</v>
      </c>
      <c r="L71" s="45">
        <f>SUM(J71:K71)</f>
        <v>574</v>
      </c>
      <c r="M71" s="44">
        <f>IFERROR(L71/H71,"N/A")</f>
        <v>1.0001742463843875</v>
      </c>
      <c r="N71" s="247">
        <v>4257.92</v>
      </c>
    </row>
    <row r="72" spans="1:14" x14ac:dyDescent="0.2">
      <c r="A72" s="224" t="s">
        <v>145</v>
      </c>
      <c r="B72" s="222"/>
      <c r="C72" s="46"/>
      <c r="D72" s="47"/>
      <c r="E72" s="47"/>
      <c r="F72" s="47"/>
      <c r="G72" s="225">
        <v>6919</v>
      </c>
      <c r="H72" s="215">
        <v>1037.8499999999999</v>
      </c>
      <c r="I72" s="215">
        <f t="shared" si="33"/>
        <v>5881.15</v>
      </c>
      <c r="J72" s="246">
        <v>520</v>
      </c>
      <c r="K72" s="246">
        <v>518</v>
      </c>
      <c r="L72" s="49">
        <f t="shared" ref="L72:L73" si="34">SUM(J72:K72)</f>
        <v>1038</v>
      </c>
      <c r="M72" s="48">
        <f t="shared" ref="M72:M73" si="35">IFERROR(L72/H72,"N/A")</f>
        <v>1.0001445295562943</v>
      </c>
      <c r="N72" s="247">
        <v>7203.14</v>
      </c>
    </row>
    <row r="73" spans="1:14" x14ac:dyDescent="0.2">
      <c r="A73" s="224"/>
      <c r="B73" s="222"/>
      <c r="C73" s="46"/>
      <c r="D73" s="47"/>
      <c r="E73" s="47"/>
      <c r="F73" s="47"/>
      <c r="G73" s="225">
        <v>0</v>
      </c>
      <c r="H73" s="225">
        <v>0</v>
      </c>
      <c r="I73" s="225">
        <f t="shared" ref="I73" si="36">G73-H73</f>
        <v>0</v>
      </c>
      <c r="J73" s="250">
        <v>0</v>
      </c>
      <c r="K73" s="250">
        <v>0</v>
      </c>
      <c r="L73" s="45">
        <f t="shared" si="34"/>
        <v>0</v>
      </c>
      <c r="M73" s="44" t="str">
        <f t="shared" si="35"/>
        <v>N/A</v>
      </c>
      <c r="N73" s="249">
        <v>0</v>
      </c>
    </row>
    <row r="74" spans="1:14" ht="13.5" thickBot="1" x14ac:dyDescent="0.25">
      <c r="A74" s="68"/>
      <c r="B74" s="64"/>
      <c r="C74" s="69" t="s">
        <v>53</v>
      </c>
      <c r="D74" s="70"/>
      <c r="E74" s="70"/>
      <c r="F74" s="71"/>
      <c r="G74" s="72">
        <f t="shared" ref="G74:L74" si="37">SUM(G70:G73)</f>
        <v>46846</v>
      </c>
      <c r="H74" s="72">
        <f t="shared" si="37"/>
        <v>7026.9</v>
      </c>
      <c r="I74" s="72">
        <f t="shared" si="37"/>
        <v>39819.1</v>
      </c>
      <c r="J74" s="72">
        <f t="shared" si="37"/>
        <v>3495</v>
      </c>
      <c r="K74" s="72">
        <f t="shared" si="37"/>
        <v>3532</v>
      </c>
      <c r="L74" s="72">
        <f t="shared" si="37"/>
        <v>7027</v>
      </c>
      <c r="M74" s="73">
        <f>IFERROR(L74/H74,"N/A")</f>
        <v>1.0000142310264839</v>
      </c>
      <c r="N74" s="74">
        <f>SUM(N70:N73)</f>
        <v>63800.86</v>
      </c>
    </row>
    <row r="75" spans="1:14" ht="13.5" thickBot="1" x14ac:dyDescent="0.25">
      <c r="A75" s="43"/>
      <c r="B75" s="43"/>
      <c r="C75" s="43"/>
      <c r="D75" s="43"/>
      <c r="E75" s="43"/>
      <c r="F75" s="43"/>
    </row>
    <row r="76" spans="1:14" s="79" customFormat="1" x14ac:dyDescent="0.2">
      <c r="A76" s="19" t="s">
        <v>54</v>
      </c>
      <c r="B76" s="18"/>
      <c r="C76" s="18"/>
      <c r="D76" s="18"/>
      <c r="E76" s="18"/>
      <c r="F76" s="17"/>
      <c r="G76" s="16"/>
      <c r="H76" s="16"/>
      <c r="I76" s="16"/>
      <c r="J76" s="16"/>
      <c r="K76" s="16"/>
      <c r="L76" s="16"/>
      <c r="M76" s="15"/>
      <c r="N76" s="14"/>
    </row>
    <row r="77" spans="1:14" x14ac:dyDescent="0.2">
      <c r="A77" s="83" t="s">
        <v>146</v>
      </c>
      <c r="B77" s="84"/>
      <c r="C77" s="84"/>
      <c r="D77" s="84"/>
      <c r="E77" s="84"/>
      <c r="F77" s="77"/>
      <c r="G77" s="22"/>
      <c r="H77" s="22"/>
      <c r="I77" s="22"/>
      <c r="J77" s="22"/>
      <c r="K77" s="22"/>
      <c r="L77" s="22"/>
      <c r="M77" s="21"/>
      <c r="N77" s="20"/>
    </row>
    <row r="78" spans="1:14" ht="33.75" x14ac:dyDescent="0.2">
      <c r="A78" s="65" t="s">
        <v>134</v>
      </c>
      <c r="B78" s="66"/>
      <c r="C78" s="67"/>
      <c r="D78" s="67"/>
      <c r="E78" s="67"/>
      <c r="F78" s="67"/>
      <c r="G78" s="51" t="s">
        <v>21</v>
      </c>
      <c r="H78" s="51" t="s">
        <v>22</v>
      </c>
      <c r="I78" s="51" t="s">
        <v>23</v>
      </c>
      <c r="J78" s="51" t="s">
        <v>24</v>
      </c>
      <c r="K78" s="51" t="s">
        <v>25</v>
      </c>
      <c r="L78" s="51" t="s">
        <v>26</v>
      </c>
      <c r="M78" s="62" t="s">
        <v>27</v>
      </c>
      <c r="N78" s="63" t="s">
        <v>28</v>
      </c>
    </row>
    <row r="79" spans="1:14" x14ac:dyDescent="0.2">
      <c r="A79" s="221"/>
      <c r="B79" s="222"/>
      <c r="C79" s="46"/>
      <c r="D79" s="47"/>
      <c r="E79" s="47"/>
      <c r="F79" s="47"/>
      <c r="G79" s="225">
        <v>0</v>
      </c>
      <c r="H79" s="215">
        <v>0</v>
      </c>
      <c r="I79" s="215">
        <f t="shared" ref="I79:I80" si="38">G79-H79</f>
        <v>0</v>
      </c>
      <c r="J79" s="246">
        <v>0</v>
      </c>
      <c r="K79" s="246">
        <v>0</v>
      </c>
      <c r="L79" s="49">
        <f>SUM(J79:K79)</f>
        <v>0</v>
      </c>
      <c r="M79" s="48" t="str">
        <f>IFERROR(L79/H79,"N/A")</f>
        <v>N/A</v>
      </c>
      <c r="N79" s="247">
        <v>0</v>
      </c>
    </row>
    <row r="80" spans="1:14" x14ac:dyDescent="0.2">
      <c r="A80" s="224"/>
      <c r="B80" s="222"/>
      <c r="C80" s="46"/>
      <c r="D80" s="47"/>
      <c r="E80" s="47"/>
      <c r="F80" s="47"/>
      <c r="G80" s="225">
        <v>0</v>
      </c>
      <c r="H80" s="215">
        <v>0</v>
      </c>
      <c r="I80" s="216">
        <f t="shared" si="38"/>
        <v>0</v>
      </c>
      <c r="J80" s="246">
        <v>0</v>
      </c>
      <c r="K80" s="248">
        <v>0</v>
      </c>
      <c r="L80" s="45">
        <f t="shared" ref="L80" si="39">SUM(J80:K80)</f>
        <v>0</v>
      </c>
      <c r="M80" s="44" t="str">
        <f t="shared" ref="M80" si="40">IFERROR(L80/H80,"N/A")</f>
        <v>N/A</v>
      </c>
      <c r="N80" s="249">
        <v>0</v>
      </c>
    </row>
    <row r="81" spans="1:14" ht="13.5" thickBot="1" x14ac:dyDescent="0.25">
      <c r="A81" s="68"/>
      <c r="B81" s="64"/>
      <c r="C81" s="69" t="s">
        <v>55</v>
      </c>
      <c r="D81" s="70"/>
      <c r="E81" s="70"/>
      <c r="F81" s="71"/>
      <c r="G81" s="72">
        <f t="shared" ref="G81:L81" si="41">SUM(G79:G80)</f>
        <v>0</v>
      </c>
      <c r="H81" s="72">
        <f t="shared" si="41"/>
        <v>0</v>
      </c>
      <c r="I81" s="72">
        <f t="shared" si="41"/>
        <v>0</v>
      </c>
      <c r="J81" s="72">
        <f t="shared" si="41"/>
        <v>0</v>
      </c>
      <c r="K81" s="72">
        <f t="shared" si="41"/>
        <v>0</v>
      </c>
      <c r="L81" s="72">
        <f t="shared" si="41"/>
        <v>0</v>
      </c>
      <c r="M81" s="73" t="str">
        <f>IFERROR(L81/H81,"N/A")</f>
        <v>N/A</v>
      </c>
      <c r="N81" s="74">
        <f>SUM(N79:N80)</f>
        <v>0</v>
      </c>
    </row>
    <row r="82" spans="1:14" ht="13.5" thickBot="1" x14ac:dyDescent="0.25">
      <c r="A82" s="43"/>
      <c r="B82" s="43"/>
      <c r="C82" s="43"/>
      <c r="D82" s="43"/>
      <c r="E82" s="43"/>
      <c r="F82" s="43"/>
    </row>
    <row r="83" spans="1:14" s="79" customFormat="1" x14ac:dyDescent="0.2">
      <c r="A83" s="19" t="s">
        <v>56</v>
      </c>
      <c r="B83" s="18"/>
      <c r="C83" s="18"/>
      <c r="D83" s="18"/>
      <c r="E83" s="18"/>
      <c r="F83" s="17"/>
      <c r="G83" s="16"/>
      <c r="H83" s="16"/>
      <c r="I83" s="16"/>
      <c r="J83" s="16"/>
      <c r="K83" s="16"/>
      <c r="L83" s="16"/>
      <c r="M83" s="15"/>
      <c r="N83" s="14"/>
    </row>
    <row r="84" spans="1:14" x14ac:dyDescent="0.2">
      <c r="A84" s="83" t="s">
        <v>147</v>
      </c>
      <c r="B84" s="84"/>
      <c r="C84" s="84"/>
      <c r="D84" s="84"/>
      <c r="E84" s="84"/>
      <c r="F84" s="77"/>
      <c r="G84" s="22"/>
      <c r="H84" s="22"/>
      <c r="I84" s="22"/>
      <c r="J84" s="22"/>
      <c r="K84" s="22"/>
      <c r="L84" s="22"/>
      <c r="M84" s="21"/>
      <c r="N84" s="20"/>
    </row>
    <row r="85" spans="1:14" ht="33.75" x14ac:dyDescent="0.2">
      <c r="A85" s="65" t="s">
        <v>134</v>
      </c>
      <c r="B85" s="66"/>
      <c r="C85" s="67"/>
      <c r="D85" s="67"/>
      <c r="E85" s="67"/>
      <c r="F85" s="67"/>
      <c r="G85" s="51" t="s">
        <v>21</v>
      </c>
      <c r="H85" s="51" t="s">
        <v>22</v>
      </c>
      <c r="I85" s="51" t="s">
        <v>23</v>
      </c>
      <c r="J85" s="51" t="s">
        <v>24</v>
      </c>
      <c r="K85" s="51" t="s">
        <v>25</v>
      </c>
      <c r="L85" s="51" t="s">
        <v>26</v>
      </c>
      <c r="M85" s="62" t="s">
        <v>27</v>
      </c>
      <c r="N85" s="63" t="s">
        <v>28</v>
      </c>
    </row>
    <row r="86" spans="1:14" x14ac:dyDescent="0.2">
      <c r="A86" s="221" t="s">
        <v>148</v>
      </c>
      <c r="B86" s="222"/>
      <c r="C86" s="46"/>
      <c r="D86" s="47"/>
      <c r="E86" s="47"/>
      <c r="F86" s="47"/>
      <c r="G86" s="225">
        <v>174</v>
      </c>
      <c r="H86" s="215">
        <v>0</v>
      </c>
      <c r="I86" s="215">
        <f t="shared" ref="I86:I87" si="42">G86-H86</f>
        <v>174</v>
      </c>
      <c r="J86" s="246">
        <v>0</v>
      </c>
      <c r="K86" s="246">
        <v>0</v>
      </c>
      <c r="L86" s="49">
        <f t="shared" ref="L86:L87" si="43">SUM(J86:K86)</f>
        <v>0</v>
      </c>
      <c r="M86" s="48" t="str">
        <f t="shared" ref="M86:M87" si="44">IFERROR(L86/H86,"N/A")</f>
        <v>N/A</v>
      </c>
      <c r="N86" s="247">
        <v>0</v>
      </c>
    </row>
    <row r="87" spans="1:14" x14ac:dyDescent="0.2">
      <c r="A87" s="224"/>
      <c r="B87" s="222"/>
      <c r="C87" s="46"/>
      <c r="D87" s="47"/>
      <c r="E87" s="47"/>
      <c r="F87" s="47"/>
      <c r="G87" s="225">
        <v>0</v>
      </c>
      <c r="H87" s="215">
        <v>0</v>
      </c>
      <c r="I87" s="216">
        <f t="shared" si="42"/>
        <v>0</v>
      </c>
      <c r="J87" s="246">
        <v>0</v>
      </c>
      <c r="K87" s="248">
        <v>0</v>
      </c>
      <c r="L87" s="45">
        <f t="shared" si="43"/>
        <v>0</v>
      </c>
      <c r="M87" s="44" t="str">
        <f t="shared" si="44"/>
        <v>N/A</v>
      </c>
      <c r="N87" s="249">
        <v>0</v>
      </c>
    </row>
    <row r="88" spans="1:14" ht="13.5" thickBot="1" x14ac:dyDescent="0.25">
      <c r="A88" s="68"/>
      <c r="B88" s="64"/>
      <c r="C88" s="69" t="s">
        <v>57</v>
      </c>
      <c r="D88" s="70"/>
      <c r="E88" s="70"/>
      <c r="F88" s="71"/>
      <c r="G88" s="72">
        <f t="shared" ref="G88:L88" si="45">SUM(G86:G87)</f>
        <v>174</v>
      </c>
      <c r="H88" s="72">
        <f t="shared" si="45"/>
        <v>0</v>
      </c>
      <c r="I88" s="72">
        <f t="shared" si="45"/>
        <v>174</v>
      </c>
      <c r="J88" s="72">
        <f t="shared" si="45"/>
        <v>0</v>
      </c>
      <c r="K88" s="72">
        <f t="shared" si="45"/>
        <v>0</v>
      </c>
      <c r="L88" s="72">
        <f t="shared" si="45"/>
        <v>0</v>
      </c>
      <c r="M88" s="73" t="str">
        <f>IFERROR(L88/H88,"N/A")</f>
        <v>N/A</v>
      </c>
      <c r="N88" s="74">
        <f>SUM(N86:N87)</f>
        <v>0</v>
      </c>
    </row>
    <row r="89" spans="1:14" ht="13.5" thickBot="1" x14ac:dyDescent="0.25">
      <c r="A89" s="43"/>
      <c r="B89" s="43"/>
      <c r="C89" s="43"/>
      <c r="D89" s="43"/>
      <c r="E89" s="43"/>
      <c r="F89" s="43"/>
    </row>
    <row r="90" spans="1:14" s="79" customFormat="1" x14ac:dyDescent="0.2">
      <c r="A90" s="19" t="s">
        <v>58</v>
      </c>
      <c r="B90" s="18"/>
      <c r="C90" s="18"/>
      <c r="D90" s="18"/>
      <c r="E90" s="18"/>
      <c r="F90" s="17"/>
      <c r="G90" s="16"/>
      <c r="H90" s="16"/>
      <c r="I90" s="16"/>
      <c r="J90" s="16"/>
      <c r="K90" s="16"/>
      <c r="L90" s="16"/>
      <c r="M90" s="15"/>
      <c r="N90" s="14"/>
    </row>
    <row r="91" spans="1:14" x14ac:dyDescent="0.2">
      <c r="A91" s="83" t="s">
        <v>149</v>
      </c>
      <c r="B91" s="77"/>
      <c r="C91" s="84"/>
      <c r="D91" s="84"/>
      <c r="E91" s="84"/>
      <c r="F91" s="77"/>
      <c r="G91" s="22"/>
      <c r="H91" s="22"/>
      <c r="I91" s="22"/>
      <c r="J91" s="22"/>
      <c r="K91" s="22"/>
      <c r="L91" s="22"/>
      <c r="M91" s="21"/>
      <c r="N91" s="20"/>
    </row>
    <row r="92" spans="1:14" ht="33.75" x14ac:dyDescent="0.2">
      <c r="A92" s="65" t="s">
        <v>134</v>
      </c>
      <c r="B92" s="66"/>
      <c r="C92" s="67"/>
      <c r="D92" s="67"/>
      <c r="E92" s="67"/>
      <c r="F92" s="67"/>
      <c r="G92" s="51" t="s">
        <v>21</v>
      </c>
      <c r="H92" s="51" t="s">
        <v>22</v>
      </c>
      <c r="I92" s="51" t="s">
        <v>23</v>
      </c>
      <c r="J92" s="51" t="s">
        <v>24</v>
      </c>
      <c r="K92" s="51" t="s">
        <v>25</v>
      </c>
      <c r="L92" s="51" t="s">
        <v>26</v>
      </c>
      <c r="M92" s="62" t="s">
        <v>27</v>
      </c>
      <c r="N92" s="63" t="s">
        <v>28</v>
      </c>
    </row>
    <row r="93" spans="1:14" x14ac:dyDescent="0.2">
      <c r="A93" s="221" t="s">
        <v>150</v>
      </c>
      <c r="B93" s="222"/>
      <c r="C93" s="46"/>
      <c r="D93" s="47"/>
      <c r="E93" s="47"/>
      <c r="F93" s="47"/>
      <c r="G93" s="225">
        <v>3167</v>
      </c>
      <c r="H93" s="215">
        <v>1327</v>
      </c>
      <c r="I93" s="215">
        <f t="shared" ref="I93:I94" si="46">G93-H93</f>
        <v>1840</v>
      </c>
      <c r="J93" s="246">
        <v>1078</v>
      </c>
      <c r="K93" s="246">
        <v>250</v>
      </c>
      <c r="L93" s="49">
        <f>SUM(J93:K93)</f>
        <v>1328</v>
      </c>
      <c r="M93" s="48">
        <f>IFERROR(L93/H93,"N/A")</f>
        <v>1.0007535795026374</v>
      </c>
      <c r="N93" s="247">
        <v>5880.2</v>
      </c>
    </row>
    <row r="94" spans="1:14" x14ac:dyDescent="0.2">
      <c r="A94" s="224"/>
      <c r="B94" s="222"/>
      <c r="C94" s="46"/>
      <c r="D94" s="47"/>
      <c r="E94" s="47"/>
      <c r="F94" s="47"/>
      <c r="G94" s="225">
        <v>0</v>
      </c>
      <c r="H94" s="215">
        <v>0</v>
      </c>
      <c r="I94" s="216">
        <f t="shared" si="46"/>
        <v>0</v>
      </c>
      <c r="J94" s="246">
        <v>0</v>
      </c>
      <c r="K94" s="248">
        <v>0</v>
      </c>
      <c r="L94" s="45">
        <f t="shared" ref="L94" si="47">SUM(J94:K94)</f>
        <v>0</v>
      </c>
      <c r="M94" s="44" t="str">
        <f t="shared" ref="M94" si="48">IFERROR(L94/H94,"N/A")</f>
        <v>N/A</v>
      </c>
      <c r="N94" s="249">
        <v>0</v>
      </c>
    </row>
    <row r="95" spans="1:14" ht="13.5" thickBot="1" x14ac:dyDescent="0.25">
      <c r="A95" s="68"/>
      <c r="B95" s="64"/>
      <c r="C95" s="69" t="s">
        <v>59</v>
      </c>
      <c r="D95" s="70"/>
      <c r="E95" s="70"/>
      <c r="F95" s="71"/>
      <c r="G95" s="72">
        <f t="shared" ref="G95:L95" si="49">SUM(G93:G94)</f>
        <v>3167</v>
      </c>
      <c r="H95" s="72">
        <f t="shared" si="49"/>
        <v>1327</v>
      </c>
      <c r="I95" s="72">
        <f t="shared" si="49"/>
        <v>1840</v>
      </c>
      <c r="J95" s="72">
        <f t="shared" si="49"/>
        <v>1078</v>
      </c>
      <c r="K95" s="72">
        <f t="shared" si="49"/>
        <v>250</v>
      </c>
      <c r="L95" s="72">
        <f t="shared" si="49"/>
        <v>1328</v>
      </c>
      <c r="M95" s="73">
        <f>IFERROR(L95/H95,"N/A")</f>
        <v>1.0007535795026374</v>
      </c>
      <c r="N95" s="74">
        <f>SUM(N93:N94)</f>
        <v>5880.2</v>
      </c>
    </row>
    <row r="96" spans="1:14" ht="13.5" thickBot="1" x14ac:dyDescent="0.25">
      <c r="A96" s="43"/>
      <c r="B96" s="43"/>
      <c r="C96" s="43"/>
      <c r="D96" s="43"/>
      <c r="E96" s="43"/>
      <c r="F96" s="43"/>
    </row>
    <row r="97" spans="1:14" s="79" customFormat="1" x14ac:dyDescent="0.2">
      <c r="A97" s="23" t="s">
        <v>60</v>
      </c>
      <c r="B97" s="18"/>
      <c r="C97" s="18"/>
      <c r="D97" s="18"/>
      <c r="E97" s="18"/>
      <c r="F97" s="17"/>
      <c r="G97" s="16"/>
      <c r="H97" s="16"/>
      <c r="I97" s="16"/>
      <c r="J97" s="16"/>
      <c r="K97" s="16"/>
      <c r="L97" s="16"/>
      <c r="M97" s="15"/>
      <c r="N97" s="14"/>
    </row>
    <row r="98" spans="1:14" x14ac:dyDescent="0.2">
      <c r="A98" s="75" t="s">
        <v>61</v>
      </c>
      <c r="B98" s="84"/>
      <c r="C98" s="84"/>
      <c r="D98" s="84"/>
      <c r="E98" s="84"/>
      <c r="F98" s="77"/>
      <c r="G98" s="22"/>
      <c r="H98" s="22"/>
      <c r="I98" s="22"/>
      <c r="J98" s="22"/>
      <c r="K98" s="22"/>
      <c r="L98" s="22"/>
      <c r="M98" s="21"/>
      <c r="N98" s="20"/>
    </row>
    <row r="99" spans="1:14" ht="33.75" x14ac:dyDescent="0.2">
      <c r="A99" s="65" t="s">
        <v>134</v>
      </c>
      <c r="B99" s="66"/>
      <c r="C99" s="67"/>
      <c r="D99" s="67"/>
      <c r="E99" s="67"/>
      <c r="F99" s="67"/>
      <c r="G99" s="51" t="s">
        <v>21</v>
      </c>
      <c r="H99" s="51" t="s">
        <v>22</v>
      </c>
      <c r="I99" s="51" t="s">
        <v>23</v>
      </c>
      <c r="J99" s="51" t="s">
        <v>24</v>
      </c>
      <c r="K99" s="51" t="s">
        <v>25</v>
      </c>
      <c r="L99" s="51" t="s">
        <v>26</v>
      </c>
      <c r="M99" s="62" t="s">
        <v>27</v>
      </c>
      <c r="N99" s="63" t="s">
        <v>28</v>
      </c>
    </row>
    <row r="100" spans="1:14" x14ac:dyDescent="0.2">
      <c r="A100" s="221" t="s">
        <v>151</v>
      </c>
      <c r="B100" s="222"/>
      <c r="C100" s="46"/>
      <c r="D100" s="47"/>
      <c r="E100" s="47"/>
      <c r="F100" s="47"/>
      <c r="G100" s="225">
        <v>600</v>
      </c>
      <c r="H100" s="215">
        <v>0</v>
      </c>
      <c r="I100" s="215">
        <f t="shared" ref="I100:I113" si="50">G100-H100</f>
        <v>600</v>
      </c>
      <c r="J100" s="246">
        <v>0</v>
      </c>
      <c r="K100" s="246">
        <v>0</v>
      </c>
      <c r="L100" s="49">
        <f>SUM(J100:K100)</f>
        <v>0</v>
      </c>
      <c r="M100" s="48" t="str">
        <f>IFERROR(L100/H100,"N/A")</f>
        <v>N/A</v>
      </c>
      <c r="N100" s="247">
        <v>2355.91</v>
      </c>
    </row>
    <row r="101" spans="1:14" x14ac:dyDescent="0.2">
      <c r="A101" s="224" t="s">
        <v>152</v>
      </c>
      <c r="B101" s="222"/>
      <c r="C101" s="46"/>
      <c r="D101" s="47"/>
      <c r="E101" s="47"/>
      <c r="F101" s="47"/>
      <c r="G101" s="225">
        <v>3000</v>
      </c>
      <c r="H101" s="215">
        <v>0</v>
      </c>
      <c r="I101" s="216">
        <f t="shared" si="50"/>
        <v>3000</v>
      </c>
      <c r="J101" s="246">
        <v>0</v>
      </c>
      <c r="K101" s="246">
        <v>0</v>
      </c>
      <c r="L101" s="45">
        <f>SUM(J101:K101)</f>
        <v>0</v>
      </c>
      <c r="M101" s="44" t="str">
        <f>IFERROR(L101/H101,"N/A")</f>
        <v>N/A</v>
      </c>
      <c r="N101" s="247">
        <v>1064.03</v>
      </c>
    </row>
    <row r="102" spans="1:14" x14ac:dyDescent="0.2">
      <c r="A102" s="224" t="s">
        <v>153</v>
      </c>
      <c r="B102" s="222"/>
      <c r="C102" s="46"/>
      <c r="D102" s="47"/>
      <c r="E102" s="47"/>
      <c r="F102" s="47"/>
      <c r="G102" s="225">
        <v>4004</v>
      </c>
      <c r="H102" s="215">
        <v>0</v>
      </c>
      <c r="I102" s="215">
        <f t="shared" si="50"/>
        <v>4004</v>
      </c>
      <c r="J102" s="246">
        <v>0</v>
      </c>
      <c r="K102" s="246">
        <v>0</v>
      </c>
      <c r="L102" s="49">
        <f t="shared" ref="L102:L112" si="51">SUM(J102:K102)</f>
        <v>0</v>
      </c>
      <c r="M102" s="48" t="str">
        <f t="shared" ref="M102:M112" si="52">IFERROR(L102/H102,"N/A")</f>
        <v>N/A</v>
      </c>
      <c r="N102" s="247">
        <v>8570.82</v>
      </c>
    </row>
    <row r="103" spans="1:14" x14ac:dyDescent="0.2">
      <c r="A103" s="224" t="s">
        <v>154</v>
      </c>
      <c r="B103" s="222"/>
      <c r="C103" s="46"/>
      <c r="D103" s="47"/>
      <c r="E103" s="47"/>
      <c r="F103" s="47"/>
      <c r="G103" s="225">
        <v>990</v>
      </c>
      <c r="H103" s="215">
        <v>0</v>
      </c>
      <c r="I103" s="215">
        <f t="shared" si="50"/>
        <v>990</v>
      </c>
      <c r="J103" s="246">
        <v>0</v>
      </c>
      <c r="K103" s="246">
        <v>0</v>
      </c>
      <c r="L103" s="49">
        <f t="shared" si="51"/>
        <v>0</v>
      </c>
      <c r="M103" s="48" t="str">
        <f t="shared" si="52"/>
        <v>N/A</v>
      </c>
      <c r="N103" s="247">
        <v>388.7</v>
      </c>
    </row>
    <row r="104" spans="1:14" x14ac:dyDescent="0.2">
      <c r="A104" s="224" t="s">
        <v>155</v>
      </c>
      <c r="B104" s="222"/>
      <c r="C104" s="46"/>
      <c r="D104" s="47"/>
      <c r="E104" s="47"/>
      <c r="F104" s="47"/>
      <c r="G104" s="225">
        <v>600</v>
      </c>
      <c r="H104" s="215">
        <v>0</v>
      </c>
      <c r="I104" s="215">
        <f t="shared" si="50"/>
        <v>600</v>
      </c>
      <c r="J104" s="246">
        <v>0</v>
      </c>
      <c r="K104" s="246">
        <v>0</v>
      </c>
      <c r="L104" s="49">
        <f t="shared" si="51"/>
        <v>0</v>
      </c>
      <c r="M104" s="48" t="str">
        <f t="shared" si="52"/>
        <v>N/A</v>
      </c>
      <c r="N104" s="247">
        <v>171.25</v>
      </c>
    </row>
    <row r="105" spans="1:14" x14ac:dyDescent="0.2">
      <c r="A105" s="224" t="s">
        <v>156</v>
      </c>
      <c r="B105" s="222"/>
      <c r="C105" s="46"/>
      <c r="D105" s="47"/>
      <c r="E105" s="47"/>
      <c r="F105" s="47"/>
      <c r="G105" s="225">
        <v>600</v>
      </c>
      <c r="H105" s="225">
        <v>0</v>
      </c>
      <c r="I105" s="225">
        <f t="shared" si="50"/>
        <v>600</v>
      </c>
      <c r="J105" s="250">
        <v>0</v>
      </c>
      <c r="K105" s="246">
        <v>0</v>
      </c>
      <c r="L105" s="45">
        <f t="shared" si="51"/>
        <v>0</v>
      </c>
      <c r="M105" s="44" t="str">
        <f t="shared" si="52"/>
        <v>N/A</v>
      </c>
      <c r="N105" s="247">
        <v>546.80999999999995</v>
      </c>
    </row>
    <row r="106" spans="1:14" x14ac:dyDescent="0.2">
      <c r="A106" s="224" t="s">
        <v>157</v>
      </c>
      <c r="B106" s="222"/>
      <c r="C106" s="46"/>
      <c r="D106" s="47"/>
      <c r="E106" s="47"/>
      <c r="F106" s="47"/>
      <c r="G106" s="225">
        <v>1200</v>
      </c>
      <c r="H106" s="225">
        <v>0</v>
      </c>
      <c r="I106" s="225">
        <f t="shared" si="50"/>
        <v>1200</v>
      </c>
      <c r="J106" s="250">
        <v>0</v>
      </c>
      <c r="K106" s="246">
        <v>0</v>
      </c>
      <c r="L106" s="45">
        <f t="shared" si="51"/>
        <v>0</v>
      </c>
      <c r="M106" s="44" t="str">
        <f t="shared" si="52"/>
        <v>N/A</v>
      </c>
      <c r="N106" s="247">
        <v>0</v>
      </c>
    </row>
    <row r="107" spans="1:14" x14ac:dyDescent="0.2">
      <c r="A107" s="224" t="s">
        <v>158</v>
      </c>
      <c r="B107" s="222"/>
      <c r="C107" s="46"/>
      <c r="D107" s="47"/>
      <c r="E107" s="47"/>
      <c r="F107" s="47"/>
      <c r="G107" s="225">
        <v>1200</v>
      </c>
      <c r="H107" s="225">
        <v>0</v>
      </c>
      <c r="I107" s="225">
        <f t="shared" si="50"/>
        <v>1200</v>
      </c>
      <c r="J107" s="250">
        <v>0</v>
      </c>
      <c r="K107" s="246">
        <v>0</v>
      </c>
      <c r="L107" s="45">
        <f t="shared" si="51"/>
        <v>0</v>
      </c>
      <c r="M107" s="44" t="str">
        <f t="shared" si="52"/>
        <v>N/A</v>
      </c>
      <c r="N107" s="247">
        <v>0</v>
      </c>
    </row>
    <row r="108" spans="1:14" x14ac:dyDescent="0.2">
      <c r="A108" s="224" t="s">
        <v>159</v>
      </c>
      <c r="B108" s="222"/>
      <c r="C108" s="46"/>
      <c r="D108" s="47"/>
      <c r="E108" s="47"/>
      <c r="F108" s="47"/>
      <c r="G108" s="225">
        <v>750</v>
      </c>
      <c r="H108" s="225">
        <v>0</v>
      </c>
      <c r="I108" s="225">
        <f t="shared" si="50"/>
        <v>750</v>
      </c>
      <c r="J108" s="250">
        <v>0</v>
      </c>
      <c r="K108" s="246">
        <v>0</v>
      </c>
      <c r="L108" s="45">
        <f t="shared" si="51"/>
        <v>0</v>
      </c>
      <c r="M108" s="44" t="str">
        <f t="shared" si="52"/>
        <v>N/A</v>
      </c>
      <c r="N108" s="247">
        <v>2228.89</v>
      </c>
    </row>
    <row r="109" spans="1:14" x14ac:dyDescent="0.2">
      <c r="A109" s="224" t="s">
        <v>160</v>
      </c>
      <c r="B109" s="222"/>
      <c r="C109" s="46"/>
      <c r="D109" s="47"/>
      <c r="E109" s="47"/>
      <c r="F109" s="47"/>
      <c r="G109" s="225">
        <v>200</v>
      </c>
      <c r="H109" s="225">
        <v>0</v>
      </c>
      <c r="I109" s="225">
        <f t="shared" si="50"/>
        <v>200</v>
      </c>
      <c r="J109" s="250">
        <v>0</v>
      </c>
      <c r="K109" s="246">
        <v>0</v>
      </c>
      <c r="L109" s="45">
        <f t="shared" si="51"/>
        <v>0</v>
      </c>
      <c r="M109" s="44" t="str">
        <f t="shared" si="52"/>
        <v>N/A</v>
      </c>
      <c r="N109" s="247">
        <v>226</v>
      </c>
    </row>
    <row r="110" spans="1:14" x14ac:dyDescent="0.2">
      <c r="A110" s="224" t="s">
        <v>161</v>
      </c>
      <c r="B110" s="222"/>
      <c r="C110" s="46"/>
      <c r="D110" s="47"/>
      <c r="E110" s="47"/>
      <c r="F110" s="47"/>
      <c r="G110" s="225">
        <v>325</v>
      </c>
      <c r="H110" s="225">
        <v>0</v>
      </c>
      <c r="I110" s="225">
        <f t="shared" si="50"/>
        <v>325</v>
      </c>
      <c r="J110" s="250">
        <v>0</v>
      </c>
      <c r="K110" s="246">
        <v>0</v>
      </c>
      <c r="L110" s="45">
        <f t="shared" si="51"/>
        <v>0</v>
      </c>
      <c r="M110" s="44" t="str">
        <f t="shared" si="52"/>
        <v>N/A</v>
      </c>
      <c r="N110" s="247">
        <v>0</v>
      </c>
    </row>
    <row r="111" spans="1:14" x14ac:dyDescent="0.2">
      <c r="A111" s="224" t="s">
        <v>162</v>
      </c>
      <c r="B111" s="222"/>
      <c r="C111" s="46"/>
      <c r="D111" s="47"/>
      <c r="E111" s="47"/>
      <c r="F111" s="47"/>
      <c r="G111" s="225">
        <v>839</v>
      </c>
      <c r="H111" s="215">
        <v>0</v>
      </c>
      <c r="I111" s="215">
        <f t="shared" si="50"/>
        <v>839</v>
      </c>
      <c r="J111" s="246">
        <v>0</v>
      </c>
      <c r="K111" s="246">
        <v>0</v>
      </c>
      <c r="L111" s="49">
        <f t="shared" si="51"/>
        <v>0</v>
      </c>
      <c r="M111" s="48" t="str">
        <f t="shared" si="52"/>
        <v>N/A</v>
      </c>
      <c r="N111" s="247">
        <v>0</v>
      </c>
    </row>
    <row r="112" spans="1:14" x14ac:dyDescent="0.2">
      <c r="A112" s="224" t="s">
        <v>163</v>
      </c>
      <c r="B112" s="222"/>
      <c r="C112" s="46"/>
      <c r="D112" s="47"/>
      <c r="E112" s="47"/>
      <c r="F112" s="47"/>
      <c r="G112" s="225">
        <v>300</v>
      </c>
      <c r="H112" s="215">
        <v>0</v>
      </c>
      <c r="I112" s="216">
        <f t="shared" si="50"/>
        <v>300</v>
      </c>
      <c r="J112" s="246">
        <v>0</v>
      </c>
      <c r="K112" s="246">
        <v>0</v>
      </c>
      <c r="L112" s="45">
        <f t="shared" si="51"/>
        <v>0</v>
      </c>
      <c r="M112" s="44" t="str">
        <f t="shared" si="52"/>
        <v>N/A</v>
      </c>
      <c r="N112" s="247">
        <v>0</v>
      </c>
    </row>
    <row r="113" spans="1:14" x14ac:dyDescent="0.2">
      <c r="A113" s="226"/>
      <c r="B113" s="222"/>
      <c r="C113" s="46"/>
      <c r="D113" s="47"/>
      <c r="E113" s="47"/>
      <c r="F113" s="47"/>
      <c r="G113" s="225">
        <v>0</v>
      </c>
      <c r="H113" s="215">
        <v>0</v>
      </c>
      <c r="I113" s="215">
        <f t="shared" si="50"/>
        <v>0</v>
      </c>
      <c r="J113" s="246">
        <v>0</v>
      </c>
      <c r="K113" s="246">
        <v>0</v>
      </c>
      <c r="L113" s="49">
        <f t="shared" ref="L113" si="53">SUM(J113:K113)</f>
        <v>0</v>
      </c>
      <c r="M113" s="48" t="str">
        <f t="shared" ref="M113" si="54">IFERROR(L113/H113,"N/A")</f>
        <v>N/A</v>
      </c>
      <c r="N113" s="251">
        <v>0</v>
      </c>
    </row>
    <row r="114" spans="1:14" ht="13.5" thickBot="1" x14ac:dyDescent="0.25">
      <c r="A114" s="68"/>
      <c r="B114" s="64"/>
      <c r="C114" s="69" t="s">
        <v>62</v>
      </c>
      <c r="D114" s="70"/>
      <c r="E114" s="70"/>
      <c r="F114" s="71"/>
      <c r="G114" s="72">
        <f t="shared" ref="G114:L114" si="55">SUM(G100:G113)</f>
        <v>14608</v>
      </c>
      <c r="H114" s="72">
        <f t="shared" si="55"/>
        <v>0</v>
      </c>
      <c r="I114" s="72">
        <f t="shared" si="55"/>
        <v>14608</v>
      </c>
      <c r="J114" s="72">
        <f t="shared" si="55"/>
        <v>0</v>
      </c>
      <c r="K114" s="72">
        <f t="shared" si="55"/>
        <v>0</v>
      </c>
      <c r="L114" s="72">
        <f t="shared" si="55"/>
        <v>0</v>
      </c>
      <c r="M114" s="73" t="str">
        <f>IFERROR(L114/H114,"N/A")</f>
        <v>N/A</v>
      </c>
      <c r="N114" s="74">
        <f>SUM(N100:N113)</f>
        <v>15552.409999999998</v>
      </c>
    </row>
    <row r="115" spans="1:14" ht="13.5" thickBot="1" x14ac:dyDescent="0.25">
      <c r="A115" s="43"/>
      <c r="B115" s="43"/>
      <c r="C115" s="43"/>
      <c r="D115" s="43"/>
      <c r="E115" s="43"/>
      <c r="F115" s="43"/>
    </row>
    <row r="116" spans="1:14" s="79" customFormat="1" x14ac:dyDescent="0.2">
      <c r="A116" s="19" t="s">
        <v>63</v>
      </c>
      <c r="B116" s="18"/>
      <c r="C116" s="18"/>
      <c r="D116" s="18"/>
      <c r="E116" s="18"/>
      <c r="F116" s="17"/>
      <c r="G116" s="16"/>
      <c r="H116" s="16"/>
      <c r="I116" s="16"/>
      <c r="J116" s="16"/>
      <c r="K116" s="16"/>
      <c r="L116" s="16"/>
      <c r="M116" s="15"/>
      <c r="N116" s="14"/>
    </row>
    <row r="117" spans="1:14" x14ac:dyDescent="0.2">
      <c r="A117" s="83" t="s">
        <v>164</v>
      </c>
      <c r="B117" s="84"/>
      <c r="C117" s="84"/>
      <c r="D117" s="84"/>
      <c r="E117" s="84"/>
      <c r="F117" s="77"/>
      <c r="G117" s="22"/>
      <c r="H117" s="22"/>
      <c r="I117" s="22"/>
      <c r="J117" s="22"/>
      <c r="K117" s="22"/>
      <c r="L117" s="22"/>
      <c r="M117" s="21"/>
      <c r="N117" s="20"/>
    </row>
    <row r="118" spans="1:14" ht="33.75" x14ac:dyDescent="0.2">
      <c r="A118" s="65" t="s">
        <v>134</v>
      </c>
      <c r="B118" s="66"/>
      <c r="C118" s="67"/>
      <c r="D118" s="67"/>
      <c r="E118" s="67"/>
      <c r="F118" s="67"/>
      <c r="G118" s="51" t="s">
        <v>21</v>
      </c>
      <c r="H118" s="51" t="s">
        <v>22</v>
      </c>
      <c r="I118" s="51" t="s">
        <v>23</v>
      </c>
      <c r="J118" s="51" t="s">
        <v>24</v>
      </c>
      <c r="K118" s="51" t="s">
        <v>25</v>
      </c>
      <c r="L118" s="51" t="s">
        <v>26</v>
      </c>
      <c r="M118" s="62" t="s">
        <v>27</v>
      </c>
      <c r="N118" s="63" t="s">
        <v>28</v>
      </c>
    </row>
    <row r="119" spans="1:14" x14ac:dyDescent="0.2">
      <c r="A119" s="221"/>
      <c r="B119" s="222"/>
      <c r="C119" s="46"/>
      <c r="D119" s="47"/>
      <c r="E119" s="47"/>
      <c r="F119" s="47"/>
      <c r="G119" s="215">
        <v>0</v>
      </c>
      <c r="H119" s="215">
        <v>0</v>
      </c>
      <c r="I119" s="215">
        <f t="shared" ref="I119:I120" si="56">G119-H119</f>
        <v>0</v>
      </c>
      <c r="J119" s="246">
        <v>0</v>
      </c>
      <c r="K119" s="246">
        <v>0</v>
      </c>
      <c r="L119" s="49">
        <f>SUM(J119:K119)</f>
        <v>0</v>
      </c>
      <c r="M119" s="48" t="str">
        <f>IFERROR(L119/H119,"N/A")</f>
        <v>N/A</v>
      </c>
      <c r="N119" s="247">
        <v>0</v>
      </c>
    </row>
    <row r="120" spans="1:14" x14ac:dyDescent="0.2">
      <c r="A120" s="224"/>
      <c r="B120" s="222"/>
      <c r="C120" s="46"/>
      <c r="D120" s="47"/>
      <c r="E120" s="47"/>
      <c r="F120" s="47"/>
      <c r="G120" s="215">
        <v>0</v>
      </c>
      <c r="H120" s="215">
        <v>0</v>
      </c>
      <c r="I120" s="215">
        <f t="shared" si="56"/>
        <v>0</v>
      </c>
      <c r="J120" s="246">
        <v>0</v>
      </c>
      <c r="K120" s="246">
        <v>0</v>
      </c>
      <c r="L120" s="49">
        <f t="shared" ref="L120" si="57">SUM(J120:K120)</f>
        <v>0</v>
      </c>
      <c r="M120" s="48" t="str">
        <f t="shared" ref="M120" si="58">IFERROR(L120/H120,"N/A")</f>
        <v>N/A</v>
      </c>
      <c r="N120" s="251">
        <v>0</v>
      </c>
    </row>
    <row r="121" spans="1:14" ht="13.5" thickBot="1" x14ac:dyDescent="0.25">
      <c r="A121" s="68"/>
      <c r="B121" s="64"/>
      <c r="C121" s="69" t="s">
        <v>64</v>
      </c>
      <c r="D121" s="70"/>
      <c r="E121" s="70"/>
      <c r="F121" s="71"/>
      <c r="G121" s="72">
        <f t="shared" ref="G121:L121" si="59">SUM(G119:G120)</f>
        <v>0</v>
      </c>
      <c r="H121" s="72">
        <f t="shared" si="59"/>
        <v>0</v>
      </c>
      <c r="I121" s="72">
        <f t="shared" si="59"/>
        <v>0</v>
      </c>
      <c r="J121" s="72">
        <f t="shared" si="59"/>
        <v>0</v>
      </c>
      <c r="K121" s="72">
        <f t="shared" si="59"/>
        <v>0</v>
      </c>
      <c r="L121" s="72">
        <f t="shared" si="59"/>
        <v>0</v>
      </c>
      <c r="M121" s="73" t="str">
        <f>IFERROR(L121/H121,"N/A")</f>
        <v>N/A</v>
      </c>
      <c r="N121" s="74">
        <f>SUM(N119:N120)</f>
        <v>0</v>
      </c>
    </row>
    <row r="122" spans="1:14" ht="13.5" thickBot="1" x14ac:dyDescent="0.25">
      <c r="A122" s="43"/>
      <c r="B122" s="43"/>
      <c r="C122" s="43"/>
      <c r="D122" s="43"/>
      <c r="E122" s="43"/>
      <c r="F122" s="43"/>
    </row>
    <row r="123" spans="1:14" s="79" customFormat="1" x14ac:dyDescent="0.2">
      <c r="A123" s="19" t="s">
        <v>65</v>
      </c>
      <c r="B123" s="18"/>
      <c r="C123" s="18"/>
      <c r="D123" s="18"/>
      <c r="E123" s="18"/>
      <c r="F123" s="17"/>
      <c r="G123" s="16"/>
      <c r="H123" s="16"/>
      <c r="I123" s="16"/>
      <c r="J123" s="16"/>
      <c r="K123" s="16"/>
      <c r="L123" s="16"/>
      <c r="M123" s="15"/>
      <c r="N123" s="14"/>
    </row>
    <row r="124" spans="1:14" x14ac:dyDescent="0.2">
      <c r="A124" s="83" t="s">
        <v>66</v>
      </c>
      <c r="B124" s="84"/>
      <c r="C124" s="84"/>
      <c r="D124" s="84"/>
      <c r="E124" s="84"/>
      <c r="F124" s="77"/>
      <c r="G124" s="22"/>
      <c r="H124" s="22"/>
      <c r="I124" s="22"/>
      <c r="J124" s="22"/>
      <c r="K124" s="22"/>
      <c r="L124" s="22"/>
      <c r="M124" s="21"/>
      <c r="N124" s="20"/>
    </row>
    <row r="125" spans="1:14" ht="33.75" x14ac:dyDescent="0.2">
      <c r="A125" s="65" t="s">
        <v>134</v>
      </c>
      <c r="B125" s="66"/>
      <c r="C125" s="67"/>
      <c r="D125" s="67"/>
      <c r="E125" s="67"/>
      <c r="F125" s="67"/>
      <c r="G125" s="51" t="s">
        <v>21</v>
      </c>
      <c r="H125" s="51" t="s">
        <v>22</v>
      </c>
      <c r="I125" s="51" t="s">
        <v>23</v>
      </c>
      <c r="J125" s="51" t="s">
        <v>24</v>
      </c>
      <c r="K125" s="51" t="s">
        <v>25</v>
      </c>
      <c r="L125" s="51" t="s">
        <v>26</v>
      </c>
      <c r="M125" s="62" t="s">
        <v>27</v>
      </c>
      <c r="N125" s="63" t="s">
        <v>28</v>
      </c>
    </row>
    <row r="126" spans="1:14" x14ac:dyDescent="0.2">
      <c r="A126" s="221"/>
      <c r="B126" s="222"/>
      <c r="C126" s="46"/>
      <c r="D126" s="47"/>
      <c r="E126" s="47"/>
      <c r="F126" s="47"/>
      <c r="G126" s="215">
        <v>0</v>
      </c>
      <c r="H126" s="215">
        <v>0</v>
      </c>
      <c r="I126" s="215">
        <f t="shared" ref="I126:I127" si="60">G126-H126</f>
        <v>0</v>
      </c>
      <c r="J126" s="246">
        <v>0</v>
      </c>
      <c r="K126" s="246">
        <v>0</v>
      </c>
      <c r="L126" s="49">
        <f>SUM(J126:K126)</f>
        <v>0</v>
      </c>
      <c r="M126" s="48" t="str">
        <f>IFERROR(L126/H126,"N/A")</f>
        <v>N/A</v>
      </c>
      <c r="N126" s="247">
        <v>0</v>
      </c>
    </row>
    <row r="127" spans="1:14" x14ac:dyDescent="0.2">
      <c r="A127" s="224"/>
      <c r="B127" s="222"/>
      <c r="C127" s="46"/>
      <c r="D127" s="47"/>
      <c r="E127" s="47"/>
      <c r="F127" s="47"/>
      <c r="G127" s="215">
        <v>0</v>
      </c>
      <c r="H127" s="215">
        <v>0</v>
      </c>
      <c r="I127" s="215">
        <f t="shared" si="60"/>
        <v>0</v>
      </c>
      <c r="J127" s="246">
        <v>0</v>
      </c>
      <c r="K127" s="246">
        <v>0</v>
      </c>
      <c r="L127" s="49">
        <f t="shared" ref="L127" si="61">SUM(J127:K127)</f>
        <v>0</v>
      </c>
      <c r="M127" s="48" t="str">
        <f t="shared" ref="M127" si="62">IFERROR(L127/H127,"N/A")</f>
        <v>N/A</v>
      </c>
      <c r="N127" s="251">
        <v>0</v>
      </c>
    </row>
    <row r="128" spans="1:14" ht="13.5" thickBot="1" x14ac:dyDescent="0.25">
      <c r="A128" s="68"/>
      <c r="B128" s="64"/>
      <c r="C128" s="69" t="s">
        <v>67</v>
      </c>
      <c r="D128" s="70"/>
      <c r="E128" s="70"/>
      <c r="F128" s="71"/>
      <c r="G128" s="72">
        <f t="shared" ref="G128:L128" si="63">SUM(G126:G127)</f>
        <v>0</v>
      </c>
      <c r="H128" s="72">
        <f t="shared" si="63"/>
        <v>0</v>
      </c>
      <c r="I128" s="72">
        <f t="shared" si="63"/>
        <v>0</v>
      </c>
      <c r="J128" s="72">
        <f t="shared" si="63"/>
        <v>0</v>
      </c>
      <c r="K128" s="72">
        <f t="shared" si="63"/>
        <v>0</v>
      </c>
      <c r="L128" s="72">
        <f t="shared" si="63"/>
        <v>0</v>
      </c>
      <c r="M128" s="73" t="str">
        <f>IFERROR(L128/H128,"N/A")</f>
        <v>N/A</v>
      </c>
      <c r="N128" s="74">
        <f>SUM(N126:N127)</f>
        <v>0</v>
      </c>
    </row>
    <row r="129" spans="1:14" ht="13.5" thickBot="1" x14ac:dyDescent="0.25">
      <c r="A129" s="43"/>
      <c r="B129" s="43"/>
      <c r="C129" s="43"/>
      <c r="D129" s="43"/>
      <c r="E129" s="43"/>
      <c r="F129" s="43"/>
    </row>
    <row r="130" spans="1:14" s="79" customFormat="1" x14ac:dyDescent="0.2">
      <c r="A130" s="19" t="s">
        <v>68</v>
      </c>
      <c r="B130" s="18"/>
      <c r="C130" s="18"/>
      <c r="D130" s="18"/>
      <c r="E130" s="18"/>
      <c r="F130" s="17"/>
      <c r="G130" s="16"/>
      <c r="H130" s="16"/>
      <c r="I130" s="16"/>
      <c r="J130" s="16"/>
      <c r="K130" s="16"/>
      <c r="L130" s="16"/>
      <c r="M130" s="15"/>
      <c r="N130" s="14"/>
    </row>
    <row r="131" spans="1:14" s="79" customFormat="1" ht="11.25" x14ac:dyDescent="0.2">
      <c r="A131" s="83" t="s">
        <v>165</v>
      </c>
      <c r="B131" s="76"/>
      <c r="C131" s="76"/>
      <c r="D131" s="76"/>
      <c r="E131" s="76"/>
      <c r="F131" s="77"/>
      <c r="G131" s="77"/>
      <c r="H131" s="77"/>
      <c r="I131" s="77"/>
      <c r="J131" s="77"/>
      <c r="K131" s="77"/>
      <c r="L131" s="77"/>
      <c r="M131" s="196"/>
      <c r="N131" s="78"/>
    </row>
    <row r="132" spans="1:14" s="79" customFormat="1" ht="11.25" x14ac:dyDescent="0.2">
      <c r="A132" s="90" t="s">
        <v>166</v>
      </c>
      <c r="B132" s="76"/>
      <c r="C132" s="76"/>
      <c r="D132" s="76"/>
      <c r="E132" s="76"/>
      <c r="F132" s="77"/>
      <c r="G132" s="77"/>
      <c r="H132" s="77"/>
      <c r="I132" s="77"/>
      <c r="J132" s="77"/>
      <c r="K132" s="77"/>
      <c r="L132" s="77"/>
      <c r="M132" s="196"/>
      <c r="N132" s="78"/>
    </row>
    <row r="133" spans="1:14" s="79" customFormat="1" ht="11.25" x14ac:dyDescent="0.2">
      <c r="A133" s="90" t="s">
        <v>167</v>
      </c>
      <c r="B133" s="76"/>
      <c r="C133" s="76"/>
      <c r="D133" s="76"/>
      <c r="E133" s="76"/>
      <c r="F133" s="76"/>
      <c r="G133" s="80"/>
      <c r="H133" s="80"/>
      <c r="I133" s="80"/>
      <c r="J133" s="80"/>
      <c r="K133" s="80"/>
      <c r="L133" s="80"/>
      <c r="M133" s="81"/>
      <c r="N133" s="82"/>
    </row>
    <row r="134" spans="1:14" ht="33.75" x14ac:dyDescent="0.2">
      <c r="A134" s="65" t="s">
        <v>134</v>
      </c>
      <c r="B134" s="66"/>
      <c r="C134" s="67"/>
      <c r="D134" s="67"/>
      <c r="E134" s="67"/>
      <c r="F134" s="67"/>
      <c r="G134" s="51" t="s">
        <v>21</v>
      </c>
      <c r="H134" s="51" t="s">
        <v>22</v>
      </c>
      <c r="I134" s="51" t="s">
        <v>23</v>
      </c>
      <c r="J134" s="51" t="s">
        <v>24</v>
      </c>
      <c r="K134" s="51" t="s">
        <v>25</v>
      </c>
      <c r="L134" s="51" t="s">
        <v>26</v>
      </c>
      <c r="M134" s="62" t="s">
        <v>27</v>
      </c>
      <c r="N134" s="63" t="s">
        <v>28</v>
      </c>
    </row>
    <row r="135" spans="1:14" x14ac:dyDescent="0.2">
      <c r="A135" s="222" t="s">
        <v>168</v>
      </c>
      <c r="B135" s="222"/>
      <c r="C135" s="46"/>
      <c r="D135" s="47"/>
      <c r="E135" s="140"/>
      <c r="F135" s="141"/>
      <c r="G135" s="223">
        <v>80200</v>
      </c>
      <c r="H135" s="223">
        <v>18254</v>
      </c>
      <c r="I135" s="225">
        <f>G135-H135</f>
        <v>61946</v>
      </c>
      <c r="J135" s="250">
        <v>9126</v>
      </c>
      <c r="K135" s="246">
        <v>9128</v>
      </c>
      <c r="L135" s="49">
        <f>SUM(J135:K135)</f>
        <v>18254</v>
      </c>
      <c r="M135" s="48">
        <f>IFERROR(L135/H135,"N/A")</f>
        <v>1</v>
      </c>
      <c r="N135" s="247">
        <v>55649</v>
      </c>
    </row>
    <row r="136" spans="1:14" ht="13.5" thickBot="1" x14ac:dyDescent="0.25">
      <c r="A136" s="227"/>
      <c r="B136" s="228"/>
      <c r="C136" s="46"/>
      <c r="D136" s="47"/>
      <c r="E136" s="140" t="s">
        <v>169</v>
      </c>
      <c r="F136" s="141">
        <f>IFERROR(H137/H139,"N/A")</f>
        <v>0.14647411747619013</v>
      </c>
      <c r="G136" s="225">
        <v>0</v>
      </c>
      <c r="H136" s="225">
        <v>0</v>
      </c>
      <c r="I136" s="225">
        <f t="shared" ref="I136" si="64">G136-H136</f>
        <v>0</v>
      </c>
      <c r="J136" s="250">
        <v>0</v>
      </c>
      <c r="K136" s="250">
        <v>0</v>
      </c>
      <c r="L136" s="59">
        <f>SUM(J136:K136)</f>
        <v>0</v>
      </c>
      <c r="M136" s="60" t="str">
        <f>IFERROR(L136/H136,"N/A")</f>
        <v>N/A</v>
      </c>
      <c r="N136" s="252">
        <v>0</v>
      </c>
    </row>
    <row r="137" spans="1:14" ht="13.5" thickBot="1" x14ac:dyDescent="0.25">
      <c r="A137" s="192"/>
      <c r="B137" s="193"/>
      <c r="C137" s="194" t="s">
        <v>69</v>
      </c>
      <c r="D137" s="13"/>
      <c r="E137" s="13"/>
      <c r="F137" s="12"/>
      <c r="G137" s="11">
        <f>SUM(G135:G136)</f>
        <v>80200</v>
      </c>
      <c r="H137" s="11">
        <f>SUM(H135:H136)</f>
        <v>18254</v>
      </c>
      <c r="I137" s="11">
        <f>SUM(I135:I136)</f>
        <v>61946</v>
      </c>
      <c r="J137" s="11">
        <f t="shared" ref="J137:L137" si="65">SUM(J135:J136)</f>
        <v>9126</v>
      </c>
      <c r="K137" s="11">
        <f t="shared" si="65"/>
        <v>9128</v>
      </c>
      <c r="L137" s="11">
        <f t="shared" si="65"/>
        <v>18254</v>
      </c>
      <c r="M137" s="10">
        <f>IFERROR(L137/H137,"N/A")</f>
        <v>1</v>
      </c>
      <c r="N137" s="9">
        <f>SUM(N135:N136)</f>
        <v>55649</v>
      </c>
    </row>
    <row r="138" spans="1:14" ht="13.5" thickBot="1" x14ac:dyDescent="0.25">
      <c r="A138" s="43"/>
      <c r="B138" s="43"/>
      <c r="C138" s="43"/>
      <c r="D138" s="43"/>
      <c r="E138" s="43"/>
      <c r="F138" s="43"/>
    </row>
    <row r="139" spans="1:14" ht="15.75" thickBot="1" x14ac:dyDescent="0.3">
      <c r="A139" s="8"/>
      <c r="B139" s="6"/>
      <c r="C139" s="7" t="s">
        <v>40</v>
      </c>
      <c r="D139" s="6"/>
      <c r="E139" s="6"/>
      <c r="F139" s="5"/>
      <c r="G139" s="4">
        <f t="shared" ref="G139:L139" si="66">SUM(G137,G128,G121,G114,G95,G88,G81,G74,G65,G54,G43)</f>
        <v>577612</v>
      </c>
      <c r="H139" s="4">
        <f t="shared" si="66"/>
        <v>124622.7</v>
      </c>
      <c r="I139" s="4">
        <f t="shared" si="66"/>
        <v>452989.3</v>
      </c>
      <c r="J139" s="4">
        <f t="shared" si="66"/>
        <v>62765.97</v>
      </c>
      <c r="K139" s="4">
        <f t="shared" si="66"/>
        <v>61857.03</v>
      </c>
      <c r="L139" s="4">
        <f t="shared" si="66"/>
        <v>124623</v>
      </c>
      <c r="M139" s="3">
        <f>IFERROR(L139/H139,"N/A")</f>
        <v>1.000002407266092</v>
      </c>
      <c r="N139" s="2">
        <f>SUM(N137,N128,N121,N114,N95,N88,N81,N74,N65,N54,N43)</f>
        <v>418920.00999999995</v>
      </c>
    </row>
    <row r="140" spans="1:14" ht="15" customHeight="1" thickBot="1" x14ac:dyDescent="0.25">
      <c r="A140" s="43"/>
      <c r="B140" s="43"/>
      <c r="C140" s="43"/>
      <c r="D140" s="43"/>
      <c r="E140" s="43"/>
      <c r="F140" s="43"/>
    </row>
    <row r="141" spans="1:14" ht="39" customHeight="1" thickBot="1" x14ac:dyDescent="0.3">
      <c r="A141" s="94" t="s">
        <v>99</v>
      </c>
      <c r="B141" s="88"/>
      <c r="C141" s="88"/>
      <c r="D141" s="88"/>
      <c r="E141" s="88"/>
      <c r="F141" s="88"/>
      <c r="G141" s="88"/>
      <c r="H141" s="88"/>
      <c r="I141" s="88"/>
      <c r="J141" s="88"/>
      <c r="K141" s="88"/>
      <c r="L141" s="88"/>
      <c r="M141" s="88"/>
      <c r="N141" s="93"/>
    </row>
    <row r="142" spans="1:14" ht="33.75" x14ac:dyDescent="0.2">
      <c r="A142" s="97" t="s">
        <v>170</v>
      </c>
      <c r="B142" s="92" t="s">
        <v>134</v>
      </c>
      <c r="C142" s="91"/>
      <c r="D142" s="91"/>
      <c r="E142" s="91"/>
      <c r="F142" s="113"/>
      <c r="G142" s="91"/>
      <c r="H142" s="91"/>
      <c r="I142" s="98" t="s">
        <v>171</v>
      </c>
      <c r="J142" s="98" t="s">
        <v>172</v>
      </c>
      <c r="K142" s="98" t="s">
        <v>173</v>
      </c>
      <c r="L142" s="98" t="s">
        <v>174</v>
      </c>
      <c r="M142" s="110" t="s">
        <v>175</v>
      </c>
      <c r="N142" s="99" t="s">
        <v>176</v>
      </c>
    </row>
    <row r="143" spans="1:14" x14ac:dyDescent="0.2">
      <c r="A143" s="112" t="s">
        <v>177</v>
      </c>
      <c r="B143" s="253" t="s">
        <v>178</v>
      </c>
      <c r="C143" s="43"/>
      <c r="D143" s="43"/>
      <c r="E143" s="43"/>
      <c r="F143" s="114"/>
      <c r="G143" s="43"/>
      <c r="H143" s="43"/>
      <c r="I143" s="215">
        <v>24940.27</v>
      </c>
      <c r="J143" s="248">
        <v>12470</v>
      </c>
      <c r="K143" s="248">
        <v>-12470</v>
      </c>
      <c r="L143" s="100">
        <f t="shared" ref="L143:L148" si="67">SUM(J143:K143)</f>
        <v>0</v>
      </c>
      <c r="M143" s="35"/>
      <c r="N143" s="270"/>
    </row>
    <row r="144" spans="1:14" x14ac:dyDescent="0.2">
      <c r="A144" s="112" t="s">
        <v>179</v>
      </c>
      <c r="B144" s="253"/>
      <c r="C144" s="43"/>
      <c r="D144" s="43"/>
      <c r="E144" s="43"/>
      <c r="F144" s="114"/>
      <c r="G144" s="43"/>
      <c r="H144" s="43"/>
      <c r="I144" s="215">
        <v>0</v>
      </c>
      <c r="J144" s="248">
        <v>0</v>
      </c>
      <c r="K144" s="248"/>
      <c r="L144" s="100">
        <f t="shared" si="67"/>
        <v>0</v>
      </c>
      <c r="M144" s="35"/>
      <c r="N144" s="270"/>
    </row>
    <row r="145" spans="1:14" x14ac:dyDescent="0.2">
      <c r="A145" s="112" t="s">
        <v>180</v>
      </c>
      <c r="B145" s="253"/>
      <c r="C145" s="43"/>
      <c r="D145" s="43"/>
      <c r="E145" s="43"/>
      <c r="F145" s="114"/>
      <c r="G145" s="43"/>
      <c r="H145" s="43"/>
      <c r="I145" s="215">
        <v>0</v>
      </c>
      <c r="J145" s="248">
        <v>0</v>
      </c>
      <c r="K145" s="248">
        <v>0</v>
      </c>
      <c r="L145" s="100">
        <f t="shared" si="67"/>
        <v>0</v>
      </c>
      <c r="M145" s="35"/>
      <c r="N145" s="270"/>
    </row>
    <row r="146" spans="1:14" x14ac:dyDescent="0.2">
      <c r="A146" s="112" t="s">
        <v>181</v>
      </c>
      <c r="B146" s="253"/>
      <c r="C146" s="43"/>
      <c r="D146" s="43"/>
      <c r="E146" s="43"/>
      <c r="F146" s="114"/>
      <c r="G146" s="43"/>
      <c r="H146" s="43"/>
      <c r="I146" s="215">
        <v>0</v>
      </c>
      <c r="J146" s="248">
        <v>0</v>
      </c>
      <c r="K146" s="248">
        <v>0</v>
      </c>
      <c r="L146" s="100">
        <f t="shared" si="67"/>
        <v>0</v>
      </c>
      <c r="M146" s="96"/>
      <c r="N146" s="271"/>
    </row>
    <row r="147" spans="1:14" x14ac:dyDescent="0.2">
      <c r="A147" s="112" t="s">
        <v>182</v>
      </c>
      <c r="B147" s="253" t="s">
        <v>183</v>
      </c>
      <c r="C147" s="43"/>
      <c r="D147" s="43"/>
      <c r="E147" s="43"/>
      <c r="F147" s="114"/>
      <c r="G147" s="43"/>
      <c r="H147" s="43"/>
      <c r="I147" s="215">
        <v>119989.25</v>
      </c>
      <c r="J147" s="248">
        <v>59995</v>
      </c>
      <c r="K147" s="248">
        <v>-3086</v>
      </c>
      <c r="L147" s="100">
        <f t="shared" si="67"/>
        <v>56909</v>
      </c>
      <c r="M147" s="96"/>
      <c r="N147" s="271"/>
    </row>
    <row r="148" spans="1:14" ht="13.5" thickBot="1" x14ac:dyDescent="0.25">
      <c r="A148" s="272" t="s">
        <v>184</v>
      </c>
      <c r="B148" s="273"/>
      <c r="C148" s="64"/>
      <c r="D148" s="64"/>
      <c r="E148" s="64"/>
      <c r="F148" s="274"/>
      <c r="G148" s="64"/>
      <c r="H148" s="64"/>
      <c r="I148" s="275">
        <v>0</v>
      </c>
      <c r="J148" s="276">
        <v>0</v>
      </c>
      <c r="K148" s="276">
        <v>0</v>
      </c>
      <c r="L148" s="277">
        <f t="shared" si="67"/>
        <v>0</v>
      </c>
      <c r="M148" s="278"/>
      <c r="N148" s="279"/>
    </row>
    <row r="149" spans="1:14" ht="15.75" thickBot="1" x14ac:dyDescent="0.3">
      <c r="A149" s="101" t="s">
        <v>185</v>
      </c>
      <c r="B149" s="64"/>
      <c r="C149" s="265" t="s">
        <v>186</v>
      </c>
      <c r="D149" s="266"/>
      <c r="E149" s="266"/>
      <c r="F149" s="266"/>
      <c r="G149" s="266"/>
      <c r="H149" s="266"/>
      <c r="I149" s="267">
        <f>SUM(I143:I148)</f>
        <v>144929.51999999999</v>
      </c>
      <c r="J149" s="267">
        <f>SUM(J143:J148)</f>
        <v>72465</v>
      </c>
      <c r="K149" s="267">
        <f>SUM(K143:K148)</f>
        <v>-15556</v>
      </c>
      <c r="L149" s="267">
        <f>SUM(L143:L148)</f>
        <v>56909</v>
      </c>
      <c r="M149" s="268">
        <f>'CASH MATCH'!E18</f>
        <v>56909.004333333287</v>
      </c>
      <c r="N149" s="269">
        <f>IFERROR(L149-M149,"N/A")</f>
        <v>-4.333333286922425E-3</v>
      </c>
    </row>
    <row r="150" spans="1:14" s="87" customFormat="1" ht="13.5" thickBot="1" x14ac:dyDescent="0.25">
      <c r="A150" s="102"/>
      <c r="B150" s="114"/>
      <c r="C150" s="114"/>
      <c r="D150" s="114"/>
      <c r="E150" s="114"/>
      <c r="F150" s="115"/>
      <c r="G150" s="29"/>
      <c r="H150" s="29"/>
      <c r="I150" s="29"/>
      <c r="J150" s="29"/>
      <c r="K150" s="29"/>
      <c r="L150" s="29"/>
      <c r="M150" s="28"/>
      <c r="N150" s="27"/>
    </row>
    <row r="151" spans="1:14" s="87" customFormat="1" x14ac:dyDescent="0.2">
      <c r="A151" s="42" t="s">
        <v>187</v>
      </c>
      <c r="B151" s="41"/>
      <c r="C151" s="41"/>
      <c r="D151" s="41"/>
      <c r="E151" s="41"/>
      <c r="F151" s="40"/>
      <c r="G151" s="40"/>
      <c r="H151" s="40"/>
      <c r="I151" s="40"/>
      <c r="J151" s="40"/>
      <c r="K151" s="40"/>
      <c r="L151" s="40"/>
      <c r="M151" s="39"/>
      <c r="N151" s="38"/>
    </row>
    <row r="152" spans="1:14" ht="13.5" thickBot="1" x14ac:dyDescent="0.25">
      <c r="A152" s="34" t="s">
        <v>188</v>
      </c>
      <c r="B152" s="33"/>
      <c r="C152" s="33"/>
      <c r="D152" s="33"/>
      <c r="E152" s="33"/>
      <c r="F152" s="32"/>
      <c r="G152" s="32"/>
      <c r="H152" s="32"/>
      <c r="I152" s="32"/>
      <c r="J152" s="32"/>
      <c r="K152" s="32"/>
      <c r="L152" s="32"/>
      <c r="M152" s="31"/>
      <c r="N152" s="30"/>
    </row>
    <row r="155" spans="1:14" x14ac:dyDescent="0.2">
      <c r="K155" s="240"/>
    </row>
  </sheetData>
  <sheetProtection algorithmName="SHA-512" hashValue="6H90enbzXHN2mZWoH5zRQ+qisFBSUZX0PGoRcPK43KTEMn+VXfkhcOHImVfYym/rZGAIzzPkHDt9+07U73P0Nw==" saltValue="ek649OUa7kSZGR/kB2B8LQ==" spinCount="100000" sheet="1" objects="1" scenarios="1"/>
  <conditionalFormatting sqref="B143:B148">
    <cfRule type="containsText" dxfId="0" priority="55" operator="containsText" text="VARIANCE">
      <formula>NOT(ISERROR(SEARCH("VARIANCE",B143)))</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35:F13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7:M21" xr:uid="{00000000-0002-0000-0600-000001000000}">
      <formula1>0.9</formula1>
      <formula2>1.1</formula2>
    </dataValidation>
    <dataValidation type="list" allowBlank="1" showInputMessage="1" showErrorMessage="1" sqref="B11" xr:uid="{00000000-0002-0000-0600-000003000000}">
      <formula1>$A$20:$A$22</formula1>
    </dataValidation>
    <dataValidation type="decimal" errorStyle="warning" allowBlank="1" showInputMessage="1" showErrorMessage="1" errorTitle="VARIANCE REPORT REQUIRED" error="Percentages below 90% or above 110% require an explanation in the VARIANCE REPORT/NOTES column." sqref="M28:M42" xr:uid="{00000000-0002-0000-0600-000002000000}">
      <formula1>0.9</formula1>
      <formula2>1.1</formula2>
    </dataValidation>
  </dataValidations>
  <pageMargins left="0.45" right="0.45" top="0.5" bottom="0.5" header="0.3" footer="0.3"/>
  <pageSetup scale="50" fitToHeight="0" orientation="landscape" r:id="rId1"/>
  <rowBreaks count="1" manualBreakCount="1">
    <brk id="82" max="16383" man="1"/>
  </rowBreaks>
  <ignoredErrors>
    <ignoredError sqref="M7 M11:M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L2" sqref="L2"/>
    </sheetView>
  </sheetViews>
  <sheetFormatPr defaultColWidth="8.85546875" defaultRowHeight="12.75" outlineLevelRow="1" outlineLevelCol="1" x14ac:dyDescent="0.2"/>
  <cols>
    <col min="1" max="1" width="25.85546875" style="127" hidden="1" customWidth="1" outlineLevel="1"/>
    <col min="2" max="2" width="33.7109375" style="127" hidden="1" customWidth="1" outlineLevel="1"/>
    <col min="3" max="3" width="23.28515625" style="127" hidden="1" customWidth="1" outlineLevel="1"/>
    <col min="4" max="4" width="35" style="127" hidden="1" customWidth="1" outlineLevel="1"/>
    <col min="5" max="5" width="44" style="128" hidden="1" customWidth="1" outlineLevel="1"/>
    <col min="6" max="6" width="59.85546875" style="122" customWidth="1" collapsed="1"/>
    <col min="7" max="10" width="17.28515625" style="121" customWidth="1"/>
    <col min="11" max="13" width="17.28515625" style="58" customWidth="1"/>
    <col min="14" max="16384" width="8.85546875" style="123"/>
  </cols>
  <sheetData>
    <row r="1" spans="1:13" hidden="1" outlineLevel="1" x14ac:dyDescent="0.2">
      <c r="A1" s="118" t="s">
        <v>0</v>
      </c>
      <c r="B1" s="118" t="s">
        <v>1</v>
      </c>
      <c r="C1" s="118" t="s">
        <v>2</v>
      </c>
      <c r="D1" s="118" t="s">
        <v>3</v>
      </c>
      <c r="E1" s="119" t="s">
        <v>4</v>
      </c>
      <c r="F1" s="120" t="s">
        <v>5</v>
      </c>
      <c r="G1" s="121" t="s">
        <v>189</v>
      </c>
      <c r="H1" s="121" t="s">
        <v>190</v>
      </c>
      <c r="I1" s="121" t="s">
        <v>191</v>
      </c>
    </row>
    <row r="2" spans="1:13" ht="18" collapsed="1" x14ac:dyDescent="0.2">
      <c r="A2" s="118"/>
      <c r="B2" s="118"/>
      <c r="C2" s="118"/>
      <c r="D2" s="118"/>
      <c r="E2" s="119"/>
      <c r="F2" s="124" t="s">
        <v>20</v>
      </c>
      <c r="G2" s="202"/>
      <c r="H2" s="126"/>
      <c r="I2" s="126"/>
      <c r="J2" s="126"/>
      <c r="K2" s="203"/>
    </row>
    <row r="3" spans="1:13" ht="18" x14ac:dyDescent="0.2">
      <c r="A3" s="118"/>
      <c r="B3" s="118"/>
      <c r="C3" s="118"/>
      <c r="D3" s="118"/>
      <c r="E3" s="119"/>
      <c r="F3" s="124" t="s">
        <v>192</v>
      </c>
      <c r="G3" s="204"/>
      <c r="H3" s="204"/>
      <c r="I3" s="205"/>
      <c r="J3" s="205"/>
      <c r="K3" s="204"/>
      <c r="L3" s="204"/>
      <c r="M3" s="204"/>
    </row>
    <row r="4" spans="1:13" x14ac:dyDescent="0.2">
      <c r="A4" s="118"/>
      <c r="B4" s="118"/>
      <c r="C4" s="118"/>
      <c r="D4" s="118"/>
      <c r="E4" s="119"/>
      <c r="F4" s="125"/>
      <c r="G4" s="202"/>
      <c r="H4" s="126"/>
      <c r="I4" s="126"/>
      <c r="J4" s="126"/>
      <c r="K4" s="203"/>
    </row>
    <row r="5" spans="1:13" s="136" customFormat="1" ht="30" x14ac:dyDescent="0.2">
      <c r="A5" s="133"/>
      <c r="B5" s="133"/>
      <c r="C5" s="133"/>
      <c r="D5" s="134"/>
      <c r="E5" s="135"/>
      <c r="F5" s="236" t="s">
        <v>193</v>
      </c>
      <c r="G5" s="206" t="s">
        <v>194</v>
      </c>
      <c r="H5" s="206" t="s">
        <v>195</v>
      </c>
      <c r="I5" s="206" t="s">
        <v>196</v>
      </c>
      <c r="J5" s="139"/>
      <c r="L5" s="139"/>
      <c r="M5" s="139"/>
    </row>
    <row r="6" spans="1:13" s="136" customFormat="1" ht="14.25" x14ac:dyDescent="0.2">
      <c r="A6" s="133" t="str">
        <f>'PROGRAM BUDGET &amp; FISCAL REPORT'!$B$7</f>
        <v>WISE &amp; Healthy Aging</v>
      </c>
      <c r="B6" s="133" t="str">
        <f>'PROGRAM BUDGET &amp; FISCAL REPORT'!$B$8</f>
        <v>Adult Day Service Center</v>
      </c>
      <c r="C6" s="133"/>
      <c r="D6" s="133" t="s">
        <v>197</v>
      </c>
      <c r="E6" s="136" t="s">
        <v>198</v>
      </c>
      <c r="F6" s="207" t="s">
        <v>199</v>
      </c>
      <c r="G6" s="231">
        <v>75</v>
      </c>
      <c r="H6" s="254">
        <v>41</v>
      </c>
      <c r="I6" s="254">
        <v>60</v>
      </c>
      <c r="J6" s="139"/>
      <c r="L6" s="139"/>
      <c r="M6" s="139"/>
    </row>
    <row r="7" spans="1:13" s="136" customFormat="1" ht="14.25" x14ac:dyDescent="0.2">
      <c r="A7" s="133" t="str">
        <f>'PROGRAM BUDGET &amp; FISCAL REPORT'!$B$7</f>
        <v>WISE &amp; Healthy Aging</v>
      </c>
      <c r="B7" s="133" t="str">
        <f>'PROGRAM BUDGET &amp; FISCAL REPORT'!$B$8</f>
        <v>Adult Day Service Center</v>
      </c>
      <c r="C7" s="133"/>
      <c r="D7" s="133" t="s">
        <v>197</v>
      </c>
      <c r="E7" s="136" t="s">
        <v>198</v>
      </c>
      <c r="F7" s="207" t="s">
        <v>200</v>
      </c>
      <c r="G7" s="231">
        <v>35</v>
      </c>
      <c r="H7" s="254">
        <v>16</v>
      </c>
      <c r="I7" s="254">
        <v>26</v>
      </c>
      <c r="J7" s="139"/>
      <c r="L7" s="139"/>
      <c r="M7" s="139"/>
    </row>
    <row r="8" spans="1:13" s="136" customFormat="1" ht="14.25" x14ac:dyDescent="0.2">
      <c r="A8" s="133" t="str">
        <f>'PROGRAM BUDGET &amp; FISCAL REPORT'!$B$7</f>
        <v>WISE &amp; Healthy Aging</v>
      </c>
      <c r="B8" s="133" t="str">
        <f>'PROGRAM BUDGET &amp; FISCAL REPORT'!$B$8</f>
        <v>Adult Day Service Center</v>
      </c>
      <c r="C8" s="133"/>
      <c r="D8" s="133" t="s">
        <v>197</v>
      </c>
      <c r="E8" s="136" t="s">
        <v>198</v>
      </c>
      <c r="F8" s="207" t="s">
        <v>201</v>
      </c>
      <c r="G8" s="234">
        <v>6</v>
      </c>
      <c r="H8" s="255">
        <v>6</v>
      </c>
      <c r="I8" s="255">
        <v>11</v>
      </c>
      <c r="J8" s="139"/>
      <c r="L8" s="139"/>
      <c r="M8" s="139"/>
    </row>
    <row r="9" spans="1:13" s="136" customFormat="1" ht="14.25" x14ac:dyDescent="0.2">
      <c r="A9" s="133" t="str">
        <f>'PROGRAM BUDGET &amp; FISCAL REPORT'!$B$7</f>
        <v>WISE &amp; Healthy Aging</v>
      </c>
      <c r="B9" s="133" t="str">
        <f>'PROGRAM BUDGET &amp; FISCAL REPORT'!$B$8</f>
        <v>Adult Day Service Center</v>
      </c>
      <c r="C9" s="133"/>
      <c r="D9" s="133" t="s">
        <v>197</v>
      </c>
      <c r="E9" s="136" t="s">
        <v>198</v>
      </c>
      <c r="F9" s="207" t="s">
        <v>202</v>
      </c>
      <c r="G9" s="234">
        <v>0</v>
      </c>
      <c r="H9" s="255">
        <v>0</v>
      </c>
      <c r="I9" s="255">
        <v>0</v>
      </c>
      <c r="J9" s="139"/>
      <c r="L9" s="139"/>
      <c r="M9" s="139"/>
    </row>
    <row r="10" spans="1:13" s="136" customFormat="1" ht="14.25" x14ac:dyDescent="0.2">
      <c r="A10" s="133" t="str">
        <f>'PROGRAM BUDGET &amp; FISCAL REPORT'!$B$7</f>
        <v>WISE &amp; Healthy Aging</v>
      </c>
      <c r="B10" s="133" t="str">
        <f>'PROGRAM BUDGET &amp; FISCAL REPORT'!$B$8</f>
        <v>Adult Day Service Center</v>
      </c>
      <c r="C10" s="133"/>
      <c r="D10" s="133" t="s">
        <v>197</v>
      </c>
      <c r="E10" s="136" t="s">
        <v>198</v>
      </c>
      <c r="F10" s="207" t="s">
        <v>203</v>
      </c>
      <c r="G10" s="234">
        <v>35</v>
      </c>
      <c r="H10" s="255">
        <v>16</v>
      </c>
      <c r="I10" s="255">
        <v>26</v>
      </c>
      <c r="J10" s="139"/>
      <c r="L10" s="139"/>
      <c r="M10" s="139"/>
    </row>
    <row r="11" spans="1:13" s="136" customFormat="1" ht="14.25" x14ac:dyDescent="0.2">
      <c r="A11" s="133" t="str">
        <f>'PROGRAM BUDGET &amp; FISCAL REPORT'!$B$7</f>
        <v>WISE &amp; Healthy Aging</v>
      </c>
      <c r="B11" s="133" t="str">
        <f>'PROGRAM BUDGET &amp; FISCAL REPORT'!$B$8</f>
        <v>Adult Day Service Center</v>
      </c>
      <c r="C11" s="133"/>
      <c r="D11" s="133" t="s">
        <v>197</v>
      </c>
      <c r="E11" s="136" t="s">
        <v>198</v>
      </c>
      <c r="F11" s="207" t="s">
        <v>204</v>
      </c>
      <c r="G11" s="234" t="s">
        <v>205</v>
      </c>
      <c r="H11" s="255">
        <v>2</v>
      </c>
      <c r="I11" s="255">
        <v>2</v>
      </c>
      <c r="J11" s="139"/>
      <c r="L11" s="139"/>
      <c r="M11" s="139"/>
    </row>
    <row r="12" spans="1:13" s="136" customFormat="1" ht="14.25" x14ac:dyDescent="0.2">
      <c r="A12" s="133" t="str">
        <f>'PROGRAM BUDGET &amp; FISCAL REPORT'!$B$7</f>
        <v>WISE &amp; Healthy Aging</v>
      </c>
      <c r="B12" s="133" t="str">
        <f>'PROGRAM BUDGET &amp; FISCAL REPORT'!$B$8</f>
        <v>Adult Day Service Center</v>
      </c>
      <c r="C12" s="133"/>
      <c r="D12" s="133" t="s">
        <v>197</v>
      </c>
      <c r="E12" s="136" t="s">
        <v>198</v>
      </c>
      <c r="F12" s="207" t="s">
        <v>206</v>
      </c>
      <c r="G12" s="234">
        <v>9</v>
      </c>
      <c r="H12" s="255">
        <v>5</v>
      </c>
      <c r="I12" s="255">
        <v>9</v>
      </c>
      <c r="J12" s="139"/>
      <c r="L12" s="139"/>
      <c r="M12" s="139"/>
    </row>
    <row r="13" spans="1:13" s="136" customFormat="1" ht="14.25" x14ac:dyDescent="0.2">
      <c r="A13" s="133" t="str">
        <f>'PROGRAM BUDGET &amp; FISCAL REPORT'!$B$7</f>
        <v>WISE &amp; Healthy Aging</v>
      </c>
      <c r="B13" s="133" t="str">
        <f>'PROGRAM BUDGET &amp; FISCAL REPORT'!$B$8</f>
        <v>Adult Day Service Center</v>
      </c>
      <c r="C13" s="133"/>
      <c r="D13" s="133" t="s">
        <v>197</v>
      </c>
      <c r="E13" s="136" t="s">
        <v>198</v>
      </c>
      <c r="F13" s="207" t="s">
        <v>207</v>
      </c>
      <c r="G13" s="234">
        <v>4</v>
      </c>
      <c r="H13" s="255">
        <v>6</v>
      </c>
      <c r="I13" s="255">
        <v>7</v>
      </c>
      <c r="J13" s="139"/>
      <c r="L13" s="139"/>
      <c r="M13" s="139"/>
    </row>
    <row r="14" spans="1:13" s="136" customFormat="1" ht="14.25" x14ac:dyDescent="0.2">
      <c r="A14" s="133"/>
      <c r="B14" s="133"/>
      <c r="C14" s="133"/>
      <c r="D14" s="133"/>
      <c r="F14" s="137"/>
      <c r="G14" s="138"/>
      <c r="H14" s="138"/>
      <c r="I14" s="138"/>
      <c r="J14" s="139"/>
      <c r="L14" s="139"/>
      <c r="M14" s="139"/>
    </row>
    <row r="15" spans="1:13" s="136" customFormat="1" ht="30" x14ac:dyDescent="0.2">
      <c r="A15" s="133"/>
      <c r="B15" s="133"/>
      <c r="C15" s="133"/>
      <c r="D15" s="133"/>
      <c r="F15" s="236" t="s">
        <v>208</v>
      </c>
      <c r="G15" s="206" t="s">
        <v>194</v>
      </c>
      <c r="H15" s="206" t="s">
        <v>195</v>
      </c>
      <c r="I15" s="206" t="s">
        <v>196</v>
      </c>
      <c r="J15" s="139"/>
      <c r="L15" s="139"/>
      <c r="M15" s="139"/>
    </row>
    <row r="16" spans="1:13" s="136" customFormat="1" ht="14.25" x14ac:dyDescent="0.2">
      <c r="A16" s="133" t="str">
        <f>'PROGRAM BUDGET &amp; FISCAL REPORT'!$B$7</f>
        <v>WISE &amp; Healthy Aging</v>
      </c>
      <c r="B16" s="133" t="str">
        <f>'PROGRAM BUDGET &amp; FISCAL REPORT'!$B$8</f>
        <v>Adult Day Service Center</v>
      </c>
      <c r="C16" s="133"/>
      <c r="D16" s="133" t="s">
        <v>197</v>
      </c>
      <c r="E16" s="136" t="s">
        <v>209</v>
      </c>
      <c r="F16" s="207" t="s">
        <v>210</v>
      </c>
      <c r="G16" s="234">
        <v>2</v>
      </c>
      <c r="H16" s="255">
        <v>0</v>
      </c>
      <c r="I16" s="255">
        <v>4</v>
      </c>
      <c r="J16" s="139"/>
      <c r="L16" s="139"/>
      <c r="M16" s="139"/>
    </row>
    <row r="17" spans="1:13" s="136" customFormat="1" ht="14.25" x14ac:dyDescent="0.2">
      <c r="A17" s="133" t="str">
        <f>'PROGRAM BUDGET &amp; FISCAL REPORT'!$B$7</f>
        <v>WISE &amp; Healthy Aging</v>
      </c>
      <c r="B17" s="133" t="str">
        <f>'PROGRAM BUDGET &amp; FISCAL REPORT'!$B$8</f>
        <v>Adult Day Service Center</v>
      </c>
      <c r="C17" s="133"/>
      <c r="D17" s="133" t="s">
        <v>197</v>
      </c>
      <c r="E17" s="136" t="s">
        <v>209</v>
      </c>
      <c r="F17" s="207" t="s">
        <v>211</v>
      </c>
      <c r="G17" s="234">
        <v>5</v>
      </c>
      <c r="H17" s="255">
        <v>1</v>
      </c>
      <c r="I17" s="255">
        <v>1</v>
      </c>
      <c r="J17" s="139"/>
      <c r="L17" s="139"/>
      <c r="M17" s="139"/>
    </row>
    <row r="18" spans="1:13" s="136" customFormat="1" ht="14.25" x14ac:dyDescent="0.2">
      <c r="A18" s="133" t="str">
        <f>'PROGRAM BUDGET &amp; FISCAL REPORT'!$B$7</f>
        <v>WISE &amp; Healthy Aging</v>
      </c>
      <c r="B18" s="133" t="str">
        <f>'PROGRAM BUDGET &amp; FISCAL REPORT'!$B$8</f>
        <v>Adult Day Service Center</v>
      </c>
      <c r="C18" s="133"/>
      <c r="D18" s="133" t="s">
        <v>197</v>
      </c>
      <c r="E18" s="136" t="s">
        <v>209</v>
      </c>
      <c r="F18" s="207" t="s">
        <v>212</v>
      </c>
      <c r="G18" s="234">
        <v>2</v>
      </c>
      <c r="H18" s="255">
        <v>6</v>
      </c>
      <c r="I18" s="255">
        <v>7</v>
      </c>
      <c r="J18" s="139"/>
      <c r="L18" s="139"/>
      <c r="M18" s="139"/>
    </row>
    <row r="19" spans="1:13" s="136" customFormat="1" ht="14.25" x14ac:dyDescent="0.2">
      <c r="A19" s="133" t="str">
        <f>'PROGRAM BUDGET &amp; FISCAL REPORT'!$B$7</f>
        <v>WISE &amp; Healthy Aging</v>
      </c>
      <c r="B19" s="133" t="str">
        <f>'PROGRAM BUDGET &amp; FISCAL REPORT'!$B$8</f>
        <v>Adult Day Service Center</v>
      </c>
      <c r="C19" s="133"/>
      <c r="D19" s="133" t="s">
        <v>197</v>
      </c>
      <c r="E19" s="136" t="s">
        <v>209</v>
      </c>
      <c r="F19" s="207" t="s">
        <v>213</v>
      </c>
      <c r="G19" s="234">
        <v>26</v>
      </c>
      <c r="H19" s="255">
        <v>9</v>
      </c>
      <c r="I19" s="255">
        <v>14</v>
      </c>
      <c r="J19" s="139"/>
      <c r="L19" s="139"/>
      <c r="M19" s="139"/>
    </row>
    <row r="20" spans="1:13" s="136" customFormat="1" ht="14.25" x14ac:dyDescent="0.2">
      <c r="A20" s="133" t="str">
        <f>'PROGRAM BUDGET &amp; FISCAL REPORT'!$B$7</f>
        <v>WISE &amp; Healthy Aging</v>
      </c>
      <c r="B20" s="133" t="str">
        <f>'PROGRAM BUDGET &amp; FISCAL REPORT'!$B$8</f>
        <v>Adult Day Service Center</v>
      </c>
      <c r="C20" s="133"/>
      <c r="D20" s="133" t="s">
        <v>197</v>
      </c>
      <c r="E20" s="136" t="s">
        <v>209</v>
      </c>
      <c r="F20" s="207" t="s">
        <v>214</v>
      </c>
      <c r="G20" s="234">
        <v>0</v>
      </c>
      <c r="H20" s="255">
        <v>0</v>
      </c>
      <c r="I20" s="255">
        <v>0</v>
      </c>
      <c r="J20" s="139"/>
      <c r="L20" s="139"/>
      <c r="M20" s="139"/>
    </row>
    <row r="21" spans="1:13" s="136" customFormat="1" ht="14.25" x14ac:dyDescent="0.2">
      <c r="A21" s="133" t="str">
        <f>'PROGRAM BUDGET &amp; FISCAL REPORT'!$B$7</f>
        <v>WISE &amp; Healthy Aging</v>
      </c>
      <c r="B21" s="133" t="str">
        <f>'PROGRAM BUDGET &amp; FISCAL REPORT'!$B$8</f>
        <v>Adult Day Service Center</v>
      </c>
      <c r="C21" s="133"/>
      <c r="D21" s="133" t="s">
        <v>197</v>
      </c>
      <c r="E21" s="136" t="s">
        <v>209</v>
      </c>
      <c r="F21" s="207" t="s">
        <v>215</v>
      </c>
      <c r="G21" s="234">
        <v>0</v>
      </c>
      <c r="H21" s="255">
        <v>0</v>
      </c>
      <c r="I21" s="255">
        <v>0</v>
      </c>
      <c r="J21" s="139"/>
      <c r="L21" s="139"/>
      <c r="M21" s="139"/>
    </row>
    <row r="22" spans="1:13" s="136" customFormat="1" ht="14.25" x14ac:dyDescent="0.2">
      <c r="A22" s="133" t="str">
        <f>'PROGRAM BUDGET &amp; FISCAL REPORT'!$B$7</f>
        <v>WISE &amp; Healthy Aging</v>
      </c>
      <c r="B22" s="133" t="str">
        <f>'PROGRAM BUDGET &amp; FISCAL REPORT'!$B$8</f>
        <v>Adult Day Service Center</v>
      </c>
      <c r="C22" s="133"/>
      <c r="D22" s="133" t="s">
        <v>197</v>
      </c>
      <c r="E22" s="136" t="s">
        <v>209</v>
      </c>
      <c r="F22" s="207" t="s">
        <v>216</v>
      </c>
      <c r="G22" s="234">
        <v>0</v>
      </c>
      <c r="H22" s="255">
        <v>0</v>
      </c>
      <c r="I22" s="255">
        <v>0</v>
      </c>
      <c r="J22" s="139"/>
      <c r="L22" s="139"/>
      <c r="M22" s="139"/>
    </row>
    <row r="23" spans="1:13" s="136" customFormat="1" ht="15" x14ac:dyDescent="0.2">
      <c r="A23" s="133"/>
      <c r="B23" s="133"/>
      <c r="C23" s="133"/>
      <c r="D23" s="133"/>
      <c r="F23" s="208" t="s">
        <v>217</v>
      </c>
      <c r="G23" s="198">
        <f>SUM(G16:G22)</f>
        <v>35</v>
      </c>
      <c r="H23" s="198">
        <f>SUM(H16:H22)</f>
        <v>16</v>
      </c>
      <c r="I23" s="198">
        <f>SUM(I16:I22)</f>
        <v>26</v>
      </c>
      <c r="J23" s="139"/>
      <c r="L23" s="139"/>
      <c r="M23" s="139"/>
    </row>
    <row r="24" spans="1:13" s="136" customFormat="1" ht="14.25" x14ac:dyDescent="0.2">
      <c r="A24" s="133"/>
      <c r="B24" s="133"/>
      <c r="C24" s="133"/>
      <c r="D24" s="133"/>
      <c r="G24" s="138"/>
      <c r="H24" s="138"/>
      <c r="I24" s="138"/>
      <c r="J24" s="139"/>
      <c r="L24" s="139"/>
      <c r="M24" s="139"/>
    </row>
    <row r="25" spans="1:13" s="136" customFormat="1" ht="30" x14ac:dyDescent="0.2">
      <c r="A25" s="133"/>
      <c r="B25" s="133"/>
      <c r="C25" s="133"/>
      <c r="D25" s="133"/>
      <c r="F25" s="236" t="s">
        <v>218</v>
      </c>
      <c r="G25" s="206" t="s">
        <v>194</v>
      </c>
      <c r="H25" s="206" t="s">
        <v>195</v>
      </c>
      <c r="I25" s="206" t="s">
        <v>196</v>
      </c>
      <c r="J25" s="139"/>
      <c r="L25" s="139"/>
      <c r="M25" s="139"/>
    </row>
    <row r="26" spans="1:13" s="136" customFormat="1" ht="14.25" x14ac:dyDescent="0.2">
      <c r="A26" s="133" t="str">
        <f>'PROGRAM BUDGET &amp; FISCAL REPORT'!$B$7</f>
        <v>WISE &amp; Healthy Aging</v>
      </c>
      <c r="B26" s="133" t="str">
        <f>'PROGRAM BUDGET &amp; FISCAL REPORT'!$B$8</f>
        <v>Adult Day Service Center</v>
      </c>
      <c r="C26" s="133"/>
      <c r="D26" s="133" t="s">
        <v>197</v>
      </c>
      <c r="E26" s="136" t="s">
        <v>219</v>
      </c>
      <c r="F26" s="207">
        <v>90401</v>
      </c>
      <c r="G26" s="234" t="s">
        <v>205</v>
      </c>
      <c r="H26" s="255">
        <v>2</v>
      </c>
      <c r="I26" s="255">
        <v>4</v>
      </c>
      <c r="J26" s="139"/>
      <c r="L26" s="139"/>
      <c r="M26" s="139"/>
    </row>
    <row r="27" spans="1:13" s="136" customFormat="1" ht="14.25" x14ac:dyDescent="0.2">
      <c r="A27" s="133" t="str">
        <f>'PROGRAM BUDGET &amp; FISCAL REPORT'!$B$7</f>
        <v>WISE &amp; Healthy Aging</v>
      </c>
      <c r="B27" s="133" t="str">
        <f>'PROGRAM BUDGET &amp; FISCAL REPORT'!$B$8</f>
        <v>Adult Day Service Center</v>
      </c>
      <c r="C27" s="133"/>
      <c r="D27" s="133" t="s">
        <v>197</v>
      </c>
      <c r="E27" s="136" t="s">
        <v>219</v>
      </c>
      <c r="F27" s="207">
        <v>90402</v>
      </c>
      <c r="G27" s="234" t="s">
        <v>205</v>
      </c>
      <c r="H27" s="255">
        <v>4</v>
      </c>
      <c r="I27" s="255">
        <v>4</v>
      </c>
      <c r="J27" s="139"/>
      <c r="L27" s="139"/>
      <c r="M27" s="139"/>
    </row>
    <row r="28" spans="1:13" s="136" customFormat="1" ht="14.25" x14ac:dyDescent="0.2">
      <c r="A28" s="133" t="str">
        <f>'PROGRAM BUDGET &amp; FISCAL REPORT'!$B$7</f>
        <v>WISE &amp; Healthy Aging</v>
      </c>
      <c r="B28" s="133" t="str">
        <f>'PROGRAM BUDGET &amp; FISCAL REPORT'!$B$8</f>
        <v>Adult Day Service Center</v>
      </c>
      <c r="C28" s="133"/>
      <c r="D28" s="133" t="s">
        <v>197</v>
      </c>
      <c r="E28" s="136" t="s">
        <v>219</v>
      </c>
      <c r="F28" s="207">
        <v>90403</v>
      </c>
      <c r="G28" s="234" t="s">
        <v>205</v>
      </c>
      <c r="H28" s="255">
        <v>2</v>
      </c>
      <c r="I28" s="255">
        <v>3</v>
      </c>
      <c r="J28" s="139"/>
      <c r="L28" s="139"/>
      <c r="M28" s="139"/>
    </row>
    <row r="29" spans="1:13" s="136" customFormat="1" ht="14.25" x14ac:dyDescent="0.2">
      <c r="A29" s="133" t="str">
        <f>'PROGRAM BUDGET &amp; FISCAL REPORT'!$B$7</f>
        <v>WISE &amp; Healthy Aging</v>
      </c>
      <c r="B29" s="133" t="str">
        <f>'PROGRAM BUDGET &amp; FISCAL REPORT'!$B$8</f>
        <v>Adult Day Service Center</v>
      </c>
      <c r="C29" s="133"/>
      <c r="D29" s="133" t="s">
        <v>197</v>
      </c>
      <c r="E29" s="136" t="s">
        <v>219</v>
      </c>
      <c r="F29" s="207">
        <v>90404</v>
      </c>
      <c r="G29" s="234" t="s">
        <v>205</v>
      </c>
      <c r="H29" s="255">
        <v>5</v>
      </c>
      <c r="I29" s="255">
        <v>9</v>
      </c>
      <c r="J29" s="139"/>
      <c r="L29" s="139"/>
      <c r="M29" s="139"/>
    </row>
    <row r="30" spans="1:13" s="136" customFormat="1" ht="14.25" x14ac:dyDescent="0.2">
      <c r="A30" s="133" t="str">
        <f>'PROGRAM BUDGET &amp; FISCAL REPORT'!$B$7</f>
        <v>WISE &amp; Healthy Aging</v>
      </c>
      <c r="B30" s="133" t="str">
        <f>'PROGRAM BUDGET &amp; FISCAL REPORT'!$B$8</f>
        <v>Adult Day Service Center</v>
      </c>
      <c r="C30" s="133"/>
      <c r="D30" s="133" t="s">
        <v>197</v>
      </c>
      <c r="E30" s="136" t="s">
        <v>219</v>
      </c>
      <c r="F30" s="207">
        <v>90405</v>
      </c>
      <c r="G30" s="234" t="s">
        <v>205</v>
      </c>
      <c r="H30" s="255">
        <v>3</v>
      </c>
      <c r="I30" s="255">
        <v>6</v>
      </c>
      <c r="J30" s="139"/>
      <c r="L30" s="139"/>
      <c r="M30" s="139"/>
    </row>
    <row r="31" spans="1:13" s="136" customFormat="1" ht="14.25" x14ac:dyDescent="0.2">
      <c r="A31" s="133" t="str">
        <f>'PROGRAM BUDGET &amp; FISCAL REPORT'!$B$7</f>
        <v>WISE &amp; Healthy Aging</v>
      </c>
      <c r="B31" s="133" t="str">
        <f>'PROGRAM BUDGET &amp; FISCAL REPORT'!$B$8</f>
        <v>Adult Day Service Center</v>
      </c>
      <c r="C31" s="133"/>
      <c r="D31" s="133" t="s">
        <v>197</v>
      </c>
      <c r="E31" s="136" t="s">
        <v>219</v>
      </c>
      <c r="F31" s="207" t="s">
        <v>220</v>
      </c>
      <c r="G31" s="234" t="s">
        <v>205</v>
      </c>
      <c r="H31" s="255">
        <v>0</v>
      </c>
      <c r="I31" s="255">
        <v>0</v>
      </c>
      <c r="J31" s="139"/>
      <c r="L31" s="139"/>
      <c r="M31" s="139"/>
    </row>
    <row r="32" spans="1:13" s="136" customFormat="1" ht="15" x14ac:dyDescent="0.2">
      <c r="A32" s="133"/>
      <c r="B32" s="133"/>
      <c r="C32" s="133"/>
      <c r="D32" s="133"/>
      <c r="F32" s="208" t="s">
        <v>217</v>
      </c>
      <c r="G32" s="198">
        <f>SUM(G26:G31)</f>
        <v>0</v>
      </c>
      <c r="H32" s="198">
        <f>SUM(H26:H31)</f>
        <v>16</v>
      </c>
      <c r="I32" s="198">
        <f>SUM(I26:I31)</f>
        <v>26</v>
      </c>
      <c r="J32" s="139"/>
      <c r="L32" s="139"/>
      <c r="M32" s="139"/>
    </row>
    <row r="33" spans="1:13" s="136" customFormat="1" ht="15" x14ac:dyDescent="0.2">
      <c r="A33" s="134"/>
      <c r="B33" s="134"/>
      <c r="C33" s="133"/>
      <c r="D33" s="133"/>
      <c r="G33" s="139"/>
      <c r="H33" s="138"/>
      <c r="I33" s="138"/>
      <c r="J33" s="139"/>
      <c r="L33" s="139"/>
      <c r="M33" s="139"/>
    </row>
    <row r="34" spans="1:13" s="136" customFormat="1" ht="30" x14ac:dyDescent="0.2">
      <c r="A34" s="133"/>
      <c r="B34" s="133"/>
      <c r="C34" s="133"/>
      <c r="D34" s="133"/>
      <c r="G34" s="206" t="s">
        <v>195</v>
      </c>
      <c r="H34" s="206" t="s">
        <v>195</v>
      </c>
      <c r="I34" s="206" t="s">
        <v>195</v>
      </c>
      <c r="J34" s="206" t="s">
        <v>196</v>
      </c>
      <c r="K34" s="206" t="s">
        <v>196</v>
      </c>
      <c r="L34" s="206" t="s">
        <v>196</v>
      </c>
    </row>
    <row r="35" spans="1:13" s="136" customFormat="1" ht="30" x14ac:dyDescent="0.2">
      <c r="A35" s="133"/>
      <c r="B35" s="133"/>
      <c r="C35" s="133"/>
      <c r="D35" s="133"/>
      <c r="F35" s="236" t="s">
        <v>221</v>
      </c>
      <c r="G35" s="206" t="s">
        <v>222</v>
      </c>
      <c r="H35" s="206" t="s">
        <v>223</v>
      </c>
      <c r="I35" s="206" t="s">
        <v>224</v>
      </c>
      <c r="J35" s="206" t="s">
        <v>222</v>
      </c>
      <c r="K35" s="206" t="s">
        <v>223</v>
      </c>
      <c r="L35" s="206" t="s">
        <v>224</v>
      </c>
    </row>
    <row r="36" spans="1:13" s="136" customFormat="1" ht="14.25" x14ac:dyDescent="0.2">
      <c r="A36" s="133" t="str">
        <f>'PROGRAM BUDGET &amp; FISCAL REPORT'!$B$7</f>
        <v>WISE &amp; Healthy Aging</v>
      </c>
      <c r="B36" s="133" t="str">
        <f>'PROGRAM BUDGET &amp; FISCAL REPORT'!$B$8</f>
        <v>Adult Day Service Center</v>
      </c>
      <c r="C36" s="133" t="s">
        <v>190</v>
      </c>
      <c r="D36" s="133" t="s">
        <v>197</v>
      </c>
      <c r="E36" s="136" t="s">
        <v>225</v>
      </c>
      <c r="F36" s="199" t="s">
        <v>226</v>
      </c>
      <c r="G36" s="256"/>
      <c r="H36" s="257"/>
      <c r="I36" s="257"/>
      <c r="J36" s="256"/>
      <c r="K36" s="257"/>
      <c r="L36" s="257"/>
    </row>
    <row r="37" spans="1:13" s="136" customFormat="1" ht="14.25" x14ac:dyDescent="0.2">
      <c r="A37" s="133" t="str">
        <f>'PROGRAM BUDGET &amp; FISCAL REPORT'!$B$7</f>
        <v>WISE &amp; Healthy Aging</v>
      </c>
      <c r="B37" s="133" t="str">
        <f>'PROGRAM BUDGET &amp; FISCAL REPORT'!$B$8</f>
        <v>Adult Day Service Center</v>
      </c>
      <c r="C37" s="133" t="s">
        <v>190</v>
      </c>
      <c r="D37" s="133" t="s">
        <v>197</v>
      </c>
      <c r="E37" s="136" t="s">
        <v>225</v>
      </c>
      <c r="F37" s="200" t="s">
        <v>227</v>
      </c>
      <c r="G37" s="256"/>
      <c r="H37" s="257"/>
      <c r="I37" s="257"/>
      <c r="J37" s="256"/>
      <c r="K37" s="257"/>
      <c r="L37" s="257"/>
    </row>
    <row r="38" spans="1:13" s="136" customFormat="1" ht="14.25" x14ac:dyDescent="0.2">
      <c r="A38" s="133" t="str">
        <f>'PROGRAM BUDGET &amp; FISCAL REPORT'!$B$7</f>
        <v>WISE &amp; Healthy Aging</v>
      </c>
      <c r="B38" s="133" t="str">
        <f>'PROGRAM BUDGET &amp; FISCAL REPORT'!$B$8</f>
        <v>Adult Day Service Center</v>
      </c>
      <c r="C38" s="133" t="s">
        <v>190</v>
      </c>
      <c r="D38" s="133" t="s">
        <v>197</v>
      </c>
      <c r="E38" s="136" t="s">
        <v>225</v>
      </c>
      <c r="F38" s="200" t="s">
        <v>228</v>
      </c>
      <c r="G38" s="256"/>
      <c r="H38" s="257"/>
      <c r="I38" s="257"/>
      <c r="J38" s="256"/>
      <c r="K38" s="257"/>
      <c r="L38" s="257"/>
    </row>
    <row r="39" spans="1:13" s="136" customFormat="1" ht="14.25" x14ac:dyDescent="0.2">
      <c r="A39" s="133" t="str">
        <f>'PROGRAM BUDGET &amp; FISCAL REPORT'!$B$7</f>
        <v>WISE &amp; Healthy Aging</v>
      </c>
      <c r="B39" s="133" t="str">
        <f>'PROGRAM BUDGET &amp; FISCAL REPORT'!$B$8</f>
        <v>Adult Day Service Center</v>
      </c>
      <c r="C39" s="133" t="s">
        <v>190</v>
      </c>
      <c r="D39" s="133" t="s">
        <v>197</v>
      </c>
      <c r="E39" s="136" t="s">
        <v>225</v>
      </c>
      <c r="F39" s="199" t="s">
        <v>229</v>
      </c>
      <c r="G39" s="256"/>
      <c r="H39" s="257"/>
      <c r="I39" s="257"/>
      <c r="J39" s="256"/>
      <c r="K39" s="257"/>
      <c r="L39" s="257"/>
    </row>
    <row r="40" spans="1:13" s="136" customFormat="1" ht="14.25" x14ac:dyDescent="0.2">
      <c r="A40" s="133" t="str">
        <f>'PROGRAM BUDGET &amp; FISCAL REPORT'!$B$7</f>
        <v>WISE &amp; Healthy Aging</v>
      </c>
      <c r="B40" s="133" t="str">
        <f>'PROGRAM BUDGET &amp; FISCAL REPORT'!$B$8</f>
        <v>Adult Day Service Center</v>
      </c>
      <c r="C40" s="133" t="s">
        <v>190</v>
      </c>
      <c r="D40" s="133" t="s">
        <v>197</v>
      </c>
      <c r="E40" s="136" t="s">
        <v>225</v>
      </c>
      <c r="F40" s="199" t="s">
        <v>230</v>
      </c>
      <c r="G40" s="256"/>
      <c r="H40" s="257"/>
      <c r="I40" s="257"/>
      <c r="J40" s="256"/>
      <c r="K40" s="257"/>
      <c r="L40" s="257"/>
    </row>
    <row r="41" spans="1:13" s="136" customFormat="1" ht="14.25" x14ac:dyDescent="0.2">
      <c r="A41" s="133" t="str">
        <f>'PROGRAM BUDGET &amp; FISCAL REPORT'!$B$7</f>
        <v>WISE &amp; Healthy Aging</v>
      </c>
      <c r="B41" s="133" t="str">
        <f>'PROGRAM BUDGET &amp; FISCAL REPORT'!$B$8</f>
        <v>Adult Day Service Center</v>
      </c>
      <c r="C41" s="133" t="s">
        <v>190</v>
      </c>
      <c r="D41" s="133" t="s">
        <v>197</v>
      </c>
      <c r="E41" s="136" t="s">
        <v>225</v>
      </c>
      <c r="F41" s="199" t="s">
        <v>231</v>
      </c>
      <c r="G41" s="256"/>
      <c r="H41" s="257"/>
      <c r="I41" s="257"/>
      <c r="J41" s="256"/>
      <c r="K41" s="257"/>
      <c r="L41" s="257"/>
    </row>
    <row r="42" spans="1:13" s="136" customFormat="1" ht="14.25" x14ac:dyDescent="0.2">
      <c r="A42" s="133" t="str">
        <f>'PROGRAM BUDGET &amp; FISCAL REPORT'!$B$7</f>
        <v>WISE &amp; Healthy Aging</v>
      </c>
      <c r="B42" s="133" t="str">
        <f>'PROGRAM BUDGET &amp; FISCAL REPORT'!$B$8</f>
        <v>Adult Day Service Center</v>
      </c>
      <c r="C42" s="133" t="s">
        <v>190</v>
      </c>
      <c r="D42" s="133" t="s">
        <v>197</v>
      </c>
      <c r="E42" s="136" t="s">
        <v>225</v>
      </c>
      <c r="F42" s="199" t="s">
        <v>232</v>
      </c>
      <c r="G42" s="256"/>
      <c r="H42" s="257"/>
      <c r="I42" s="257"/>
      <c r="J42" s="256"/>
      <c r="K42" s="257"/>
      <c r="L42" s="257"/>
    </row>
    <row r="43" spans="1:13" s="136" customFormat="1" ht="14.25" x14ac:dyDescent="0.2">
      <c r="A43" s="133" t="str">
        <f>'PROGRAM BUDGET &amp; FISCAL REPORT'!$B$7</f>
        <v>WISE &amp; Healthy Aging</v>
      </c>
      <c r="B43" s="133" t="str">
        <f>'PROGRAM BUDGET &amp; FISCAL REPORT'!$B$8</f>
        <v>Adult Day Service Center</v>
      </c>
      <c r="C43" s="133" t="s">
        <v>190</v>
      </c>
      <c r="D43" s="133" t="s">
        <v>197</v>
      </c>
      <c r="E43" s="136" t="s">
        <v>225</v>
      </c>
      <c r="F43" s="199" t="s">
        <v>233</v>
      </c>
      <c r="G43" s="256"/>
      <c r="H43" s="257"/>
      <c r="I43" s="257"/>
      <c r="J43" s="256"/>
      <c r="K43" s="257"/>
      <c r="L43" s="257"/>
    </row>
    <row r="44" spans="1:13" s="136" customFormat="1" ht="14.25" x14ac:dyDescent="0.2">
      <c r="A44" s="133" t="str">
        <f>'PROGRAM BUDGET &amp; FISCAL REPORT'!$B$7</f>
        <v>WISE &amp; Healthy Aging</v>
      </c>
      <c r="B44" s="133" t="str">
        <f>'PROGRAM BUDGET &amp; FISCAL REPORT'!$B$8</f>
        <v>Adult Day Service Center</v>
      </c>
      <c r="C44" s="133" t="s">
        <v>190</v>
      </c>
      <c r="D44" s="133" t="s">
        <v>197</v>
      </c>
      <c r="E44" s="136" t="s">
        <v>225</v>
      </c>
      <c r="F44" s="199" t="s">
        <v>234</v>
      </c>
      <c r="G44" s="257">
        <v>2</v>
      </c>
      <c r="H44" s="257">
        <v>1</v>
      </c>
      <c r="I44" s="257"/>
      <c r="J44" s="257">
        <v>2</v>
      </c>
      <c r="K44" s="257">
        <v>1</v>
      </c>
      <c r="L44" s="257"/>
    </row>
    <row r="45" spans="1:13" s="136" customFormat="1" ht="14.25" x14ac:dyDescent="0.2">
      <c r="A45" s="133" t="str">
        <f>'PROGRAM BUDGET &amp; FISCAL REPORT'!$B$7</f>
        <v>WISE &amp; Healthy Aging</v>
      </c>
      <c r="B45" s="133" t="str">
        <f>'PROGRAM BUDGET &amp; FISCAL REPORT'!$B$8</f>
        <v>Adult Day Service Center</v>
      </c>
      <c r="C45" s="133" t="s">
        <v>190</v>
      </c>
      <c r="D45" s="133" t="s">
        <v>197</v>
      </c>
      <c r="E45" s="136" t="s">
        <v>225</v>
      </c>
      <c r="F45" s="199" t="s">
        <v>235</v>
      </c>
      <c r="G45" s="257">
        <v>3</v>
      </c>
      <c r="H45" s="257">
        <v>3</v>
      </c>
      <c r="I45" s="257"/>
      <c r="J45" s="257">
        <v>5</v>
      </c>
      <c r="K45" s="257">
        <v>7</v>
      </c>
      <c r="L45" s="257"/>
    </row>
    <row r="46" spans="1:13" s="136" customFormat="1" ht="14.25" x14ac:dyDescent="0.2">
      <c r="A46" s="133" t="str">
        <f>'PROGRAM BUDGET &amp; FISCAL REPORT'!$B$7</f>
        <v>WISE &amp; Healthy Aging</v>
      </c>
      <c r="B46" s="133" t="str">
        <f>'PROGRAM BUDGET &amp; FISCAL REPORT'!$B$8</f>
        <v>Adult Day Service Center</v>
      </c>
      <c r="C46" s="133" t="s">
        <v>190</v>
      </c>
      <c r="D46" s="133" t="s">
        <v>197</v>
      </c>
      <c r="E46" s="136" t="s">
        <v>225</v>
      </c>
      <c r="F46" s="199" t="s">
        <v>236</v>
      </c>
      <c r="G46" s="257">
        <v>1</v>
      </c>
      <c r="H46" s="257">
        <v>6</v>
      </c>
      <c r="I46" s="257"/>
      <c r="J46" s="257">
        <v>2</v>
      </c>
      <c r="K46" s="257">
        <v>9</v>
      </c>
      <c r="L46" s="257"/>
    </row>
    <row r="47" spans="1:13" ht="15" x14ac:dyDescent="0.2">
      <c r="E47" s="123"/>
      <c r="F47" s="201" t="s">
        <v>217</v>
      </c>
      <c r="G47" s="235">
        <f t="shared" ref="G47:L47" si="0">SUM(G36:G46)</f>
        <v>6</v>
      </c>
      <c r="H47" s="235">
        <f t="shared" si="0"/>
        <v>10</v>
      </c>
      <c r="I47" s="235">
        <f t="shared" si="0"/>
        <v>0</v>
      </c>
      <c r="J47" s="235">
        <f t="shared" si="0"/>
        <v>9</v>
      </c>
      <c r="K47" s="235">
        <f t="shared" si="0"/>
        <v>17</v>
      </c>
      <c r="L47" s="235">
        <f t="shared" si="0"/>
        <v>0</v>
      </c>
      <c r="M47" s="123"/>
    </row>
    <row r="48" spans="1:13" x14ac:dyDescent="0.2">
      <c r="E48" s="123"/>
      <c r="F48" s="127"/>
      <c r="G48" s="129"/>
      <c r="H48" s="58"/>
      <c r="I48" s="129"/>
      <c r="J48" s="129"/>
    </row>
    <row r="49" spans="1:8" s="261" customFormat="1" ht="45" x14ac:dyDescent="0.2">
      <c r="A49" s="258"/>
      <c r="B49" s="258"/>
      <c r="C49" s="258"/>
      <c r="D49" s="259"/>
      <c r="E49" s="260"/>
      <c r="F49" s="236" t="s">
        <v>237</v>
      </c>
      <c r="G49" s="263" t="s">
        <v>194</v>
      </c>
      <c r="H49" s="264" t="s">
        <v>238</v>
      </c>
    </row>
    <row r="50" spans="1:8" s="261" customFormat="1" ht="14.25" x14ac:dyDescent="0.2">
      <c r="A50" s="258"/>
      <c r="B50" s="258"/>
      <c r="C50" s="258"/>
      <c r="D50" s="258"/>
      <c r="F50" s="258"/>
      <c r="G50" s="232">
        <f>IFERROR('PROGRAM BUDGET &amp; FISCAL REPORT'!G18/'PARTICIPANTS &amp; DEMOGRAPHICS'!G6,"N/A")</f>
        <v>7701.4933333333329</v>
      </c>
      <c r="H50" s="233">
        <f>IFERROR('PROGRAM BUDGET &amp; FISCAL REPORT'!N18/'PARTICIPANTS &amp; DEMOGRAPHICS'!I6, "N/A")</f>
        <v>6982.0001666666649</v>
      </c>
    </row>
  </sheetData>
  <sheetProtection algorithmName="SHA-512" hashValue="Vk5LDxqLuNJIXrSG91raLy8EbXzVLljlbIP0eLCATdKYk+jY0y37SDkEAtKpjKsYwbmPzTrmuEWyGFO1M5Cexw==" saltValue="50sm7i6lESqXdVntlaOJJQ==" spinCount="100000" sheet="1" objects="1" scenarios="1"/>
  <pageMargins left="0.7" right="0.7" top="0.75" bottom="0.75" header="0.3" footer="0.3"/>
  <pageSetup scale="5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30" hidden="1" customWidth="1"/>
    <col min="2" max="2" width="48.85546875" style="130" customWidth="1"/>
    <col min="3" max="3" width="15.42578125" style="132" customWidth="1"/>
    <col min="4" max="4" width="19.140625" style="132" customWidth="1"/>
    <col min="5" max="5" width="19.7109375" style="132" customWidth="1"/>
    <col min="6" max="6" width="19.42578125" style="132" customWidth="1"/>
    <col min="7" max="7" width="31.42578125" style="132" customWidth="1"/>
    <col min="8" max="16384" width="11.42578125" style="130"/>
  </cols>
  <sheetData>
    <row r="1" spans="1:8" ht="18" x14ac:dyDescent="0.25">
      <c r="A1" s="56"/>
      <c r="B1" s="85" t="s">
        <v>20</v>
      </c>
      <c r="C1" s="142"/>
      <c r="D1" s="142"/>
      <c r="E1" s="142"/>
      <c r="F1" s="142"/>
      <c r="G1" s="130"/>
    </row>
    <row r="2" spans="1:8" ht="18" x14ac:dyDescent="0.25">
      <c r="A2" s="56"/>
      <c r="B2" s="85" t="s">
        <v>239</v>
      </c>
      <c r="C2" s="143"/>
      <c r="D2" s="143"/>
      <c r="E2" s="143"/>
      <c r="F2" s="143"/>
      <c r="G2" s="130"/>
    </row>
    <row r="3" spans="1:8" ht="22.5" customHeight="1" x14ac:dyDescent="0.25">
      <c r="A3" s="56"/>
      <c r="B3" s="95" t="str">
        <f>'PROGRAM BUDGET &amp; FISCAL REPORT'!A7</f>
        <v>AGENCY NAME:</v>
      </c>
      <c r="C3" s="116" t="str">
        <f>'PROGRAM BUDGET &amp; FISCAL REPORT'!B7</f>
        <v>WISE &amp; Healthy Aging</v>
      </c>
      <c r="D3" s="144"/>
      <c r="E3" s="144"/>
      <c r="F3" s="143"/>
      <c r="G3" s="130"/>
    </row>
    <row r="4" spans="1:8" ht="22.5" customHeight="1" x14ac:dyDescent="0.25">
      <c r="A4" s="56"/>
      <c r="B4" s="95" t="str">
        <f>'PROGRAM BUDGET &amp; FISCAL REPORT'!A8</f>
        <v>PROGRAM NAME:</v>
      </c>
      <c r="C4" s="116" t="str">
        <f>'PROGRAM BUDGET &amp; FISCAL REPORT'!B8</f>
        <v>Adult Day Service Center</v>
      </c>
      <c r="D4" s="144"/>
      <c r="E4" s="144"/>
      <c r="F4" s="143"/>
      <c r="G4" s="130"/>
    </row>
    <row r="5" spans="1:8" ht="8.25" customHeight="1" thickBot="1" x14ac:dyDescent="0.25">
      <c r="A5" s="56"/>
      <c r="B5" s="86"/>
      <c r="C5" s="143"/>
      <c r="D5" s="143"/>
      <c r="E5" s="143"/>
      <c r="F5" s="143"/>
      <c r="G5" s="130"/>
    </row>
    <row r="6" spans="1:8" ht="52.5" customHeight="1" x14ac:dyDescent="0.55000000000000004">
      <c r="B6" s="145" t="s">
        <v>240</v>
      </c>
      <c r="C6" s="146" t="s">
        <v>241</v>
      </c>
      <c r="D6" s="146"/>
      <c r="E6" s="146" t="s">
        <v>242</v>
      </c>
      <c r="F6" s="147"/>
      <c r="G6" s="130"/>
    </row>
    <row r="7" spans="1:8" ht="14.25" x14ac:dyDescent="0.2">
      <c r="B7" s="148" t="s">
        <v>243</v>
      </c>
      <c r="C7" s="149">
        <f>'PARTICIPANTS &amp; DEMOGRAPHICS'!G6</f>
        <v>75</v>
      </c>
      <c r="D7" s="150"/>
      <c r="E7" s="150">
        <f>'PARTICIPANTS &amp; DEMOGRAPHICS'!I6</f>
        <v>60</v>
      </c>
      <c r="F7" s="151"/>
      <c r="G7" s="130"/>
    </row>
    <row r="8" spans="1:8" ht="14.25" x14ac:dyDescent="0.2">
      <c r="B8" s="152" t="s">
        <v>244</v>
      </c>
      <c r="C8" s="149">
        <f>'PARTICIPANTS &amp; DEMOGRAPHICS'!G7</f>
        <v>35</v>
      </c>
      <c r="D8" s="150"/>
      <c r="E8" s="150">
        <f>'PARTICIPANTS &amp; DEMOGRAPHICS'!I7</f>
        <v>26</v>
      </c>
      <c r="F8" s="151"/>
      <c r="G8" s="130"/>
    </row>
    <row r="9" spans="1:8" ht="14.25" x14ac:dyDescent="0.2">
      <c r="B9" s="148" t="s">
        <v>245</v>
      </c>
      <c r="C9" s="197">
        <f>IFERROR(C8/C7, "N/A")</f>
        <v>0.46666666666666667</v>
      </c>
      <c r="D9" s="154"/>
      <c r="E9" s="154">
        <f>IFERROR(E8/E7, "N/A")</f>
        <v>0.43333333333333335</v>
      </c>
      <c r="F9" s="151"/>
      <c r="G9" s="130"/>
    </row>
    <row r="10" spans="1:8" ht="14.25" x14ac:dyDescent="0.2">
      <c r="B10" s="148"/>
      <c r="C10" s="153"/>
      <c r="D10" s="154"/>
      <c r="E10" s="149"/>
      <c r="F10" s="151"/>
      <c r="G10" s="130"/>
    </row>
    <row r="11" spans="1:8" ht="63.75" customHeight="1" x14ac:dyDescent="0.55000000000000004">
      <c r="B11" s="155" t="s">
        <v>246</v>
      </c>
      <c r="C11" s="237" t="s">
        <v>247</v>
      </c>
      <c r="D11" s="237" t="s">
        <v>248</v>
      </c>
      <c r="E11" s="237" t="s">
        <v>249</v>
      </c>
      <c r="F11" s="238" t="s">
        <v>250</v>
      </c>
      <c r="G11" s="130"/>
    </row>
    <row r="12" spans="1:8" ht="16.5" customHeight="1" x14ac:dyDescent="0.2">
      <c r="B12" s="148" t="s">
        <v>251</v>
      </c>
      <c r="C12" s="156">
        <f>'PROGRAM BUDGET &amp; FISCAL REPORT'!G18</f>
        <v>577612</v>
      </c>
      <c r="D12" s="156">
        <f>'PROGRAM BUDGET &amp; FISCAL REPORT'!H18</f>
        <v>124622.7</v>
      </c>
      <c r="E12" s="156">
        <f>'PROGRAM BUDGET &amp; FISCAL REPORT'!N18</f>
        <v>418920.00999999989</v>
      </c>
      <c r="F12" s="157">
        <f>'PROGRAM BUDGET &amp; FISCAL REPORT'!L18</f>
        <v>124623</v>
      </c>
      <c r="G12" s="130"/>
    </row>
    <row r="13" spans="1:8" ht="16.5" customHeight="1" x14ac:dyDescent="0.2">
      <c r="B13" s="148"/>
      <c r="C13" s="156"/>
      <c r="D13" s="156"/>
      <c r="E13" s="156"/>
      <c r="F13" s="157"/>
      <c r="G13" s="130"/>
    </row>
    <row r="14" spans="1:8" ht="19.5" x14ac:dyDescent="0.55000000000000004">
      <c r="B14" s="155" t="s">
        <v>252</v>
      </c>
      <c r="C14" s="285" t="s">
        <v>253</v>
      </c>
      <c r="D14" s="285"/>
      <c r="E14" s="285" t="s">
        <v>254</v>
      </c>
      <c r="F14" s="286"/>
      <c r="G14" s="130"/>
    </row>
    <row r="15" spans="1:8" ht="14.25" x14ac:dyDescent="0.2">
      <c r="B15" s="148" t="s">
        <v>255</v>
      </c>
      <c r="C15" s="89">
        <f>IFERROR(C12*C9,"N/A")</f>
        <v>269552.26666666666</v>
      </c>
      <c r="D15" s="158">
        <f>IFERROR(C15/C12,"N/A")</f>
        <v>0.46666666666666667</v>
      </c>
      <c r="E15" s="159">
        <f>IFERROR(E12*E9,"N/A")</f>
        <v>181532.00433333329</v>
      </c>
      <c r="F15" s="160">
        <f>IFERROR(E15/E12,"N/A")</f>
        <v>0.43333333333333335</v>
      </c>
      <c r="G15" s="130"/>
    </row>
    <row r="16" spans="1:8" ht="14.25" x14ac:dyDescent="0.2">
      <c r="B16" s="148" t="s">
        <v>256</v>
      </c>
      <c r="C16" s="89">
        <f>D12</f>
        <v>124622.7</v>
      </c>
      <c r="D16" s="158">
        <f>IFERROR(C16/C15, "N/A")</f>
        <v>0.46233222796123152</v>
      </c>
      <c r="E16" s="159">
        <f>F12</f>
        <v>124623</v>
      </c>
      <c r="F16" s="160">
        <f>IFERROR(E16/E15, "N/A")</f>
        <v>0.68650704572822518</v>
      </c>
      <c r="G16" s="130"/>
      <c r="H16" s="131"/>
    </row>
    <row r="17" spans="2:7" ht="15" thickBot="1" x14ac:dyDescent="0.25">
      <c r="B17" s="148"/>
      <c r="C17" s="89"/>
      <c r="D17" s="158"/>
      <c r="E17" s="159"/>
      <c r="F17" s="160"/>
      <c r="G17" s="130"/>
    </row>
    <row r="18" spans="2:7" ht="15.75" thickBot="1" x14ac:dyDescent="0.3">
      <c r="B18" s="161" t="s">
        <v>257</v>
      </c>
      <c r="C18" s="117">
        <f>IFERROR(C15-C16,"N/A")</f>
        <v>144929.56666666665</v>
      </c>
      <c r="D18" s="162">
        <f>IFERROR(C18/C15, "N/A")</f>
        <v>0.53766777203876848</v>
      </c>
      <c r="E18" s="117">
        <f>IFERROR(E15-E16, "N/A")</f>
        <v>56909.004333333287</v>
      </c>
      <c r="F18" s="163">
        <f>IFERROR(E18/E15, "N/A")</f>
        <v>0.31349295427177487</v>
      </c>
      <c r="G18" s="130"/>
    </row>
    <row r="19" spans="2:7" ht="30.75" thickBot="1" x14ac:dyDescent="0.3">
      <c r="B19" s="148"/>
      <c r="C19" s="164"/>
      <c r="D19" s="165" t="s">
        <v>258</v>
      </c>
      <c r="E19" s="150"/>
      <c r="F19" s="165" t="s">
        <v>258</v>
      </c>
    </row>
    <row r="20" spans="2:7" s="103" customFormat="1" ht="12.75" x14ac:dyDescent="0.2">
      <c r="B20" s="166"/>
      <c r="C20" s="115"/>
      <c r="D20" s="115"/>
      <c r="E20" s="115"/>
      <c r="F20" s="115"/>
      <c r="G20" s="132"/>
    </row>
  </sheetData>
  <sheetProtection algorithmName="SHA-512" hashValue="LhUSwFVQzHlqpRbemuHtgrGURo5nJWVlySWFJPQvqIWY9JiJnf45J4TuUxVG59m4aa6h2UXdX4K/OGJRP7hz9Q==" saltValue="hghZkweIymVGy7ry5FcEmw==" spinCount="100000" sheet="1" objects="1" scenarios="1"/>
  <mergeCells count="2">
    <mergeCell ref="C14:D14"/>
    <mergeCell ref="E14:F14"/>
  </mergeCells>
  <pageMargins left="1" right="1" top="0.81" bottom="0.5" header="0.5" footer="0.5"/>
  <pageSetup scale="64" orientation="portrait" horizontalDpi="4294967295" verticalDpi="4294967295" r:id="rId1"/>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E12724C1-318B-47F5-810E-846441C87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PROGRAM BUDGET &amp; FISCAL REPORT</vt:lpstr>
      <vt:lpstr>PARTICIPANTS &amp; DEMOGRAPHICS</vt:lpstr>
      <vt:lpstr>CASH MATCH</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2022-03-08T01:37:27Z</cp:lastPrinted>
  <dcterms:created xsi:type="dcterms:W3CDTF">1999-10-15T17:33:56Z</dcterms:created>
  <dcterms:modified xsi:type="dcterms:W3CDTF">2023-02-16T23:59:57Z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