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https://smgov365.sharepoint.com/teams/ccspool/HSDHSGP/2020-21 HSGP Reports for CAO/2021 YE Source Docs/2021 FISCAL DONE/"/>
    </mc:Choice>
  </mc:AlternateContent>
  <xr:revisionPtr revIDLastSave="157" documentId="11_768EDBC8F1DD2D7F06C096F09653E782091FBC84" xr6:coauthVersionLast="46" xr6:coauthVersionMax="47" xr10:uidLastSave="{10F8E852-7857-4F49-9EA8-F7EE04AE9CF2}"/>
  <workbookProtection workbookAlgorithmName="SHA-512" workbookHashValue="XRkv463p+FsTODuuiSerOVF5elB5fNNEJwmatguXltJCB2smDfeosZ5q3bxVUaEFPEs6wcsPvcfiexSR8ZkkPA==" workbookSaltValue="yuHiN7QovyBBptDqhLjUUQ==" workbookSpinCount="100000" lockStructure="1"/>
  <bookViews>
    <workbookView xWindow="-120" yWindow="-120" windowWidth="29040" windowHeight="15840" xr2:uid="{00000000-000D-0000-FFFF-FFFF00000000}"/>
  </bookViews>
  <sheets>
    <sheet name="INSTRUCTIONS" sheetId="28" r:id="rId1"/>
    <sheet name="PROGRAM BUDGET &amp; FISCAL REPORT" sheetId="19" r:id="rId2"/>
    <sheet name="PARTICIPANTS &amp; DEMOGRAPHICS" sheetId="26" r:id="rId3"/>
    <sheet name="CASH MATCH" sheetId="14" r:id="rId4"/>
  </sheets>
  <definedNames>
    <definedName name="_xlnm.Print_Area" localSheetId="1">'PROGRAM BUDGET &amp; FISCAL REPORT'!$F$2:$S$158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50" i="19" l="1"/>
  <c r="S32" i="19" l="1"/>
  <c r="P32" i="19"/>
  <c r="O32" i="19"/>
  <c r="M32" i="19"/>
  <c r="M45" i="19" s="1"/>
  <c r="L32" i="19"/>
  <c r="S43" i="19"/>
  <c r="P43" i="19"/>
  <c r="O43" i="19"/>
  <c r="M43" i="19"/>
  <c r="L43" i="19"/>
  <c r="K43" i="19"/>
  <c r="K32" i="19"/>
  <c r="K45" i="19" l="1"/>
  <c r="O45" i="19"/>
  <c r="P45" i="19"/>
  <c r="L45" i="19"/>
  <c r="S45" i="19"/>
  <c r="Q39" i="19"/>
  <c r="R39" i="19" s="1"/>
  <c r="Q40" i="19"/>
  <c r="R40" i="19" s="1"/>
  <c r="Q41" i="19"/>
  <c r="R41" i="19" s="1"/>
  <c r="Q42" i="19"/>
  <c r="R42" i="19" s="1"/>
  <c r="N42" i="19"/>
  <c r="N41" i="19"/>
  <c r="N40" i="19"/>
  <c r="N39" i="19"/>
  <c r="Q34" i="19"/>
  <c r="R34" i="19" s="1"/>
  <c r="Q29" i="19"/>
  <c r="R29" i="19" s="1"/>
  <c r="Q30" i="19"/>
  <c r="R30" i="19" s="1"/>
  <c r="N34" i="19"/>
  <c r="N29" i="19"/>
  <c r="N30" i="19"/>
  <c r="S75" i="19" l="1"/>
  <c r="Q128" i="19"/>
  <c r="Q137" i="19"/>
  <c r="S123" i="19"/>
  <c r="L47" i="26" l="1"/>
  <c r="K47" i="26"/>
  <c r="J47" i="26"/>
  <c r="C8" i="14"/>
  <c r="C7" i="14"/>
  <c r="S139" i="19"/>
  <c r="P139" i="19"/>
  <c r="P17" i="19" s="1"/>
  <c r="O139" i="19"/>
  <c r="O17" i="19" s="1"/>
  <c r="M139" i="19"/>
  <c r="L139" i="19"/>
  <c r="L17" i="19" s="1"/>
  <c r="Q138" i="19"/>
  <c r="R138" i="19" s="1"/>
  <c r="N138" i="19"/>
  <c r="B138" i="19"/>
  <c r="A138" i="19"/>
  <c r="M17" i="19"/>
  <c r="M56" i="19"/>
  <c r="M8" i="19" s="1"/>
  <c r="L56" i="19"/>
  <c r="L8" i="19" s="1"/>
  <c r="M7" i="19"/>
  <c r="L7" i="19"/>
  <c r="B128" i="19"/>
  <c r="A128" i="19"/>
  <c r="B122" i="19"/>
  <c r="A122" i="19"/>
  <c r="B121" i="19"/>
  <c r="A121" i="19"/>
  <c r="B115" i="19"/>
  <c r="A115" i="19"/>
  <c r="B114" i="19"/>
  <c r="A114" i="19"/>
  <c r="B113" i="19"/>
  <c r="A113" i="19"/>
  <c r="B112" i="19"/>
  <c r="A112" i="19"/>
  <c r="B111" i="19"/>
  <c r="A111" i="19"/>
  <c r="B110" i="19"/>
  <c r="A110" i="19"/>
  <c r="B109" i="19"/>
  <c r="A109" i="19"/>
  <c r="B108" i="19"/>
  <c r="A108" i="19"/>
  <c r="B107" i="19"/>
  <c r="A107" i="19"/>
  <c r="B106" i="19"/>
  <c r="A106" i="19"/>
  <c r="B105" i="19"/>
  <c r="A105" i="19"/>
  <c r="B104" i="19"/>
  <c r="A104" i="19"/>
  <c r="B103" i="19"/>
  <c r="A103" i="19"/>
  <c r="B102" i="19"/>
  <c r="A102" i="19"/>
  <c r="B95" i="19"/>
  <c r="A95" i="19"/>
  <c r="B88" i="19"/>
  <c r="A88" i="19"/>
  <c r="B87" i="19"/>
  <c r="A87" i="19"/>
  <c r="B81" i="19"/>
  <c r="A81" i="19"/>
  <c r="B74" i="19"/>
  <c r="A74" i="19"/>
  <c r="B73" i="19"/>
  <c r="A73" i="19"/>
  <c r="B72" i="19"/>
  <c r="A72" i="19"/>
  <c r="B65" i="19"/>
  <c r="A65" i="19"/>
  <c r="B64" i="19"/>
  <c r="A64" i="19"/>
  <c r="B63" i="19"/>
  <c r="A63" i="19"/>
  <c r="B55" i="19"/>
  <c r="A55" i="19"/>
  <c r="B54" i="19"/>
  <c r="A54" i="19"/>
  <c r="B53" i="19"/>
  <c r="A53" i="19"/>
  <c r="B52" i="19"/>
  <c r="A52" i="19"/>
  <c r="B51" i="19"/>
  <c r="A51" i="19"/>
  <c r="B50" i="19"/>
  <c r="A50" i="19"/>
  <c r="P75" i="19"/>
  <c r="P10" i="19" s="1"/>
  <c r="M89" i="19"/>
  <c r="M12" i="19" s="1"/>
  <c r="O89" i="19"/>
  <c r="O12" i="19" s="1"/>
  <c r="P89" i="19"/>
  <c r="P12" i="19" s="1"/>
  <c r="S89" i="19"/>
  <c r="S12" i="19" s="1"/>
  <c r="L89" i="19"/>
  <c r="L12" i="19" s="1"/>
  <c r="E7" i="14"/>
  <c r="N129" i="19"/>
  <c r="N128" i="19"/>
  <c r="N122" i="19"/>
  <c r="N121" i="19"/>
  <c r="N115" i="19"/>
  <c r="N114" i="19"/>
  <c r="N113" i="19"/>
  <c r="N112" i="19"/>
  <c r="N111" i="19"/>
  <c r="N110" i="19"/>
  <c r="N109" i="19"/>
  <c r="N108" i="19"/>
  <c r="N107" i="19"/>
  <c r="N106" i="19"/>
  <c r="N105" i="19"/>
  <c r="N104" i="19"/>
  <c r="N103" i="19"/>
  <c r="N102" i="19"/>
  <c r="N101" i="19"/>
  <c r="N95" i="19"/>
  <c r="N94" i="19"/>
  <c r="N88" i="19"/>
  <c r="N87" i="19"/>
  <c r="N81" i="19"/>
  <c r="N80" i="19"/>
  <c r="N73" i="19"/>
  <c r="N72" i="19"/>
  <c r="N71" i="19"/>
  <c r="Q129" i="19"/>
  <c r="R129" i="19" s="1"/>
  <c r="Q122" i="19"/>
  <c r="R122" i="19" s="1"/>
  <c r="Q113" i="19"/>
  <c r="R113" i="19" s="1"/>
  <c r="Q112" i="19"/>
  <c r="R112" i="19" s="1"/>
  <c r="Q111" i="19"/>
  <c r="R111" i="19" s="1"/>
  <c r="Q110" i="19"/>
  <c r="R110" i="19" s="1"/>
  <c r="Q109" i="19"/>
  <c r="R109" i="19" s="1"/>
  <c r="Q108" i="19"/>
  <c r="R108" i="19" s="1"/>
  <c r="Q107" i="19"/>
  <c r="R107" i="19" s="1"/>
  <c r="Q106" i="19"/>
  <c r="R106" i="19" s="1"/>
  <c r="Q105" i="19"/>
  <c r="R105" i="19" s="1"/>
  <c r="Q104" i="19"/>
  <c r="R104" i="19" s="1"/>
  <c r="Q103" i="19"/>
  <c r="R103" i="19" s="1"/>
  <c r="Q95" i="19"/>
  <c r="R95" i="19" s="1"/>
  <c r="Q88" i="19"/>
  <c r="R88" i="19" s="1"/>
  <c r="Q87" i="19"/>
  <c r="R87" i="19" s="1"/>
  <c r="Q81" i="19"/>
  <c r="R81" i="19" s="1"/>
  <c r="Q74" i="19"/>
  <c r="R74" i="19" s="1"/>
  <c r="N74" i="19"/>
  <c r="Q73" i="19"/>
  <c r="R73" i="19" s="1"/>
  <c r="N63" i="19"/>
  <c r="Q63" i="19"/>
  <c r="R63" i="19" s="1"/>
  <c r="N64" i="19"/>
  <c r="Q64" i="19"/>
  <c r="R64" i="19" s="1"/>
  <c r="N65" i="19"/>
  <c r="Q65" i="19"/>
  <c r="R65" i="19" s="1"/>
  <c r="N51" i="19"/>
  <c r="Q51" i="19"/>
  <c r="N52" i="19"/>
  <c r="Q52" i="19"/>
  <c r="R52" i="19" s="1"/>
  <c r="N53" i="19"/>
  <c r="Q53" i="19"/>
  <c r="R53" i="19" s="1"/>
  <c r="N54" i="19"/>
  <c r="Q54" i="19"/>
  <c r="R54" i="19" s="1"/>
  <c r="N55" i="19"/>
  <c r="Q55" i="19"/>
  <c r="R55" i="19" s="1"/>
  <c r="N28" i="19"/>
  <c r="E8" i="14"/>
  <c r="E9" i="14" s="1"/>
  <c r="B46" i="26"/>
  <c r="B45" i="26"/>
  <c r="B44" i="26"/>
  <c r="B43" i="26"/>
  <c r="B42" i="26"/>
  <c r="B41" i="26"/>
  <c r="B40" i="26"/>
  <c r="B39" i="26"/>
  <c r="B38" i="26"/>
  <c r="B37" i="26"/>
  <c r="B36" i="26"/>
  <c r="B31" i="26"/>
  <c r="B30" i="26"/>
  <c r="B29" i="26"/>
  <c r="B28" i="26"/>
  <c r="B27" i="26"/>
  <c r="B26" i="26"/>
  <c r="E146" i="19"/>
  <c r="E147" i="19"/>
  <c r="E148" i="19"/>
  <c r="E149" i="19"/>
  <c r="E150" i="19"/>
  <c r="E145" i="19"/>
  <c r="N44" i="19"/>
  <c r="N31" i="19"/>
  <c r="N38" i="19"/>
  <c r="N37" i="19"/>
  <c r="N36" i="19"/>
  <c r="N35" i="19"/>
  <c r="N33" i="19"/>
  <c r="N43" i="19" s="1"/>
  <c r="N50" i="19"/>
  <c r="L116" i="19"/>
  <c r="L14" i="19" s="1"/>
  <c r="Q115" i="19"/>
  <c r="R115" i="19" s="1"/>
  <c r="Q114" i="19"/>
  <c r="R114" i="19" s="1"/>
  <c r="Q94" i="19"/>
  <c r="R94" i="19" s="1"/>
  <c r="P82" i="19"/>
  <c r="P11" i="19" s="1"/>
  <c r="Q72" i="19"/>
  <c r="R72" i="19" s="1"/>
  <c r="Q71" i="19"/>
  <c r="R71" i="19" s="1"/>
  <c r="O75" i="19"/>
  <c r="O10" i="19" s="1"/>
  <c r="Q44" i="19"/>
  <c r="R44" i="19" s="1"/>
  <c r="Q31" i="19"/>
  <c r="R31" i="19" s="1"/>
  <c r="Q38" i="19"/>
  <c r="R38" i="19" s="1"/>
  <c r="L75" i="19"/>
  <c r="L10" i="19" s="1"/>
  <c r="M75" i="19"/>
  <c r="M10" i="19" s="1"/>
  <c r="A38" i="19"/>
  <c r="B38" i="19"/>
  <c r="A31" i="19"/>
  <c r="B31" i="19"/>
  <c r="A44" i="19"/>
  <c r="B44" i="19"/>
  <c r="S10" i="19"/>
  <c r="S82" i="19"/>
  <c r="S11" i="19" s="1"/>
  <c r="S96" i="19"/>
  <c r="S13" i="19" s="1"/>
  <c r="S116" i="19"/>
  <c r="S14" i="19" s="1"/>
  <c r="O123" i="19"/>
  <c r="O15" i="19" s="1"/>
  <c r="P123" i="19"/>
  <c r="P15" i="19" s="1"/>
  <c r="S130" i="19"/>
  <c r="S16" i="19" s="1"/>
  <c r="S17" i="19"/>
  <c r="Q28" i="19"/>
  <c r="Q33" i="19"/>
  <c r="Q35" i="19"/>
  <c r="R35" i="19" s="1"/>
  <c r="Q36" i="19"/>
  <c r="R36" i="19" s="1"/>
  <c r="Q37" i="19"/>
  <c r="R37" i="19" s="1"/>
  <c r="Q50" i="19"/>
  <c r="R50" i="19" s="1"/>
  <c r="O7" i="19"/>
  <c r="I47" i="26"/>
  <c r="H47" i="26"/>
  <c r="G47" i="26"/>
  <c r="A46" i="26"/>
  <c r="A45" i="26"/>
  <c r="A44" i="26"/>
  <c r="A43" i="26"/>
  <c r="A42" i="26"/>
  <c r="A41" i="26"/>
  <c r="A40" i="26"/>
  <c r="A39" i="26"/>
  <c r="A38" i="26"/>
  <c r="A37" i="26"/>
  <c r="A36" i="26"/>
  <c r="I32" i="26"/>
  <c r="H32" i="26"/>
  <c r="G32" i="26"/>
  <c r="A31" i="26"/>
  <c r="A30" i="26"/>
  <c r="A29" i="26"/>
  <c r="A28" i="26"/>
  <c r="A27" i="26"/>
  <c r="A26" i="26"/>
  <c r="I23" i="26"/>
  <c r="H23" i="26"/>
  <c r="G23" i="26"/>
  <c r="B22" i="26"/>
  <c r="A22" i="26"/>
  <c r="B21" i="26"/>
  <c r="A21" i="26"/>
  <c r="B20" i="26"/>
  <c r="A20" i="26"/>
  <c r="B19" i="26"/>
  <c r="A19" i="26"/>
  <c r="B18" i="26"/>
  <c r="A18" i="26"/>
  <c r="B17" i="26"/>
  <c r="A17" i="26"/>
  <c r="B16" i="26"/>
  <c r="A16" i="26"/>
  <c r="B13" i="26"/>
  <c r="A13" i="26"/>
  <c r="B12" i="26"/>
  <c r="A12" i="26"/>
  <c r="B11" i="26"/>
  <c r="A11" i="26"/>
  <c r="B10" i="26"/>
  <c r="A10" i="26"/>
  <c r="B9" i="26"/>
  <c r="A9" i="26"/>
  <c r="B8" i="26"/>
  <c r="A8" i="26"/>
  <c r="B7" i="26"/>
  <c r="A7" i="26"/>
  <c r="B6" i="26"/>
  <c r="A6" i="26"/>
  <c r="Q150" i="19"/>
  <c r="Q149" i="19"/>
  <c r="Q148" i="19"/>
  <c r="Q147" i="19"/>
  <c r="Q146" i="19"/>
  <c r="Q145" i="19"/>
  <c r="M82" i="19"/>
  <c r="M11" i="19" s="1"/>
  <c r="C3" i="14"/>
  <c r="C4" i="14"/>
  <c r="B4" i="14"/>
  <c r="B3" i="14"/>
  <c r="B150" i="19"/>
  <c r="A150" i="19"/>
  <c r="B149" i="19"/>
  <c r="A149" i="19"/>
  <c r="B148" i="19"/>
  <c r="A148" i="19"/>
  <c r="B147" i="19"/>
  <c r="A147" i="19"/>
  <c r="B146" i="19"/>
  <c r="A146" i="19"/>
  <c r="B145" i="19"/>
  <c r="A145" i="19"/>
  <c r="P151" i="19"/>
  <c r="O151" i="19"/>
  <c r="N151" i="19"/>
  <c r="B101" i="19"/>
  <c r="A101" i="19"/>
  <c r="B37" i="19"/>
  <c r="A37" i="19"/>
  <c r="B36" i="19"/>
  <c r="A36" i="19"/>
  <c r="B35" i="19"/>
  <c r="A35" i="19"/>
  <c r="B33" i="19"/>
  <c r="A33" i="19"/>
  <c r="B94" i="19"/>
  <c r="A94" i="19"/>
  <c r="B80" i="19"/>
  <c r="A80" i="19"/>
  <c r="B71" i="19"/>
  <c r="A71" i="19"/>
  <c r="B62" i="19"/>
  <c r="A62" i="19"/>
  <c r="B49" i="19"/>
  <c r="A49" i="19"/>
  <c r="B28" i="19"/>
  <c r="A28" i="19"/>
  <c r="L66" i="19"/>
  <c r="L9" i="19" s="1"/>
  <c r="L96" i="19"/>
  <c r="L13" i="19" s="1"/>
  <c r="L123" i="19"/>
  <c r="L15" i="19" s="1"/>
  <c r="L130" i="19"/>
  <c r="L16" i="19" s="1"/>
  <c r="M66" i="19"/>
  <c r="M9" i="19" s="1"/>
  <c r="M96" i="19"/>
  <c r="M13" i="19" s="1"/>
  <c r="M116" i="19"/>
  <c r="M14" i="19" s="1"/>
  <c r="M123" i="19"/>
  <c r="M15" i="19" s="1"/>
  <c r="M130" i="19"/>
  <c r="M16" i="19" s="1"/>
  <c r="Q62" i="19"/>
  <c r="R62" i="19" s="1"/>
  <c r="N137" i="19"/>
  <c r="N62" i="19"/>
  <c r="Q102" i="19"/>
  <c r="R102" i="19" s="1"/>
  <c r="R137" i="19"/>
  <c r="B137" i="19"/>
  <c r="A137" i="19"/>
  <c r="P130" i="19"/>
  <c r="P16" i="19" s="1"/>
  <c r="O130" i="19"/>
  <c r="O16" i="19" s="1"/>
  <c r="R128" i="19"/>
  <c r="B129" i="19"/>
  <c r="A129" i="19"/>
  <c r="Q121" i="19"/>
  <c r="R121" i="19" s="1"/>
  <c r="Q101" i="19"/>
  <c r="R101" i="19" s="1"/>
  <c r="P116" i="19"/>
  <c r="P14" i="19" s="1"/>
  <c r="O116" i="19"/>
  <c r="O14" i="19" s="1"/>
  <c r="P96" i="19"/>
  <c r="P13" i="19" s="1"/>
  <c r="O96" i="19"/>
  <c r="O13" i="19" s="1"/>
  <c r="O82" i="19"/>
  <c r="O11" i="19" s="1"/>
  <c r="Q80" i="19"/>
  <c r="R80" i="19" s="1"/>
  <c r="P66" i="19"/>
  <c r="P9" i="19" s="1"/>
  <c r="O66" i="19"/>
  <c r="O9" i="19" s="1"/>
  <c r="P56" i="19"/>
  <c r="P8" i="19" s="1"/>
  <c r="O56" i="19"/>
  <c r="O8" i="19" s="1"/>
  <c r="P7" i="19"/>
  <c r="B17" i="19"/>
  <c r="A17" i="19"/>
  <c r="B16" i="19"/>
  <c r="A16" i="19"/>
  <c r="B15" i="19"/>
  <c r="A15" i="19"/>
  <c r="B14" i="19"/>
  <c r="A14" i="19"/>
  <c r="B13" i="19"/>
  <c r="A13" i="19"/>
  <c r="B12" i="19"/>
  <c r="A12" i="19"/>
  <c r="B11" i="19"/>
  <c r="A11" i="19"/>
  <c r="B10" i="19"/>
  <c r="A10" i="19"/>
  <c r="B9" i="19"/>
  <c r="A9" i="19"/>
  <c r="B8" i="19"/>
  <c r="A8" i="19"/>
  <c r="B7" i="19"/>
  <c r="A7" i="19"/>
  <c r="B6" i="19"/>
  <c r="A6" i="19"/>
  <c r="L82" i="19"/>
  <c r="L11" i="19" s="1"/>
  <c r="R33" i="19" l="1"/>
  <c r="Q43" i="19"/>
  <c r="R43" i="19" s="1"/>
  <c r="R28" i="19"/>
  <c r="Q32" i="19"/>
  <c r="N32" i="19"/>
  <c r="N45" i="19" s="1"/>
  <c r="C9" i="14"/>
  <c r="N139" i="19"/>
  <c r="N10" i="19"/>
  <c r="N12" i="19"/>
  <c r="N9" i="19"/>
  <c r="N82" i="19"/>
  <c r="N17" i="19"/>
  <c r="N15" i="19"/>
  <c r="N89" i="19"/>
  <c r="N96" i="19"/>
  <c r="N116" i="19"/>
  <c r="N123" i="19"/>
  <c r="N11" i="19"/>
  <c r="Q151" i="19"/>
  <c r="N8" i="19"/>
  <c r="N14" i="19"/>
  <c r="N16" i="19"/>
  <c r="Q82" i="19"/>
  <c r="Q11" i="19" s="1"/>
  <c r="R11" i="19" s="1"/>
  <c r="L141" i="19"/>
  <c r="O141" i="19"/>
  <c r="N13" i="19"/>
  <c r="O18" i="19"/>
  <c r="N7" i="19"/>
  <c r="L18" i="19"/>
  <c r="P18" i="19"/>
  <c r="M18" i="19"/>
  <c r="D12" i="14" s="1"/>
  <c r="C16" i="14" s="1"/>
  <c r="N66" i="19"/>
  <c r="N56" i="19"/>
  <c r="Q75" i="19"/>
  <c r="R75" i="19" s="1"/>
  <c r="N75" i="19"/>
  <c r="Q56" i="19"/>
  <c r="R56" i="19" s="1"/>
  <c r="N130" i="19"/>
  <c r="M141" i="19"/>
  <c r="K138" i="19" s="1"/>
  <c r="P141" i="19"/>
  <c r="Q116" i="19"/>
  <c r="R116" i="19" s="1"/>
  <c r="Q139" i="19"/>
  <c r="Q66" i="19"/>
  <c r="R66" i="19" s="1"/>
  <c r="Q89" i="19"/>
  <c r="R89" i="19" s="1"/>
  <c r="Q96" i="19"/>
  <c r="Q13" i="19" s="1"/>
  <c r="R13" i="19" s="1"/>
  <c r="Q123" i="19"/>
  <c r="Q15" i="19" s="1"/>
  <c r="R15" i="19" s="1"/>
  <c r="Q130" i="19"/>
  <c r="R130" i="19" s="1"/>
  <c r="R51" i="19"/>
  <c r="R32" i="19" l="1"/>
  <c r="Q45" i="19"/>
  <c r="Q7" i="19" s="1"/>
  <c r="R7" i="19" s="1"/>
  <c r="R96" i="19"/>
  <c r="Q12" i="19"/>
  <c r="R12" i="19" s="1"/>
  <c r="C12" i="14"/>
  <c r="C15" i="14" s="1"/>
  <c r="C18" i="14" s="1"/>
  <c r="D18" i="14" s="1"/>
  <c r="G50" i="26"/>
  <c r="Q14" i="19"/>
  <c r="R14" i="19" s="1"/>
  <c r="Q8" i="19"/>
  <c r="R8" i="19" s="1"/>
  <c r="R82" i="19"/>
  <c r="R123" i="19"/>
  <c r="Q9" i="19"/>
  <c r="R9" i="19" s="1"/>
  <c r="N141" i="19"/>
  <c r="N18" i="19"/>
  <c r="S15" i="19"/>
  <c r="Q10" i="19"/>
  <c r="R10" i="19" s="1"/>
  <c r="R139" i="19"/>
  <c r="Q17" i="19"/>
  <c r="R17" i="19" s="1"/>
  <c r="Q16" i="19"/>
  <c r="R16" i="19" s="1"/>
  <c r="R45" i="19" l="1"/>
  <c r="Q141" i="19"/>
  <c r="R141" i="19" s="1"/>
  <c r="D15" i="14"/>
  <c r="D16" i="14"/>
  <c r="Q18" i="19"/>
  <c r="R18" i="19" s="1"/>
  <c r="G15" i="19" l="1"/>
  <c r="G16" i="19" s="1"/>
  <c r="F12" i="14"/>
  <c r="E16" i="14" s="1"/>
  <c r="S7" i="19" l="1"/>
  <c r="S56" i="19" l="1"/>
  <c r="S8" i="19" l="1"/>
  <c r="S66" i="19" l="1"/>
  <c r="S9" i="19" s="1"/>
  <c r="S18" i="19" s="1"/>
  <c r="S141" i="19" l="1"/>
  <c r="H50" i="26"/>
  <c r="E12" i="14"/>
  <c r="E15" i="14" s="1"/>
  <c r="F15" i="14" l="1"/>
  <c r="E18" i="14"/>
  <c r="F16" i="14"/>
  <c r="F18" i="14" l="1"/>
  <c r="R151" i="19"/>
  <c r="S151" i="19" s="1"/>
</calcChain>
</file>

<file path=xl/sharedStrings.xml><?xml version="1.0" encoding="utf-8"?>
<sst xmlns="http://schemas.openxmlformats.org/spreadsheetml/2006/main" count="622" uniqueCount="266">
  <si>
    <t>Agency</t>
  </si>
  <si>
    <t>Program</t>
  </si>
  <si>
    <t>Program 2</t>
  </si>
  <si>
    <t>Section</t>
  </si>
  <si>
    <t>Sub-Section</t>
  </si>
  <si>
    <t>Line Item Detail</t>
  </si>
  <si>
    <t>Line Item Description</t>
  </si>
  <si>
    <t>FTE (Agency Wide)</t>
  </si>
  <si>
    <t>Salary (Monthly)</t>
  </si>
  <si>
    <t>Months per Year</t>
  </si>
  <si>
    <t>% FTE to Program</t>
  </si>
  <si>
    <t>Total Program Budget</t>
  </si>
  <si>
    <t>SM Grant Budget</t>
  </si>
  <si>
    <t>Non-City Program Budget</t>
  </si>
  <si>
    <t>SM 1st Period Expend</t>
  </si>
  <si>
    <t>SM 2nd Period Expend</t>
  </si>
  <si>
    <t>SM Total Expended To Date</t>
  </si>
  <si>
    <t>SM Percent Expended</t>
  </si>
  <si>
    <t>Year-End Total Program Expend</t>
  </si>
  <si>
    <t>SECTION I:  BUDGET SUMMARY</t>
  </si>
  <si>
    <t>CITY OF SANTA MONICA</t>
  </si>
  <si>
    <t>TOTAL
PROGRAM
BUDGET</t>
  </si>
  <si>
    <t>SM GRANT
BUDGET</t>
  </si>
  <si>
    <t>NON-CITY PROGRAM BUDGET</t>
  </si>
  <si>
    <t>SM 
1st PERIOD EXPEND.</t>
  </si>
  <si>
    <t>SM  
2nd PERIOD EXPEND.</t>
  </si>
  <si>
    <t>SM TOTAL EXPEND.</t>
  </si>
  <si>
    <t>SM PERCENT EXPENDED</t>
  </si>
  <si>
    <t>YEAR-END
 TOTAL PROGRAM EXPEND.</t>
  </si>
  <si>
    <t>1A. Staff Salaries</t>
  </si>
  <si>
    <t>1B. Staff Fringe Benefits</t>
  </si>
  <si>
    <t>1C. Consultant Services</t>
  </si>
  <si>
    <t>2.   Space/Facilities</t>
  </si>
  <si>
    <t>3.   Equipment Purchase</t>
  </si>
  <si>
    <t>4.   Travel/Training</t>
  </si>
  <si>
    <t>5.   Insurance</t>
  </si>
  <si>
    <t>6.   Operating Expenses</t>
  </si>
  <si>
    <t>7.   Scholarships/Stipends</t>
  </si>
  <si>
    <t>8.   Other</t>
  </si>
  <si>
    <t>9.   Indirect Administrative Costs</t>
  </si>
  <si>
    <t>10.   TOTAL BUDGET</t>
  </si>
  <si>
    <t>SECTION II:  LINE ITEM DETAIL</t>
  </si>
  <si>
    <t>1A.  Staff Salaries</t>
  </si>
  <si>
    <t>Staff Name</t>
  </si>
  <si>
    <t>Title</t>
  </si>
  <si>
    <t>Program Director</t>
  </si>
  <si>
    <t>1A.  Staff Salaries TOTAL</t>
  </si>
  <si>
    <t>1B.  Staff Fringe Benefits</t>
  </si>
  <si>
    <t>1B.  Staff Fringe Benefits TOTAL</t>
  </si>
  <si>
    <t>1C.  Consultant Services</t>
  </si>
  <si>
    <t>1C.  Consultant Services TOTAL</t>
  </si>
  <si>
    <t>2.  Space/Facilities</t>
  </si>
  <si>
    <t>List any rental costs, utilities, janitorial costs, and any other facility costs.</t>
  </si>
  <si>
    <t>2.  Space/Facilities TOTAL</t>
  </si>
  <si>
    <t>3.  Equipment Purchase</t>
  </si>
  <si>
    <t>3.  Equipment Purchase TOTAL</t>
  </si>
  <si>
    <t>4.  Travel/Training</t>
  </si>
  <si>
    <t>4.  Travel/Training TOTAL</t>
  </si>
  <si>
    <t>5.  Insurance</t>
  </si>
  <si>
    <t>5.  Insurance TOTAL</t>
  </si>
  <si>
    <t>6.  Operating Expenses</t>
  </si>
  <si>
    <t xml:space="preserve">List all operating expenses [e.g., telephone, utilities, office supplies, printing, annual agency financial audit (required by the contract), etc.] included in the Total Program Budget. </t>
  </si>
  <si>
    <t>6.  Operating Expenses TOTAL</t>
  </si>
  <si>
    <t>7.  Scholarships/Stipends</t>
  </si>
  <si>
    <t>7.  Scholarships/Stipends TOTAL</t>
  </si>
  <si>
    <t>8.  Other</t>
  </si>
  <si>
    <t>List any program expense not appropriate for any of the above line items and provide justification.</t>
  </si>
  <si>
    <t>8.  Other TOTAL</t>
  </si>
  <si>
    <t>9.  Indirect Administrative Costs</t>
  </si>
  <si>
    <t>9.  Indirect Administrative Costs TOTAL</t>
  </si>
  <si>
    <t>Care Coordinator</t>
  </si>
  <si>
    <t>Phyllis Amaral</t>
  </si>
  <si>
    <t>VP of Community Based Services</t>
  </si>
  <si>
    <t>Melanie Gironda</t>
  </si>
  <si>
    <t>LaDonna Ringering</t>
  </si>
  <si>
    <t>Nora Carbone</t>
  </si>
  <si>
    <t>Erica Sender</t>
  </si>
  <si>
    <t>Jenny Melgar</t>
  </si>
  <si>
    <t>Worker's Compensation - 1.10% of Gross Salary</t>
  </si>
  <si>
    <t>SUI - 2% based on direct charges</t>
  </si>
  <si>
    <t>Health Benefits - 7% of Gross Salary</t>
  </si>
  <si>
    <t>Membership Dues - annual renewal $575</t>
  </si>
  <si>
    <t>FY 2020-21 INSTRUCTIONS</t>
  </si>
  <si>
    <t>Exhibit C: Program Budget and Participant Demographics</t>
  </si>
  <si>
    <t>REPORTS</t>
  </si>
  <si>
    <t>REPORT PERIOD</t>
  </si>
  <si>
    <t>REPORT DEADLINE</t>
  </si>
  <si>
    <t>Mid-Year Program and Fiscal Status Reports</t>
  </si>
  <si>
    <t>7/1/2020 – 12/31/2020</t>
  </si>
  <si>
    <t>Year-End Program and Fiscal Status Reports</t>
  </si>
  <si>
    <t>1/1/2021 – 6/30/2021</t>
  </si>
  <si>
    <t>Overview</t>
  </si>
  <si>
    <t>Beginning in FY 2020-21, HSGP grantees will use this document as a single tool to:
1) Establish your Program Budget
2) Submit your Mid-Year Report (Fiscal Results and Participant Demographics)
3) Submit your Year-End Report (Fiscal Results, Participant Demographics, and Cash Match)</t>
  </si>
  <si>
    <t>For organizations granted funding for more than one program, a separate Exhibit C (Program Budget and Participant Demographics) and corresponding Exhibit B (Program Plan and Outcomes) is required for each program.</t>
  </si>
  <si>
    <t>Please note that all reports and supporting documents submitted to the City are considered public record and are subject to disclosure under the Public Records Act.  Further note that staff may use the information herein to provide Council and the public with reports of agency performance, including demographics, outcomes, successes, findings, and concerns.</t>
  </si>
  <si>
    <t>PROGRAM BUDGET &amp; FISCAL REPORT TAB:</t>
  </si>
  <si>
    <t>Provide line-item detail as specified in each section of the template and verify all calculations. Program Budgets will not be accepted if any of the required information is incomplete or if the calculations are incorrect. Completed sections will be locked for editing once approved by City staff. Any subsequent updates required due to approved Budget Modifications will be incorporated by City staff.</t>
  </si>
  <si>
    <r>
      <t xml:space="preserve">You may only input data into the shaded cells, as described in the instructions below. All other cells are locked for editing. Cells containing formulas will automatically calculate. Please report any issues to </t>
    </r>
    <r>
      <rPr>
        <b/>
        <u/>
        <sz val="10"/>
        <rFont val="Arial"/>
        <family val="2"/>
      </rPr>
      <t>humanservices@smgov.net</t>
    </r>
    <r>
      <rPr>
        <sz val="10"/>
        <rFont val="Arial"/>
        <family val="2"/>
      </rPr>
      <t xml:space="preserve">  </t>
    </r>
  </si>
  <si>
    <t>SECTION I: BUDGET SUMMARY</t>
  </si>
  <si>
    <t>The Budget Summary block contains locked cells and will automatically populate subtotals as you fill out the Line Item Detail in Section II.</t>
  </si>
  <si>
    <r>
      <rPr>
        <b/>
        <sz val="10"/>
        <rFont val="Arial"/>
        <family val="2"/>
      </rPr>
      <t>Agency Name/Program Name:</t>
    </r>
    <r>
      <rPr>
        <sz val="10"/>
        <rFont val="Arial"/>
        <family val="2"/>
      </rPr>
      <t xml:space="preserve"> Enter the name of your Agency and Program. Please ensure consistency of naming across all Exhibits</t>
    </r>
  </si>
  <si>
    <r>
      <rPr>
        <b/>
        <sz val="10"/>
        <rFont val="Arial"/>
        <family val="2"/>
      </rPr>
      <t>Reporting Period:</t>
    </r>
    <r>
      <rPr>
        <sz val="10"/>
        <rFont val="Arial"/>
        <family val="2"/>
      </rPr>
      <t xml:space="preserve"> Use the drop-down box to select the appropriate reporting period (Program Budget, Mid-Year, or Year-End).</t>
    </r>
  </si>
  <si>
    <r>
      <rPr>
        <b/>
        <sz val="10"/>
        <rFont val="Arial"/>
        <family val="2"/>
      </rPr>
      <t xml:space="preserve">Total City Funds Received/Expended to Date, Cash Balance: </t>
    </r>
    <r>
      <rPr>
        <sz val="10"/>
        <rFont val="Arial"/>
        <family val="2"/>
      </rPr>
      <t>Enter the amount and balance of City funds received year-to-date (at Mid-Year and Year-End only).</t>
    </r>
  </si>
  <si>
    <t>SECTION II: LINE ITEM DETAIL</t>
  </si>
  <si>
    <r>
      <t xml:space="preserve">For each line item, enter information into the appropriate shaded cells, as follows:
</t>
    </r>
    <r>
      <rPr>
        <b/>
        <sz val="10"/>
        <rFont val="Arial"/>
        <family val="2"/>
      </rPr>
      <t>Program Budget:</t>
    </r>
    <r>
      <rPr>
        <sz val="10"/>
        <rFont val="Arial"/>
        <family val="2"/>
      </rPr>
      <t xml:space="preserve"> Complete columns F-N with program budget detail (Pale Green)
</t>
    </r>
    <r>
      <rPr>
        <b/>
        <sz val="10"/>
        <rFont val="Arial"/>
        <family val="2"/>
      </rPr>
      <t xml:space="preserve">Mid-Year Report: </t>
    </r>
    <r>
      <rPr>
        <sz val="10"/>
        <rFont val="Arial"/>
        <family val="2"/>
      </rPr>
      <t xml:space="preserve">Complete columns Q and S with year-to-date expenditures (Light Grey)
</t>
    </r>
    <r>
      <rPr>
        <b/>
        <sz val="10"/>
        <rFont val="Arial"/>
        <family val="2"/>
      </rPr>
      <t>Year-End Report:</t>
    </r>
    <r>
      <rPr>
        <sz val="10"/>
        <rFont val="Arial"/>
        <family val="2"/>
      </rPr>
      <t xml:space="preserve"> Complete column R, Update Column S with year-to-date expenditures (Light Grey)
INSERTING ROWS: When inserting additional rows, please do so </t>
    </r>
    <r>
      <rPr>
        <u/>
        <sz val="10"/>
        <rFont val="Arial"/>
        <family val="2"/>
      </rPr>
      <t>at least one line below the first row or above the last row in that section</t>
    </r>
    <r>
      <rPr>
        <sz val="10"/>
        <rFont val="Arial"/>
        <family val="2"/>
      </rPr>
      <t xml:space="preserve"> or the totals will not calculate correctlty.
</t>
    </r>
    <r>
      <rPr>
        <i/>
        <sz val="9"/>
        <rFont val="Arial"/>
        <family val="2"/>
      </rPr>
      <t>Note: Column Q "SM 1</t>
    </r>
    <r>
      <rPr>
        <i/>
        <vertAlign val="superscript"/>
        <sz val="9"/>
        <rFont val="Arial"/>
        <family val="2"/>
      </rPr>
      <t>st</t>
    </r>
    <r>
      <rPr>
        <i/>
        <sz val="9"/>
        <rFont val="Arial"/>
        <family val="2"/>
      </rPr>
      <t xml:space="preserve"> PERIOD EXPEND" and Column R "SM 2</t>
    </r>
    <r>
      <rPr>
        <i/>
        <vertAlign val="superscript"/>
        <sz val="9"/>
        <rFont val="Arial"/>
        <family val="2"/>
      </rPr>
      <t>nd</t>
    </r>
    <r>
      <rPr>
        <i/>
        <sz val="9"/>
        <rFont val="Arial"/>
        <family val="2"/>
      </rPr>
      <t xml:space="preserve"> PERIOD EXPEND" should be completed for </t>
    </r>
    <r>
      <rPr>
        <i/>
        <u/>
        <sz val="9"/>
        <rFont val="Arial"/>
        <family val="2"/>
      </rPr>
      <t>SM grant funding only.</t>
    </r>
    <r>
      <rPr>
        <i/>
        <sz val="9"/>
        <rFont val="Arial"/>
        <family val="2"/>
      </rPr>
      <t xml:space="preserve"> Column S "TOTAL PROGRAM EXPEND includes all funding sources.</t>
    </r>
  </si>
  <si>
    <r>
      <rPr>
        <b/>
        <i/>
        <sz val="10"/>
        <rFont val="Arial"/>
        <family val="2"/>
      </rPr>
      <t xml:space="preserve">For Mid-Year and Year-End Reports only: </t>
    </r>
    <r>
      <rPr>
        <sz val="10"/>
        <rFont val="Arial"/>
        <family val="2"/>
      </rPr>
      <t>Provide a brief explanation for any significant variances to budget in the appropriate Agency Variance Report columns (T-Y), or enter N/A if no significant variance.
A significant variance is one that will modify the Program Budget by 10% or more and by not less than $500 in any of the following categories:
    - Any individual staff position budgeted in 1A.Staff Salaries;
    - The subtotal of any line item category other than 1A.Staff Salaries;
    - Any subcontract with an organization providing direct client services; or
    - Any subsidy, stipend, grant, or award to program participants or direct service providers.
If the above criteria are met, your agency should request a budget modification in order to reallocate funds for optimal service delivery.</t>
    </r>
  </si>
  <si>
    <t>SECTION III: CASH MATCH DETAIL</t>
  </si>
  <si>
    <t>Provide a brief description of cash match receipts in column G (Description). For Government Grants, indicate the type of funding source (Federal, State, or County/Local). Enter the Projected/Actual cash match amounts as appropriate in Columns N-P.</t>
  </si>
  <si>
    <r>
      <rPr>
        <b/>
        <i/>
        <sz val="10"/>
        <rFont val="Arial"/>
        <family val="2"/>
      </rPr>
      <t>Year-End Only:</t>
    </r>
    <r>
      <rPr>
        <sz val="10"/>
        <rFont val="Arial"/>
        <family val="2"/>
      </rPr>
      <t xml:space="preserve"> The "Year-End Actual Match Amount" total (Column Q, Line 7) should be identical to the “Agency Cash Match to SMPP” total on the CASH MATCH tab (Column E, Row 18). If not, an error will populate in the “Year-End Cash Match Variance" cell (Column S, Line 7) and you will need to correct the discrepancy.</t>
    </r>
  </si>
  <si>
    <t>DEMOGRAPHICS TAB:</t>
  </si>
  <si>
    <t>Complete the Projected Total column when establishing your Program Budget. You will update columns for Mid-Year and Year-End Actuals with actual numbers served in the appropriate reporting period.</t>
  </si>
  <si>
    <t>CASH MATCH TAB:</t>
  </si>
  <si>
    <t>Data automatically calculates based on data entered in the other reporting tabs. Once the Program Budget is established, this tab will display Budgeted Cash Match. The tab will automatically update with Actual Cash Match once your Year-End Report is completed.</t>
  </si>
  <si>
    <t>FY 2020-21 PROGRAM BUDGET &amp; FISCAL REPORTING</t>
  </si>
  <si>
    <t>AGENCY NAME:</t>
  </si>
  <si>
    <t>WISE &amp; Healthy Aging</t>
  </si>
  <si>
    <t>PROGRAM NAME:</t>
  </si>
  <si>
    <t>Care Mangement</t>
  </si>
  <si>
    <t>REPORTING PERIOD:</t>
  </si>
  <si>
    <t>FY 2020-21 Program Budget: 7/1/20-6/30/21</t>
  </si>
  <si>
    <t>A. Total City Funds Received to Date:</t>
  </si>
  <si>
    <t>B. Total City Funds Expended to Date:</t>
  </si>
  <si>
    <t>C. Cash Balance (Line A - Line B):</t>
  </si>
  <si>
    <t>Mid-Year Report (1st Period): 7/1/20 - 12/31/20</t>
  </si>
  <si>
    <t>Year-End Report (2nd Period): 1/1/21 - 6/30/21</t>
  </si>
  <si>
    <t>List all paid program and administrative positions (both City and non-City funded) and complete all fields below. Total Program Budget for each staff position should equal FTE * Monthly Salary x Months x % FTE to Program.</t>
  </si>
  <si>
    <t>Administrative Support</t>
  </si>
  <si>
    <t>Emily Brosius</t>
  </si>
  <si>
    <t xml:space="preserve">Direct Service Provision/Program Staff </t>
  </si>
  <si>
    <t>Doreen Klee</t>
  </si>
  <si>
    <t>Clinical Supervisor</t>
  </si>
  <si>
    <t>Nikki Davis</t>
  </si>
  <si>
    <t>VP of Program Administration</t>
  </si>
  <si>
    <t>Janet O'Hara</t>
  </si>
  <si>
    <t>Administration</t>
  </si>
  <si>
    <t>Lisa DeBlois</t>
  </si>
  <si>
    <t>Devi Reznik</t>
  </si>
  <si>
    <t>Adriana Garrett</t>
  </si>
  <si>
    <t>Danielle Brinney</t>
  </si>
  <si>
    <t>Administration &amp; Technolgy Svc</t>
  </si>
  <si>
    <t>List each fringe benefit as a percentage of total staff salaries listed above (FICA, SUI, Workers’ Compensation, Medical Insurance, Retirement, etc.).</t>
  </si>
  <si>
    <t>Description</t>
  </si>
  <si>
    <t>FICA -7.65% of Gross Salary</t>
  </si>
  <si>
    <t>Retirement Benefits - .5% of Gross Salary</t>
  </si>
  <si>
    <t xml:space="preserve">Consultant services are those contract services performed by individuals or groups for the organization.  Please provide each type of consultant to be funded, specific services rendered, total proposed fee, and any additional information </t>
  </si>
  <si>
    <t>to justify the use of consultants as opposed to staff or volunteers.</t>
  </si>
  <si>
    <t>Audit Fees - $348.50 /month  (rate 69.91 X 5.50 FTE =384.50)  X  12 months =4,614annuually</t>
  </si>
  <si>
    <t>Payroll - $122.375/month (rate 22.25 X 5.50 FTE =122.375)  X 12 months = $1,469 annually</t>
  </si>
  <si>
    <t>Contractors General - Contracted IT services to support the program.  $2,317/year ($193.08/month x 12 months)</t>
  </si>
  <si>
    <t>Rent - $10,174.00/month  X  9.63% X 12 months  (% based on square footage)</t>
  </si>
  <si>
    <t>Security - $1,078.25/month  X 9.63% X 12 months (% based on square footage)</t>
  </si>
  <si>
    <t>Janitorial - $1,950/month  X  9.63%, X 12 months   (% based on square footage)</t>
  </si>
  <si>
    <t>Equipment is defined as non-expendable personal property having a useful life of more than one year and a unit cost of $1,000 or more. List each item to be leased, rented or purchased.</t>
  </si>
  <si>
    <t>Computer Equipment (Hard Drives)</t>
  </si>
  <si>
    <t>List any trainings/seminars/conferences to be attended and include any amounts for travel, per diem, lodging, etc. For mileage, include mileage reimbursement rate in calculation.</t>
  </si>
  <si>
    <t>Local Travel - based on mileage reimbursement  (1,774 miles @ .58 per mile = 1,029)</t>
  </si>
  <si>
    <t>Insurance coverage should align with City contract provisions.</t>
  </si>
  <si>
    <t xml:space="preserve">Insurance -  $232.265 /month (rate $42.23 X 5.50 FTE= $232.265)   X  12 months = $2,787annually </t>
  </si>
  <si>
    <t>Purchase of Service (Medical supplies, property clean up, in home care ) -   $13,078 Year  ($1,089.83 /Month  X 12 months)</t>
  </si>
  <si>
    <t>Office Supplies -  $1,355/Year  ($112.92/Month x 12 months)</t>
  </si>
  <si>
    <t xml:space="preserve">Program Supplies </t>
  </si>
  <si>
    <t>Telephone -$293.65/Month (rate $53.39 X 5.50 FTE = $293.65)  X  12 months = $3,524 annually</t>
  </si>
  <si>
    <t>Postage &amp; Shipping - $300/Year    ($25/ Month  x 12 months)</t>
  </si>
  <si>
    <t>Copier Costs - $300/Year   ($25/Month  x 12 months)</t>
  </si>
  <si>
    <t>Printing Cost - $732/Year ($61.00 Month x 12 months)</t>
  </si>
  <si>
    <t>Advertising -  $1,830/Year  ($152.50/Month  x 12 months)</t>
  </si>
  <si>
    <t xml:space="preserve">License Fees </t>
  </si>
  <si>
    <t>Hiring Fees -  $200/Year  ($16.67/Month x 12 months)</t>
  </si>
  <si>
    <t>Staff Recognition - $ 500/Year  ($41.67/Month  x 12)</t>
  </si>
  <si>
    <t xml:space="preserve">Conference Registration  </t>
  </si>
  <si>
    <t>Meeting Costs - $500/Year  ($41.67/Month  x 12 months)</t>
  </si>
  <si>
    <t>List any scholarships or stipends, and include: number of recipients, maximum amount per recipient, and basis for computation.</t>
  </si>
  <si>
    <t>Santa Monica Grant budgets may include Indirect Administrative Costs as follows:</t>
  </si>
  <si>
    <r>
      <t xml:space="preserve">Rates 10% or less of total SM grant:  </t>
    </r>
    <r>
      <rPr>
        <sz val="8"/>
        <rFont val="Arial"/>
        <family val="2"/>
      </rPr>
      <t>Shall be considered de minimis and will be accepted without further supporting documentation</t>
    </r>
  </si>
  <si>
    <r>
      <t xml:space="preserve">Rates above 10% of total SM grant: </t>
    </r>
    <r>
      <rPr>
        <sz val="8"/>
        <rFont val="Arial"/>
        <family val="2"/>
      </rPr>
      <t xml:space="preserve"> Must be accompanied by documentation of the agency’s federally-negotiated indirect cost rate.</t>
    </r>
  </si>
  <si>
    <t>Indirect Administrative Costs</t>
  </si>
  <si>
    <t>Rate:</t>
  </si>
  <si>
    <t>Source</t>
  </si>
  <si>
    <t>PROJECTED MATCH AMOUNT</t>
  </si>
  <si>
    <t>1st PERIOD ACTUAL MATCH AMOUNT</t>
  </si>
  <si>
    <t>2nd PERIOD ACTUAL MATCH AMOUNT</t>
  </si>
  <si>
    <t>YEAR-END ACTUAL MATCH 
AMOUNT</t>
  </si>
  <si>
    <t>YEAR-END
CASH MATCH
CHECK</t>
  </si>
  <si>
    <t>YEAR-END CASH MATCH VARIANCE</t>
  </si>
  <si>
    <t>1.  Government Grants</t>
  </si>
  <si>
    <t>County of Los Angeles (WDACS)</t>
  </si>
  <si>
    <t>2.  Private/Corporate Grants</t>
  </si>
  <si>
    <t>3.  Individual Donations</t>
  </si>
  <si>
    <t>4.  Fundraising Events</t>
  </si>
  <si>
    <t>5.  Fees for Service</t>
  </si>
  <si>
    <t>6.  Other</t>
  </si>
  <si>
    <t>7.  TOTAL</t>
  </si>
  <si>
    <t>TOTAL CASH MATCH</t>
  </si>
  <si>
    <t>By submitting this report to the Human Services Division, I certify that this report is true, complete and accurate to the best of my knowledge and that all disbursements have been made in compliance with the conditions of the</t>
  </si>
  <si>
    <t>Grantee Agreement and for the purposes indicated.</t>
  </si>
  <si>
    <t>Projection</t>
  </si>
  <si>
    <t>Mid-Year</t>
  </si>
  <si>
    <t>Year-End</t>
  </si>
  <si>
    <t>FY 2020-21 Program Participants and Demographics</t>
  </si>
  <si>
    <t>INDIVIDUALS RECEIVING CONTRACTED SERVICES
(Number of Participants)</t>
  </si>
  <si>
    <t>Projected Total</t>
  </si>
  <si>
    <t>Mid-Year Actuals</t>
  </si>
  <si>
    <t>Year-End Actuals</t>
  </si>
  <si>
    <t>Demographics</t>
  </si>
  <si>
    <t>Individuals</t>
  </si>
  <si>
    <t>Total Unduplicated PP</t>
  </si>
  <si>
    <t>Total SMPP</t>
  </si>
  <si>
    <t>Low-Income SMPP</t>
  </si>
  <si>
    <t>Homeless SMPP</t>
  </si>
  <si>
    <t>w/ Disabilities SMPP</t>
  </si>
  <si>
    <t>Served in Military</t>
  </si>
  <si>
    <t>N/A</t>
  </si>
  <si>
    <t>Pico Neighborhood SMPP</t>
  </si>
  <si>
    <t>Primary Language not English SMPP</t>
  </si>
  <si>
    <t>RACE AND ETHNICITY
(Number of Participants)</t>
  </si>
  <si>
    <t>Race and Ethnicity</t>
  </si>
  <si>
    <t>African-American</t>
  </si>
  <si>
    <t>Asian or Pacific Islander</t>
  </si>
  <si>
    <t>Latino</t>
  </si>
  <si>
    <t>White</t>
  </si>
  <si>
    <t>Multiple Race/Ethnicity</t>
  </si>
  <si>
    <t>Other</t>
  </si>
  <si>
    <t>Refuse to State</t>
  </si>
  <si>
    <t>Total</t>
  </si>
  <si>
    <t>ZIP CODE
(Number of Participants)</t>
  </si>
  <si>
    <t>Zip Code</t>
  </si>
  <si>
    <t>Other Zip Code</t>
  </si>
  <si>
    <t>AGE AND GENDER
(Number of Participants)</t>
  </si>
  <si>
    <t>Male</t>
  </si>
  <si>
    <t>Female</t>
  </si>
  <si>
    <t xml:space="preserve">Transgender </t>
  </si>
  <si>
    <t>Age and Gender</t>
  </si>
  <si>
    <t>0-5</t>
  </si>
  <si>
    <t>6-11</t>
  </si>
  <si>
    <t>12-17</t>
  </si>
  <si>
    <t>18-24</t>
  </si>
  <si>
    <t>25-34</t>
  </si>
  <si>
    <t>35-44</t>
  </si>
  <si>
    <t>45-54</t>
  </si>
  <si>
    <t>55-64</t>
  </si>
  <si>
    <t>65-74</t>
  </si>
  <si>
    <t>75-84</t>
  </si>
  <si>
    <t>85+</t>
  </si>
  <si>
    <t>COST PER PARTICIPANT 
(Total Program Budget / Total Unduplicated Participants)</t>
  </si>
  <si>
    <t>Year-End Actual</t>
  </si>
  <si>
    <t>FY 2020-21 CASH MATCH CALCULATOR</t>
  </si>
  <si>
    <t>PROGRAM STATUS REPORT</t>
  </si>
  <si>
    <t>FY 2020-21 Annual Target</t>
  </si>
  <si>
    <t>FY 2020-21
 Year-End Actual</t>
  </si>
  <si>
    <t>Total Program Participants</t>
  </si>
  <si>
    <t>Total Santa Monica Program Participants (SMPP)</t>
  </si>
  <si>
    <t>Level of Service to SMPP (%)</t>
  </si>
  <si>
    <t>FISCAL STATUS REPORT</t>
  </si>
  <si>
    <t>FY 2020-21 Total Program Budget</t>
  </si>
  <si>
    <t>FY 2020-21
SM Grant Budget</t>
  </si>
  <si>
    <t>FY 2020-21
Total Program Expend.</t>
  </si>
  <si>
    <t>FY 2020-21
SM Grant Budget Expend.</t>
  </si>
  <si>
    <t>Program Expenditures</t>
  </si>
  <si>
    <t>CASH MATCH CALCULATOR</t>
  </si>
  <si>
    <t>Based on Program Plan and Budget</t>
  </si>
  <si>
    <t>Based on Actual Data and Expenditures</t>
  </si>
  <si>
    <t>Level of Service to SMPP:</t>
  </si>
  <si>
    <t>SM Grant Funding to SMPP:</t>
  </si>
  <si>
    <t>Agency Cash Match to SMPP:</t>
  </si>
  <si>
    <t>Cash match must be least 30%</t>
  </si>
  <si>
    <t>FTE to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</si>
</sst>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 numFmtId="167" formatCode="0.000"/>
    <numFmt numFmtId="168" formatCode="[$-F800]dddd\,\ mmmm\ dd\,\ yyyy"/>
    <numFmt numFmtId="169" formatCode="0.000%"/>
  </numFmts>
  <fonts count="28" x14ac:knownFonts="1">
    <font>
      <sz val="10"/>
      <name val="Arial"/>
    </font>
    <font>
      <sz val="10"/>
      <name val="Arial"/>
      <family val="2"/>
    </font>
    <font>
      <b/>
      <sz val="10"/>
      <name val="Arial"/>
      <family val="2"/>
    </font>
    <font>
      <b/>
      <sz val="11"/>
      <name val="Arial"/>
      <family val="2"/>
    </font>
    <font>
      <sz val="11"/>
      <name val="Arial"/>
      <family val="2"/>
    </font>
    <font>
      <b/>
      <u val="singleAccounting"/>
      <sz val="11"/>
      <name val="Arial"/>
      <family val="2"/>
    </font>
    <font>
      <b/>
      <sz val="8"/>
      <name val="Arial"/>
      <family val="2"/>
    </font>
    <font>
      <b/>
      <u/>
      <sz val="8"/>
      <name val="Arial"/>
      <family val="2"/>
    </font>
    <font>
      <sz val="10"/>
      <color indexed="8"/>
      <name val="MS Sans Serif"/>
    </font>
    <font>
      <b/>
      <i/>
      <sz val="10"/>
      <name val="Arial"/>
      <family val="2"/>
    </font>
    <font>
      <b/>
      <i/>
      <u/>
      <sz val="8"/>
      <name val="Arial"/>
      <family val="2"/>
    </font>
    <font>
      <sz val="8"/>
      <name val="Arial"/>
      <family val="2"/>
    </font>
    <font>
      <b/>
      <sz val="14"/>
      <name val="Arial"/>
      <family val="2"/>
    </font>
    <font>
      <b/>
      <i/>
      <u/>
      <sz val="10"/>
      <name val="Arial"/>
      <family val="2"/>
    </font>
    <font>
      <b/>
      <sz val="10"/>
      <color theme="1"/>
      <name val="Arial"/>
      <family val="2"/>
    </font>
    <font>
      <sz val="10"/>
      <color theme="1"/>
      <name val="Arial"/>
      <family val="2"/>
    </font>
    <font>
      <b/>
      <sz val="11"/>
      <color rgb="FFFFFFFF"/>
      <name val="Arial"/>
      <family val="2"/>
    </font>
    <font>
      <b/>
      <sz val="10"/>
      <color theme="0"/>
      <name val="Arial"/>
      <family val="2"/>
    </font>
    <font>
      <sz val="10"/>
      <color rgb="FFFF0000"/>
      <name val="Arial"/>
      <family val="2"/>
    </font>
    <font>
      <sz val="9"/>
      <name val="Arial"/>
      <family val="2"/>
    </font>
    <font>
      <b/>
      <u val="singleAccounting"/>
      <sz val="10"/>
      <name val="Arial"/>
      <family val="2"/>
    </font>
    <font>
      <b/>
      <sz val="11"/>
      <color theme="1"/>
      <name val="Arial"/>
      <family val="2"/>
    </font>
    <font>
      <sz val="11"/>
      <color theme="1"/>
      <name val="Arial"/>
      <family val="2"/>
    </font>
    <font>
      <b/>
      <u/>
      <sz val="10"/>
      <name val="Arial"/>
      <family val="2"/>
    </font>
    <font>
      <i/>
      <sz val="9"/>
      <name val="Arial"/>
      <family val="2"/>
    </font>
    <font>
      <i/>
      <vertAlign val="superscript"/>
      <sz val="9"/>
      <name val="Arial"/>
      <family val="2"/>
    </font>
    <font>
      <i/>
      <u/>
      <sz val="9"/>
      <name val="Arial"/>
      <family val="2"/>
    </font>
    <font>
      <u/>
      <sz val="10"/>
      <name val="Arial"/>
      <family val="2"/>
    </font>
  </fonts>
  <fills count="13">
    <fill>
      <patternFill patternType="none"/>
    </fill>
    <fill>
      <patternFill patternType="gray125"/>
    </fill>
    <fill>
      <patternFill patternType="solid">
        <fgColor indexed="45"/>
        <bgColor indexed="64"/>
      </patternFill>
    </fill>
    <fill>
      <patternFill patternType="solid">
        <fgColor indexed="9"/>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39997558519241921"/>
        <bgColor indexed="64"/>
      </patternFill>
    </fill>
    <fill>
      <patternFill patternType="solid">
        <fgColor rgb="FF000000"/>
        <bgColor indexed="64"/>
      </patternFill>
    </fill>
    <fill>
      <patternFill patternType="solid">
        <fgColor theme="7" tint="0.79998168889431442"/>
        <bgColor indexed="64"/>
      </patternFill>
    </fill>
    <fill>
      <patternFill patternType="solid">
        <fgColor theme="1"/>
        <bgColor indexed="64"/>
      </patternFill>
    </fill>
    <fill>
      <patternFill patternType="solid">
        <fgColor theme="6" tint="0.79998168889431442"/>
        <bgColor indexed="64"/>
      </patternFill>
    </fill>
  </fills>
  <borders count="55">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right style="thick">
        <color indexed="64"/>
      </right>
      <top/>
      <bottom style="thin">
        <color indexed="64"/>
      </bottom>
      <diagonal/>
    </border>
    <border>
      <left/>
      <right style="thick">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medium">
        <color indexed="64"/>
      </right>
      <top style="thin">
        <color theme="0" tint="-0.24994659260841701"/>
      </top>
      <bottom style="thin">
        <color theme="0" tint="-0.24994659260841701"/>
      </bottom>
      <diagonal/>
    </border>
    <border>
      <left style="thin">
        <color theme="1"/>
      </left>
      <right/>
      <top style="thin">
        <color theme="1"/>
      </top>
      <bottom style="medium">
        <color indexed="64"/>
      </bottom>
      <diagonal/>
    </border>
    <border>
      <left/>
      <right/>
      <top style="thin">
        <color theme="1"/>
      </top>
      <bottom style="medium">
        <color indexed="64"/>
      </bottom>
      <diagonal/>
    </border>
    <border>
      <left/>
      <right style="medium">
        <color indexed="64"/>
      </right>
      <top style="thin">
        <color theme="1"/>
      </top>
      <bottom style="medium">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diagonal/>
    </border>
    <border>
      <left style="thin">
        <color theme="0" tint="-0.24994659260841701"/>
      </left>
      <right style="medium">
        <color indexed="64"/>
      </right>
      <top/>
      <bottom style="thin">
        <color theme="0" tint="-0.24994659260841701"/>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indexed="64"/>
      </top>
      <bottom style="medium">
        <color indexed="64"/>
      </bottom>
      <diagonal/>
    </border>
    <border>
      <left style="thin">
        <color theme="0" tint="-0.24994659260841701"/>
      </left>
      <right style="medium">
        <color indexed="64"/>
      </right>
      <top style="thin">
        <color indexed="64"/>
      </top>
      <bottom style="medium">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thin">
        <color theme="0" tint="-0.24994659260841701"/>
      </left>
      <right style="medium">
        <color rgb="FF000000"/>
      </right>
      <top style="thin">
        <color theme="0" tint="-0.24994659260841701"/>
      </top>
      <bottom style="thin">
        <color theme="0" tint="-0.24994659260841701"/>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diagonal/>
    </border>
    <border>
      <left style="medium">
        <color rgb="FF000000"/>
      </left>
      <right style="thin">
        <color theme="0" tint="-0.24994659260841701"/>
      </right>
      <top style="thin">
        <color theme="0" tint="-0.24994659260841701"/>
      </top>
      <bottom style="thin">
        <color theme="0" tint="-0.24994659260841701"/>
      </bottom>
      <diagonal/>
    </border>
    <border>
      <left style="thin">
        <color theme="1"/>
      </left>
      <right/>
      <top style="thin">
        <color theme="1"/>
      </top>
      <bottom style="medium">
        <color rgb="FF000000"/>
      </bottom>
      <diagonal/>
    </border>
    <border>
      <left/>
      <right/>
      <top style="thin">
        <color theme="1"/>
      </top>
      <bottom style="medium">
        <color rgb="FF000000"/>
      </bottom>
      <diagonal/>
    </border>
    <border>
      <left/>
      <right style="medium">
        <color rgb="FF000000"/>
      </right>
      <top style="thin">
        <color theme="1"/>
      </top>
      <bottom style="medium">
        <color rgb="FF000000"/>
      </bottom>
      <diagonal/>
    </border>
    <border>
      <left style="thin">
        <color theme="0" tint="-0.24994659260841701"/>
      </left>
      <right style="thin">
        <color theme="0" tint="-0.24994659260841701"/>
      </right>
      <top style="thin">
        <color theme="0" tint="-0.24994659260841701"/>
      </top>
      <bottom style="medium">
        <color indexed="64"/>
      </bottom>
      <diagonal/>
    </border>
    <border>
      <left style="thin">
        <color theme="0" tint="-0.24994659260841701"/>
      </left>
      <right style="medium">
        <color indexed="64"/>
      </right>
      <top style="thin">
        <color theme="0" tint="-0.24994659260841701"/>
      </top>
      <bottom style="medium">
        <color indexed="64"/>
      </bottom>
      <diagonal/>
    </border>
    <border>
      <left/>
      <right style="thin">
        <color theme="0" tint="-0.24994659260841701"/>
      </right>
      <top style="thin">
        <color theme="0" tint="-0.24994659260841701"/>
      </top>
      <bottom/>
      <diagonal/>
    </border>
    <border>
      <left style="thin">
        <color theme="1"/>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theme="1"/>
      </left>
      <right style="thin">
        <color theme="1"/>
      </right>
      <top style="thin">
        <color theme="1"/>
      </top>
      <bottom style="thin">
        <color theme="1"/>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8" fillId="0" borderId="0"/>
    <xf numFmtId="9" fontId="1" fillId="0" borderId="0" applyFont="0" applyFill="0" applyBorder="0" applyAlignment="0" applyProtection="0"/>
  </cellStyleXfs>
  <cellXfs count="293">
    <xf numFmtId="0" fontId="0" fillId="0" borderId="0" xfId="0"/>
    <xf numFmtId="0" fontId="1" fillId="0" borderId="0" xfId="3"/>
    <xf numFmtId="164" fontId="3" fillId="4" borderId="1" xfId="2" applyNumberFormat="1" applyFont="1" applyFill="1" applyBorder="1" applyProtection="1"/>
    <xf numFmtId="9" fontId="3" fillId="4" borderId="2" xfId="5" applyFont="1" applyFill="1" applyBorder="1" applyAlignment="1" applyProtection="1">
      <alignment horizontal="center"/>
    </xf>
    <xf numFmtId="164" fontId="3" fillId="4" borderId="2" xfId="2" applyNumberFormat="1" applyFont="1" applyFill="1" applyBorder="1" applyProtection="1"/>
    <xf numFmtId="0" fontId="3" fillId="4" borderId="2" xfId="3" applyFont="1" applyFill="1" applyBorder="1" applyAlignment="1" applyProtection="1">
      <alignment horizontal="center"/>
    </xf>
    <xf numFmtId="0" fontId="3" fillId="4" borderId="2" xfId="3" applyFont="1" applyFill="1" applyBorder="1" applyAlignment="1" applyProtection="1">
      <alignment horizontal="right"/>
    </xf>
    <xf numFmtId="0" fontId="3" fillId="4" borderId="2" xfId="3" applyFont="1" applyFill="1" applyBorder="1" applyAlignment="1" applyProtection="1">
      <alignment horizontal="left"/>
    </xf>
    <xf numFmtId="0" fontId="3" fillId="4" borderId="3" xfId="3" applyFont="1" applyFill="1" applyBorder="1" applyAlignment="1" applyProtection="1">
      <alignment horizontal="right"/>
    </xf>
    <xf numFmtId="164" fontId="2" fillId="4" borderId="1" xfId="2" applyNumberFormat="1" applyFont="1" applyFill="1" applyBorder="1" applyProtection="1"/>
    <xf numFmtId="9" fontId="2" fillId="4" borderId="2" xfId="5" applyFont="1" applyFill="1" applyBorder="1" applyAlignment="1" applyProtection="1">
      <alignment horizontal="center"/>
    </xf>
    <xf numFmtId="164" fontId="2" fillId="4" borderId="2" xfId="2" applyNumberFormat="1" applyFont="1" applyFill="1" applyBorder="1" applyProtection="1"/>
    <xf numFmtId="0" fontId="2" fillId="4" borderId="2" xfId="3" applyFont="1" applyFill="1" applyBorder="1" applyAlignment="1" applyProtection="1">
      <alignment horizontal="center"/>
    </xf>
    <xf numFmtId="0" fontId="2" fillId="4" borderId="2" xfId="3" applyFont="1" applyFill="1" applyBorder="1" applyAlignment="1" applyProtection="1">
      <alignment horizontal="right"/>
    </xf>
    <xf numFmtId="166" fontId="6" fillId="4" borderId="9" xfId="1" applyNumberFormat="1" applyFont="1" applyFill="1" applyBorder="1" applyAlignment="1" applyProtection="1">
      <alignment horizontal="center"/>
    </xf>
    <xf numFmtId="9" fontId="6" fillId="4" borderId="10" xfId="5" applyFont="1" applyFill="1" applyBorder="1" applyAlignment="1" applyProtection="1">
      <alignment horizontal="center"/>
    </xf>
    <xf numFmtId="0" fontId="6" fillId="4" borderId="10" xfId="3" applyFont="1" applyFill="1" applyBorder="1" applyAlignment="1" applyProtection="1">
      <alignment horizontal="center"/>
    </xf>
    <xf numFmtId="0" fontId="1" fillId="4" borderId="10" xfId="3" applyFont="1" applyFill="1" applyBorder="1" applyProtection="1"/>
    <xf numFmtId="0" fontId="2" fillId="4" borderId="10" xfId="3" applyFont="1" applyFill="1" applyBorder="1" applyProtection="1"/>
    <xf numFmtId="0" fontId="2" fillId="4" borderId="11" xfId="3" applyFont="1" applyFill="1" applyBorder="1" applyProtection="1"/>
    <xf numFmtId="166" fontId="6" fillId="4" borderId="7" xfId="1" applyNumberFormat="1" applyFont="1" applyFill="1" applyBorder="1" applyAlignment="1" applyProtection="1">
      <alignment horizontal="center"/>
    </xf>
    <xf numFmtId="9" fontId="6" fillId="4" borderId="0" xfId="5" applyFont="1" applyFill="1" applyBorder="1" applyAlignment="1" applyProtection="1">
      <alignment horizontal="center"/>
    </xf>
    <xf numFmtId="0" fontId="6" fillId="4" borderId="0" xfId="3" applyFont="1" applyFill="1" applyBorder="1" applyAlignment="1" applyProtection="1">
      <alignment horizontal="center"/>
    </xf>
    <xf numFmtId="0" fontId="2" fillId="4" borderId="11" xfId="3" applyFont="1" applyFill="1" applyBorder="1" applyAlignment="1" applyProtection="1">
      <alignment wrapText="1"/>
    </xf>
    <xf numFmtId="0" fontId="2" fillId="5" borderId="1" xfId="3" applyFont="1" applyFill="1" applyBorder="1" applyAlignment="1" applyProtection="1"/>
    <xf numFmtId="0" fontId="2" fillId="5" borderId="2" xfId="3" applyFont="1" applyFill="1" applyBorder="1" applyAlignment="1" applyProtection="1"/>
    <xf numFmtId="0" fontId="2" fillId="5" borderId="3" xfId="3" applyFont="1" applyFill="1" applyBorder="1" applyAlignment="1" applyProtection="1"/>
    <xf numFmtId="166" fontId="2" fillId="0" borderId="0" xfId="1" applyNumberFormat="1" applyFont="1" applyFill="1" applyProtection="1"/>
    <xf numFmtId="9" fontId="1" fillId="0" borderId="0" xfId="5" applyFont="1" applyFill="1" applyAlignment="1" applyProtection="1">
      <alignment horizontal="center"/>
    </xf>
    <xf numFmtId="0" fontId="1" fillId="0" borderId="0" xfId="3" applyFont="1" applyFill="1" applyProtection="1"/>
    <xf numFmtId="166" fontId="2" fillId="0" borderId="4" xfId="1" applyNumberFormat="1" applyFont="1" applyFill="1" applyBorder="1" applyAlignment="1" applyProtection="1"/>
    <xf numFmtId="9" fontId="1" fillId="0" borderId="5" xfId="5" applyFont="1" applyFill="1" applyBorder="1" applyAlignment="1" applyProtection="1">
      <alignment horizontal="center"/>
    </xf>
    <xf numFmtId="49" fontId="2" fillId="0" borderId="5" xfId="3" applyNumberFormat="1" applyFont="1" applyFill="1" applyBorder="1" applyAlignment="1" applyProtection="1"/>
    <xf numFmtId="0" fontId="2" fillId="0" borderId="5" xfId="3" applyFont="1" applyFill="1" applyBorder="1" applyAlignment="1" applyProtection="1"/>
    <xf numFmtId="0" fontId="2" fillId="0" borderId="6" xfId="3" applyFont="1" applyFill="1" applyBorder="1" applyAlignment="1" applyProtection="1"/>
    <xf numFmtId="9" fontId="1" fillId="0" borderId="0" xfId="5" applyFont="1" applyFill="1" applyBorder="1" applyAlignment="1" applyProtection="1">
      <alignment horizontal="center"/>
    </xf>
    <xf numFmtId="0" fontId="2" fillId="0" borderId="0" xfId="3" applyFont="1" applyFill="1" applyBorder="1" applyProtection="1"/>
    <xf numFmtId="0" fontId="2" fillId="0" borderId="8" xfId="3" applyFont="1" applyFill="1" applyBorder="1" applyProtection="1"/>
    <xf numFmtId="166" fontId="2" fillId="0" borderId="9" xfId="1" applyNumberFormat="1" applyFont="1" applyFill="1" applyBorder="1" applyAlignment="1" applyProtection="1"/>
    <xf numFmtId="9" fontId="1" fillId="0" borderId="10" xfId="5" applyFont="1" applyFill="1" applyBorder="1" applyAlignment="1" applyProtection="1">
      <alignment horizontal="center"/>
    </xf>
    <xf numFmtId="49" fontId="2" fillId="0" borderId="10" xfId="3" applyNumberFormat="1" applyFont="1" applyFill="1" applyBorder="1" applyAlignment="1" applyProtection="1"/>
    <xf numFmtId="0" fontId="2" fillId="0" borderId="10" xfId="3" applyFont="1" applyFill="1" applyBorder="1" applyAlignment="1" applyProtection="1"/>
    <xf numFmtId="0" fontId="2" fillId="0" borderId="11" xfId="3" applyFont="1" applyFill="1" applyBorder="1" applyAlignment="1" applyProtection="1"/>
    <xf numFmtId="0" fontId="1" fillId="0" borderId="0" xfId="3" applyFont="1" applyFill="1" applyBorder="1" applyProtection="1"/>
    <xf numFmtId="9" fontId="1" fillId="0" borderId="21" xfId="5" applyFont="1" applyFill="1" applyBorder="1" applyAlignment="1" applyProtection="1">
      <alignment horizontal="center"/>
    </xf>
    <xf numFmtId="164" fontId="1" fillId="0" borderId="21" xfId="2" applyNumberFormat="1" applyFont="1" applyFill="1" applyBorder="1" applyProtection="1"/>
    <xf numFmtId="10" fontId="1" fillId="0" borderId="0" xfId="5" applyNumberFormat="1" applyFont="1" applyFill="1" applyBorder="1" applyAlignment="1" applyProtection="1">
      <alignment horizontal="left" vertical="top" wrapText="1"/>
    </xf>
    <xf numFmtId="0" fontId="1" fillId="0" borderId="0" xfId="3" applyFont="1" applyFill="1" applyBorder="1" applyAlignment="1" applyProtection="1">
      <alignment horizontal="left" vertical="top" wrapText="1"/>
    </xf>
    <xf numFmtId="9" fontId="1" fillId="0" borderId="22" xfId="5" applyFont="1" applyFill="1" applyBorder="1" applyAlignment="1" applyProtection="1">
      <alignment horizontal="center"/>
    </xf>
    <xf numFmtId="164" fontId="1" fillId="0" borderId="22" xfId="2" applyNumberFormat="1" applyFont="1" applyFill="1" applyBorder="1" applyProtection="1"/>
    <xf numFmtId="164" fontId="1" fillId="0" borderId="22" xfId="3" applyNumberFormat="1" applyFont="1" applyFill="1" applyBorder="1" applyProtection="1"/>
    <xf numFmtId="0" fontId="7" fillId="0" borderId="0" xfId="3" applyFont="1" applyFill="1" applyBorder="1" applyAlignment="1" applyProtection="1">
      <alignment horizontal="center" wrapText="1"/>
    </xf>
    <xf numFmtId="0" fontId="2" fillId="0" borderId="0" xfId="3" applyFont="1" applyFill="1" applyBorder="1" applyAlignment="1" applyProtection="1">
      <alignment horizontal="center"/>
    </xf>
    <xf numFmtId="166" fontId="2" fillId="0" borderId="0" xfId="1" applyNumberFormat="1" applyFont="1" applyFill="1" applyAlignment="1" applyProtection="1">
      <alignment textRotation="90"/>
    </xf>
    <xf numFmtId="9" fontId="2" fillId="0" borderId="0" xfId="5" applyFont="1" applyFill="1" applyAlignment="1" applyProtection="1">
      <alignment horizontal="center" textRotation="90"/>
    </xf>
    <xf numFmtId="0" fontId="2" fillId="0" borderId="0" xfId="3" applyFont="1" applyFill="1" applyAlignment="1" applyProtection="1">
      <alignment textRotation="90"/>
    </xf>
    <xf numFmtId="0" fontId="2" fillId="0" borderId="0" xfId="3" applyFont="1" applyFill="1" applyProtection="1"/>
    <xf numFmtId="0" fontId="14" fillId="0" borderId="0" xfId="3" applyFont="1" applyFill="1" applyBorder="1" applyAlignment="1" applyProtection="1">
      <alignment horizontal="center"/>
    </xf>
    <xf numFmtId="0" fontId="2" fillId="0" borderId="0" xfId="3" applyFont="1"/>
    <xf numFmtId="0" fontId="1" fillId="0" borderId="0" xfId="3" applyFont="1" applyFill="1" applyBorder="1" applyAlignment="1" applyProtection="1">
      <alignment horizontal="center"/>
    </xf>
    <xf numFmtId="0" fontId="1" fillId="0" borderId="0" xfId="3" applyFont="1" applyFill="1" applyBorder="1" applyAlignment="1" applyProtection="1">
      <alignment vertical="center" wrapText="1"/>
    </xf>
    <xf numFmtId="164" fontId="1" fillId="0" borderId="23" xfId="2" applyNumberFormat="1" applyFont="1" applyFill="1" applyBorder="1" applyProtection="1"/>
    <xf numFmtId="9" fontId="1" fillId="0" borderId="23" xfId="5" applyFont="1" applyFill="1" applyBorder="1" applyAlignment="1" applyProtection="1">
      <alignment horizontal="center"/>
    </xf>
    <xf numFmtId="0" fontId="2" fillId="0" borderId="0" xfId="3" applyFont="1" applyAlignment="1">
      <alignment horizontal="center"/>
    </xf>
    <xf numFmtId="9" fontId="7" fillId="0" borderId="0" xfId="5" applyFont="1" applyFill="1" applyBorder="1" applyAlignment="1" applyProtection="1">
      <alignment horizontal="center" wrapText="1"/>
    </xf>
    <xf numFmtId="166" fontId="7" fillId="0" borderId="7" xfId="1" applyNumberFormat="1" applyFont="1" applyFill="1" applyBorder="1" applyAlignment="1" applyProtection="1">
      <alignment horizontal="center" wrapText="1"/>
    </xf>
    <xf numFmtId="0" fontId="1" fillId="0" borderId="5" xfId="3" applyFont="1" applyFill="1" applyBorder="1" applyProtection="1"/>
    <xf numFmtId="0" fontId="10" fillId="0" borderId="8" xfId="3" applyFont="1" applyFill="1" applyBorder="1" applyAlignment="1" applyProtection="1">
      <alignment wrapText="1"/>
    </xf>
    <xf numFmtId="0" fontId="10" fillId="0" borderId="0" xfId="3" applyFont="1" applyFill="1" applyBorder="1" applyAlignment="1" applyProtection="1">
      <alignment wrapText="1"/>
    </xf>
    <xf numFmtId="0" fontId="10" fillId="0" borderId="0" xfId="3" applyFont="1" applyFill="1" applyBorder="1" applyAlignment="1" applyProtection="1">
      <alignment horizontal="center" wrapText="1"/>
    </xf>
    <xf numFmtId="0" fontId="1" fillId="0" borderId="6" xfId="3" applyFont="1" applyFill="1" applyBorder="1" applyProtection="1"/>
    <xf numFmtId="0" fontId="2" fillId="4" borderId="25" xfId="3" applyFont="1" applyFill="1" applyBorder="1" applyAlignment="1" applyProtection="1">
      <alignment horizontal="left"/>
    </xf>
    <xf numFmtId="0" fontId="2" fillId="4" borderId="26" xfId="3" applyFont="1" applyFill="1" applyBorder="1" applyAlignment="1" applyProtection="1">
      <alignment horizontal="right"/>
    </xf>
    <xf numFmtId="0" fontId="2" fillId="4" borderId="26" xfId="3" applyFont="1" applyFill="1" applyBorder="1" applyAlignment="1" applyProtection="1">
      <alignment horizontal="center"/>
    </xf>
    <xf numFmtId="164" fontId="2" fillId="4" borderId="26" xfId="2" applyNumberFormat="1" applyFont="1" applyFill="1" applyBorder="1" applyProtection="1"/>
    <xf numFmtId="9" fontId="2" fillId="4" borderId="26" xfId="5" applyFont="1" applyFill="1" applyBorder="1" applyAlignment="1" applyProtection="1">
      <alignment horizontal="center"/>
    </xf>
    <xf numFmtId="164" fontId="2" fillId="4" borderId="27" xfId="2" applyNumberFormat="1" applyFont="1" applyFill="1" applyBorder="1" applyProtection="1"/>
    <xf numFmtId="0" fontId="11" fillId="0" borderId="0" xfId="3" applyFont="1" applyFill="1" applyBorder="1" applyAlignment="1" applyProtection="1">
      <alignment horizontal="center"/>
    </xf>
    <xf numFmtId="0" fontId="11" fillId="4" borderId="8" xfId="3" applyFont="1" applyFill="1" applyBorder="1" applyAlignment="1" applyProtection="1"/>
    <xf numFmtId="0" fontId="11" fillId="4" borderId="0" xfId="3" applyFont="1" applyFill="1" applyBorder="1" applyAlignment="1" applyProtection="1">
      <alignment wrapText="1"/>
    </xf>
    <xf numFmtId="0" fontId="11" fillId="4" borderId="0" xfId="3" applyFont="1" applyFill="1" applyBorder="1" applyProtection="1"/>
    <xf numFmtId="0" fontId="11" fillId="4" borderId="7" xfId="3" applyFont="1" applyFill="1" applyBorder="1" applyProtection="1"/>
    <xf numFmtId="0" fontId="11" fillId="0" borderId="0" xfId="3" applyFont="1" applyFill="1" applyBorder="1" applyProtection="1"/>
    <xf numFmtId="164" fontId="11" fillId="4" borderId="0" xfId="2" applyNumberFormat="1" applyFont="1" applyFill="1" applyBorder="1" applyProtection="1"/>
    <xf numFmtId="9" fontId="11" fillId="4" borderId="0" xfId="5" applyFont="1" applyFill="1" applyBorder="1" applyAlignment="1" applyProtection="1">
      <alignment horizontal="center"/>
    </xf>
    <xf numFmtId="44" fontId="11" fillId="4" borderId="7" xfId="2" applyFont="1" applyFill="1" applyBorder="1" applyProtection="1"/>
    <xf numFmtId="0" fontId="11" fillId="0" borderId="0" xfId="3" applyFont="1" applyFill="1" applyProtection="1"/>
    <xf numFmtId="0" fontId="11" fillId="4" borderId="8" xfId="3" applyFont="1" applyFill="1" applyBorder="1" applyProtection="1"/>
    <xf numFmtId="0" fontId="6" fillId="4" borderId="0" xfId="3" applyFont="1" applyFill="1" applyBorder="1" applyProtection="1"/>
    <xf numFmtId="0" fontId="6" fillId="0" borderId="0" xfId="3" applyFont="1" applyFill="1" applyBorder="1" applyAlignment="1" applyProtection="1">
      <alignment horizontal="center"/>
    </xf>
    <xf numFmtId="0" fontId="12" fillId="0" borderId="0" xfId="3" applyFont="1" applyFill="1" applyBorder="1" applyAlignment="1" applyProtection="1"/>
    <xf numFmtId="0" fontId="12" fillId="0" borderId="0" xfId="3" applyFont="1" applyFill="1" applyBorder="1" applyAlignment="1" applyProtection="1">
      <alignment vertical="top"/>
    </xf>
    <xf numFmtId="0" fontId="1" fillId="0" borderId="0" xfId="3" applyFont="1" applyFill="1" applyAlignment="1" applyProtection="1"/>
    <xf numFmtId="0" fontId="1" fillId="0" borderId="0" xfId="3" applyFont="1" applyFill="1" applyBorder="1" applyAlignment="1" applyProtection="1"/>
    <xf numFmtId="0" fontId="2" fillId="5" borderId="10" xfId="3" applyFont="1" applyFill="1" applyBorder="1" applyAlignment="1" applyProtection="1"/>
    <xf numFmtId="164" fontId="4" fillId="3" borderId="0" xfId="2" applyNumberFormat="1" applyFont="1" applyFill="1" applyBorder="1" applyAlignment="1" applyProtection="1">
      <alignment horizontal="center"/>
    </xf>
    <xf numFmtId="0" fontId="15" fillId="0" borderId="0" xfId="3" applyFont="1" applyFill="1" applyBorder="1" applyAlignment="1" applyProtection="1">
      <alignment horizontal="center"/>
    </xf>
    <xf numFmtId="0" fontId="6" fillId="4" borderId="8" xfId="3" applyFont="1" applyFill="1" applyBorder="1" applyAlignment="1" applyProtection="1">
      <alignment horizontal="left" indent="1"/>
    </xf>
    <xf numFmtId="0" fontId="1" fillId="0" borderId="10" xfId="3" applyFont="1" applyFill="1" applyBorder="1" applyProtection="1"/>
    <xf numFmtId="0" fontId="13" fillId="0" borderId="10" xfId="3" applyFont="1" applyFill="1" applyBorder="1" applyProtection="1"/>
    <xf numFmtId="0" fontId="2" fillId="5" borderId="9" xfId="3" applyFont="1" applyFill="1" applyBorder="1" applyAlignment="1" applyProtection="1"/>
    <xf numFmtId="0" fontId="3" fillId="5" borderId="11" xfId="3" applyFont="1" applyFill="1" applyBorder="1" applyAlignment="1" applyProtection="1"/>
    <xf numFmtId="0" fontId="3" fillId="8" borderId="18" xfId="3" applyFont="1" applyFill="1" applyBorder="1" applyAlignment="1" applyProtection="1">
      <alignment horizontal="left"/>
    </xf>
    <xf numFmtId="0" fontId="3" fillId="8" borderId="19" xfId="3" applyFont="1" applyFill="1" applyBorder="1" applyProtection="1"/>
    <xf numFmtId="0" fontId="3" fillId="0" borderId="0" xfId="3" applyFont="1" applyFill="1" applyBorder="1" applyAlignment="1" applyProtection="1"/>
    <xf numFmtId="9" fontId="2" fillId="0" borderId="0" xfId="5" applyFont="1" applyFill="1" applyBorder="1" applyAlignment="1" applyProtection="1">
      <alignment horizontal="center"/>
    </xf>
    <xf numFmtId="164" fontId="3" fillId="8" borderId="19" xfId="2" applyNumberFormat="1" applyFont="1" applyFill="1" applyBorder="1" applyAlignment="1" applyProtection="1">
      <alignment horizontal="center"/>
    </xf>
    <xf numFmtId="0" fontId="13" fillId="0" borderId="11" xfId="3" applyFont="1" applyBorder="1" applyProtection="1"/>
    <xf numFmtId="0" fontId="6" fillId="0" borderId="10" xfId="3" applyFont="1" applyBorder="1" applyAlignment="1" applyProtection="1">
      <alignment horizontal="center" wrapText="1"/>
    </xf>
    <xf numFmtId="0" fontId="6" fillId="0" borderId="9" xfId="3" applyFont="1" applyBorder="1" applyAlignment="1" applyProtection="1">
      <alignment horizontal="center" wrapText="1"/>
    </xf>
    <xf numFmtId="164" fontId="1" fillId="0" borderId="22" xfId="2" applyNumberFormat="1" applyFont="1" applyBorder="1" applyProtection="1"/>
    <xf numFmtId="164" fontId="1" fillId="0" borderId="23" xfId="2" applyNumberFormat="1" applyFont="1" applyBorder="1" applyProtection="1"/>
    <xf numFmtId="0" fontId="3" fillId="0" borderId="6" xfId="3" applyFont="1" applyBorder="1" applyProtection="1"/>
    <xf numFmtId="164" fontId="3" fillId="8" borderId="34" xfId="2" applyNumberFormat="1" applyFont="1" applyFill="1" applyBorder="1" applyProtection="1"/>
    <xf numFmtId="164" fontId="3" fillId="8" borderId="35" xfId="2" applyNumberFormat="1" applyFont="1" applyFill="1" applyBorder="1" applyProtection="1"/>
    <xf numFmtId="0" fontId="2" fillId="0" borderId="0" xfId="3" applyFont="1" applyProtection="1"/>
    <xf numFmtId="0" fontId="1" fillId="0" borderId="0" xfId="3" applyFont="1"/>
    <xf numFmtId="168" fontId="4" fillId="0" borderId="4" xfId="3" applyNumberFormat="1" applyFont="1" applyBorder="1" applyAlignment="1">
      <alignment horizontal="center" vertical="center" wrapText="1"/>
    </xf>
    <xf numFmtId="0" fontId="4" fillId="0" borderId="4" xfId="3" applyFont="1" applyBorder="1" applyAlignment="1">
      <alignment horizontal="center" vertical="center" wrapText="1"/>
    </xf>
    <xf numFmtId="0" fontId="4" fillId="0" borderId="13" xfId="3" applyFont="1" applyBorder="1" applyAlignment="1">
      <alignment vertical="center" wrapText="1"/>
    </xf>
    <xf numFmtId="0" fontId="16" fillId="9" borderId="1" xfId="3" applyFont="1" applyFill="1" applyBorder="1" applyAlignment="1">
      <alignment horizontal="center" vertical="center" wrapText="1"/>
    </xf>
    <xf numFmtId="0" fontId="16" fillId="9" borderId="20" xfId="3" applyFont="1" applyFill="1" applyBorder="1" applyAlignment="1">
      <alignment horizontal="center" vertical="center" wrapText="1"/>
    </xf>
    <xf numFmtId="0" fontId="12" fillId="0" borderId="0" xfId="3" applyFont="1"/>
    <xf numFmtId="9" fontId="6" fillId="0" borderId="10" xfId="5" applyFont="1" applyFill="1" applyBorder="1" applyAlignment="1" applyProtection="1">
      <alignment horizontal="center" wrapText="1"/>
    </xf>
    <xf numFmtId="164" fontId="2" fillId="0" borderId="0" xfId="2" applyNumberFormat="1" applyFont="1" applyFill="1" applyBorder="1" applyProtection="1"/>
    <xf numFmtId="0" fontId="1" fillId="0" borderId="32" xfId="0" applyFont="1" applyBorder="1" applyAlignment="1" applyProtection="1"/>
    <xf numFmtId="0" fontId="1" fillId="0" borderId="10" xfId="3" applyFont="1" applyBorder="1" applyProtection="1"/>
    <xf numFmtId="0" fontId="1" fillId="0" borderId="0" xfId="3" applyFont="1" applyBorder="1" applyProtection="1"/>
    <xf numFmtId="0" fontId="19" fillId="0" borderId="0" xfId="3" applyFont="1" applyAlignment="1" applyProtection="1">
      <alignment horizontal="center"/>
    </xf>
    <xf numFmtId="0" fontId="3" fillId="0" borderId="12" xfId="3" applyFont="1" applyFill="1" applyBorder="1" applyAlignment="1" applyProtection="1"/>
    <xf numFmtId="164" fontId="3" fillId="10" borderId="2" xfId="2" applyNumberFormat="1" applyFont="1" applyFill="1" applyBorder="1" applyAlignment="1" applyProtection="1">
      <alignment horizontal="center"/>
    </xf>
    <xf numFmtId="0" fontId="2" fillId="0" borderId="0" xfId="3" applyFont="1" applyFill="1" applyBorder="1" applyAlignment="1" applyProtection="1">
      <alignment horizontal="center" vertical="center"/>
    </xf>
    <xf numFmtId="0" fontId="14" fillId="0" borderId="0" xfId="3" applyFont="1" applyFill="1" applyBorder="1" applyAlignment="1" applyProtection="1">
      <alignment horizontal="center" vertical="center"/>
    </xf>
    <xf numFmtId="0" fontId="2" fillId="0" borderId="0" xfId="3" applyFont="1" applyFill="1" applyAlignment="1" applyProtection="1">
      <alignment vertical="center"/>
    </xf>
    <xf numFmtId="0" fontId="1" fillId="0" borderId="0" xfId="3" applyFont="1" applyFill="1" applyAlignment="1" applyProtection="1">
      <alignment horizontal="center" vertical="center" wrapText="1"/>
    </xf>
    <xf numFmtId="0" fontId="1" fillId="0" borderId="0" xfId="3" applyFont="1" applyFill="1" applyAlignment="1" applyProtection="1">
      <alignment horizontal="center" vertical="center"/>
    </xf>
    <xf numFmtId="0" fontId="1" fillId="0" borderId="0" xfId="3" applyFont="1" applyFill="1" applyBorder="1" applyAlignment="1" applyProtection="1">
      <alignment vertical="center"/>
    </xf>
    <xf numFmtId="0" fontId="12" fillId="0" borderId="0" xfId="3" applyFont="1" applyFill="1" applyBorder="1" applyAlignment="1" applyProtection="1">
      <alignment horizontal="left" vertical="center"/>
    </xf>
    <xf numFmtId="0" fontId="2" fillId="0" borderId="0" xfId="3" applyFont="1" applyFill="1" applyAlignment="1" applyProtection="1">
      <alignment horizontal="center" vertical="center"/>
    </xf>
    <xf numFmtId="0" fontId="2" fillId="0" borderId="0" xfId="3" applyFont="1" applyFill="1" applyAlignment="1" applyProtection="1">
      <alignment horizontal="center" vertical="center" textRotation="90" wrapText="1"/>
    </xf>
    <xf numFmtId="0" fontId="1" fillId="0" borderId="0" xfId="3" applyFont="1" applyFill="1" applyBorder="1" applyAlignment="1" applyProtection="1">
      <alignment horizontal="center" vertical="center"/>
    </xf>
    <xf numFmtId="0" fontId="1" fillId="0" borderId="0" xfId="3" applyFont="1" applyFill="1" applyAlignment="1" applyProtection="1">
      <alignment vertical="center"/>
    </xf>
    <xf numFmtId="0" fontId="1" fillId="0" borderId="0" xfId="3" applyFont="1" applyFill="1" applyBorder="1" applyAlignment="1" applyProtection="1">
      <alignment horizontal="center" vertical="center" wrapText="1"/>
    </xf>
    <xf numFmtId="0" fontId="19" fillId="0" borderId="0" xfId="3" applyFont="1"/>
    <xf numFmtId="167" fontId="19" fillId="0" borderId="0" xfId="3" applyNumberFormat="1" applyFont="1"/>
    <xf numFmtId="0" fontId="19" fillId="0" borderId="0" xfId="3" applyFont="1" applyAlignment="1">
      <alignment horizontal="center"/>
    </xf>
    <xf numFmtId="0" fontId="4" fillId="0" borderId="0" xfId="3" applyFont="1" applyFill="1" applyBorder="1" applyAlignment="1" applyProtection="1">
      <alignment horizontal="center" vertical="center"/>
    </xf>
    <xf numFmtId="0" fontId="3" fillId="0" borderId="0" xfId="3" applyFont="1" applyFill="1" applyBorder="1" applyAlignment="1" applyProtection="1">
      <alignment horizontal="center" vertical="center"/>
    </xf>
    <xf numFmtId="0" fontId="3" fillId="0" borderId="0" xfId="3" applyFont="1" applyFill="1" applyAlignment="1" applyProtection="1">
      <alignment vertical="center"/>
    </xf>
    <xf numFmtId="0" fontId="4" fillId="0" borderId="0" xfId="3" applyFont="1" applyFill="1" applyBorder="1" applyAlignment="1" applyProtection="1">
      <alignment vertical="center"/>
    </xf>
    <xf numFmtId="0" fontId="4" fillId="0" borderId="0" xfId="3" applyFont="1" applyFill="1" applyBorder="1" applyAlignment="1" applyProtection="1">
      <alignment horizontal="right" vertical="center"/>
    </xf>
    <xf numFmtId="0" fontId="4" fillId="0" borderId="0" xfId="3" applyFont="1" applyFill="1" applyBorder="1" applyAlignment="1" applyProtection="1">
      <alignment horizontal="center" vertical="center" wrapText="1"/>
    </xf>
    <xf numFmtId="0" fontId="4" fillId="0" borderId="0" xfId="3" applyFont="1" applyFill="1" applyBorder="1" applyAlignment="1" applyProtection="1">
      <alignment vertical="center" wrapText="1"/>
    </xf>
    <xf numFmtId="0" fontId="18" fillId="0" borderId="0" xfId="3" applyFont="1" applyFill="1" applyBorder="1" applyAlignment="1" applyProtection="1">
      <alignment horizontal="left" vertical="top" wrapText="1"/>
    </xf>
    <xf numFmtId="169" fontId="18" fillId="0" borderId="0" xfId="3" applyNumberFormat="1" applyFont="1" applyFill="1" applyBorder="1" applyAlignment="1" applyProtection="1">
      <alignment horizontal="left" vertical="top" wrapText="1"/>
    </xf>
    <xf numFmtId="0" fontId="19" fillId="0" borderId="0" xfId="3" applyFont="1" applyFill="1" applyBorder="1" applyProtection="1"/>
    <xf numFmtId="0" fontId="19" fillId="0" borderId="0" xfId="3" applyFont="1" applyBorder="1" applyProtection="1"/>
    <xf numFmtId="0" fontId="19" fillId="0" borderId="0" xfId="3" applyFont="1" applyBorder="1" applyAlignment="1" applyProtection="1"/>
    <xf numFmtId="41" fontId="5" fillId="5" borderId="11" xfId="3" applyNumberFormat="1" applyFont="1" applyFill="1" applyBorder="1" applyAlignment="1" applyProtection="1">
      <alignment horizontal="center"/>
    </xf>
    <xf numFmtId="41" fontId="20" fillId="5" borderId="10" xfId="3" applyNumberFormat="1" applyFont="1" applyFill="1" applyBorder="1" applyAlignment="1" applyProtection="1">
      <alignment horizontal="center" wrapText="1"/>
    </xf>
    <xf numFmtId="0" fontId="1" fillId="5" borderId="9" xfId="3" applyFont="1" applyFill="1" applyBorder="1" applyProtection="1"/>
    <xf numFmtId="0" fontId="4" fillId="7" borderId="8" xfId="3" applyFont="1" applyFill="1" applyBorder="1" applyProtection="1"/>
    <xf numFmtId="0" fontId="4" fillId="3" borderId="0" xfId="3" applyFont="1" applyFill="1" applyBorder="1" applyAlignment="1" applyProtection="1">
      <alignment horizontal="center"/>
    </xf>
    <xf numFmtId="0" fontId="4" fillId="7" borderId="0" xfId="3" applyFont="1" applyFill="1" applyBorder="1" applyAlignment="1" applyProtection="1">
      <alignment horizontal="center"/>
    </xf>
    <xf numFmtId="0" fontId="19" fillId="7" borderId="7" xfId="3" applyFont="1" applyFill="1" applyBorder="1" applyProtection="1"/>
    <xf numFmtId="9" fontId="4" fillId="3" borderId="8" xfId="3" applyNumberFormat="1" applyFont="1" applyFill="1" applyBorder="1" applyProtection="1"/>
    <xf numFmtId="9" fontId="4" fillId="3" borderId="0" xfId="3" applyNumberFormat="1" applyFont="1" applyFill="1" applyBorder="1" applyAlignment="1" applyProtection="1">
      <alignment horizontal="center"/>
    </xf>
    <xf numFmtId="9" fontId="4" fillId="7" borderId="0" xfId="3" applyNumberFormat="1" applyFont="1" applyFill="1" applyBorder="1" applyAlignment="1" applyProtection="1">
      <alignment horizontal="center"/>
    </xf>
    <xf numFmtId="41" fontId="5" fillId="5" borderId="8" xfId="3" applyNumberFormat="1" applyFont="1" applyFill="1" applyBorder="1" applyAlignment="1" applyProtection="1">
      <alignment horizontal="center"/>
    </xf>
    <xf numFmtId="164" fontId="4" fillId="7" borderId="0" xfId="2" applyNumberFormat="1" applyFont="1" applyFill="1" applyBorder="1" applyAlignment="1" applyProtection="1">
      <alignment horizontal="right"/>
    </xf>
    <xf numFmtId="164" fontId="4" fillId="7" borderId="7" xfId="2" applyNumberFormat="1" applyFont="1" applyFill="1" applyBorder="1" applyAlignment="1" applyProtection="1">
      <alignment horizontal="right"/>
    </xf>
    <xf numFmtId="165" fontId="4" fillId="3" borderId="0" xfId="3" applyNumberFormat="1" applyFont="1" applyFill="1" applyBorder="1" applyAlignment="1" applyProtection="1">
      <alignment horizontal="center"/>
    </xf>
    <xf numFmtId="164" fontId="4" fillId="7" borderId="0" xfId="2" applyNumberFormat="1" applyFont="1" applyFill="1" applyBorder="1" applyAlignment="1" applyProtection="1">
      <alignment horizontal="center"/>
    </xf>
    <xf numFmtId="165" fontId="4" fillId="3" borderId="7" xfId="3" applyNumberFormat="1" applyFont="1" applyFill="1" applyBorder="1" applyAlignment="1" applyProtection="1">
      <alignment horizontal="center"/>
    </xf>
    <xf numFmtId="0" fontId="3" fillId="10" borderId="3" xfId="3" applyFont="1" applyFill="1" applyBorder="1" applyProtection="1"/>
    <xf numFmtId="165" fontId="3" fillId="10" borderId="2" xfId="3" applyNumberFormat="1" applyFont="1" applyFill="1" applyBorder="1" applyAlignment="1" applyProtection="1">
      <alignment horizontal="center"/>
    </xf>
    <xf numFmtId="165" fontId="3" fillId="10" borderId="1" xfId="3" applyNumberFormat="1" applyFont="1" applyFill="1" applyBorder="1" applyAlignment="1" applyProtection="1">
      <alignment horizontal="center"/>
    </xf>
    <xf numFmtId="0" fontId="19" fillId="7" borderId="0" xfId="3" applyFont="1" applyFill="1" applyBorder="1" applyAlignment="1" applyProtection="1">
      <alignment horizontal="center"/>
    </xf>
    <xf numFmtId="0" fontId="3" fillId="2" borderId="20" xfId="3" applyFont="1" applyFill="1" applyBorder="1" applyAlignment="1" applyProtection="1">
      <alignment horizontal="center" wrapText="1"/>
    </xf>
    <xf numFmtId="0" fontId="19" fillId="0" borderId="0" xfId="3" applyFont="1" applyProtection="1"/>
    <xf numFmtId="0" fontId="1" fillId="0" borderId="42" xfId="3" applyFont="1" applyFill="1" applyBorder="1" applyProtection="1"/>
    <xf numFmtId="0" fontId="2" fillId="4" borderId="36" xfId="3" applyFont="1" applyFill="1" applyBorder="1" applyAlignment="1" applyProtection="1">
      <alignment wrapText="1"/>
    </xf>
    <xf numFmtId="0" fontId="2" fillId="4" borderId="37" xfId="3" applyFont="1" applyFill="1" applyBorder="1" applyProtection="1"/>
    <xf numFmtId="0" fontId="1" fillId="4" borderId="37" xfId="3" applyFont="1" applyFill="1" applyBorder="1" applyProtection="1"/>
    <xf numFmtId="0" fontId="6" fillId="4" borderId="37" xfId="3" applyFont="1" applyFill="1" applyBorder="1" applyAlignment="1" applyProtection="1">
      <alignment horizontal="center"/>
    </xf>
    <xf numFmtId="9" fontId="6" fillId="4" borderId="37" xfId="5" applyFont="1" applyFill="1" applyBorder="1" applyAlignment="1" applyProtection="1">
      <alignment horizontal="center"/>
    </xf>
    <xf numFmtId="166" fontId="6" fillId="4" borderId="38" xfId="1" applyNumberFormat="1" applyFont="1" applyFill="1" applyBorder="1" applyAlignment="1" applyProtection="1">
      <alignment horizontal="center"/>
    </xf>
    <xf numFmtId="0" fontId="11" fillId="4" borderId="39" xfId="3" applyFont="1" applyFill="1" applyBorder="1" applyAlignment="1" applyProtection="1"/>
    <xf numFmtId="166" fontId="6" fillId="4" borderId="43" xfId="1" applyNumberFormat="1" applyFont="1" applyFill="1" applyBorder="1" applyAlignment="1" applyProtection="1">
      <alignment horizontal="center"/>
    </xf>
    <xf numFmtId="0" fontId="10" fillId="0" borderId="39" xfId="3" applyFont="1" applyFill="1" applyBorder="1" applyAlignment="1" applyProtection="1">
      <alignment wrapText="1"/>
    </xf>
    <xf numFmtId="166" fontId="7" fillId="0" borderId="43" xfId="1" applyNumberFormat="1" applyFont="1" applyFill="1" applyBorder="1" applyAlignment="1" applyProtection="1">
      <alignment horizontal="center" wrapText="1"/>
    </xf>
    <xf numFmtId="0" fontId="1" fillId="0" borderId="41" xfId="3" applyFont="1" applyFill="1" applyBorder="1" applyProtection="1"/>
    <xf numFmtId="0" fontId="2" fillId="4" borderId="45" xfId="3" applyFont="1" applyFill="1" applyBorder="1" applyAlignment="1" applyProtection="1">
      <alignment horizontal="left"/>
    </xf>
    <xf numFmtId="0" fontId="2" fillId="4" borderId="46" xfId="3" applyFont="1" applyFill="1" applyBorder="1" applyAlignment="1" applyProtection="1">
      <alignment horizontal="right"/>
    </xf>
    <xf numFmtId="164" fontId="2" fillId="4" borderId="46" xfId="2" applyNumberFormat="1" applyFont="1" applyFill="1" applyBorder="1" applyProtection="1"/>
    <xf numFmtId="9" fontId="2" fillId="4" borderId="46" xfId="5" applyFont="1" applyFill="1" applyBorder="1" applyAlignment="1" applyProtection="1">
      <alignment horizontal="center"/>
    </xf>
    <xf numFmtId="164" fontId="2" fillId="4" borderId="47" xfId="2" applyNumberFormat="1" applyFont="1" applyFill="1" applyBorder="1" applyProtection="1"/>
    <xf numFmtId="0" fontId="1" fillId="0" borderId="8" xfId="3" applyFont="1" applyFill="1" applyBorder="1" applyProtection="1"/>
    <xf numFmtId="164" fontId="1" fillId="0" borderId="24" xfId="2" applyNumberFormat="1" applyFont="1" applyFill="1" applyBorder="1" applyProtection="1"/>
    <xf numFmtId="0" fontId="2" fillId="0" borderId="6" xfId="3" applyFont="1" applyFill="1" applyBorder="1" applyProtection="1"/>
    <xf numFmtId="0" fontId="2" fillId="0" borderId="5" xfId="3" applyFont="1" applyFill="1" applyBorder="1" applyProtection="1"/>
    <xf numFmtId="164" fontId="2" fillId="0" borderId="48" xfId="2" applyNumberFormat="1" applyFont="1" applyFill="1" applyBorder="1" applyProtection="1"/>
    <xf numFmtId="9" fontId="2" fillId="0" borderId="48" xfId="5" applyFont="1" applyFill="1" applyBorder="1" applyAlignment="1" applyProtection="1">
      <alignment horizontal="center"/>
    </xf>
    <xf numFmtId="164" fontId="2" fillId="0" borderId="49" xfId="2" applyNumberFormat="1" applyFont="1" applyFill="1" applyBorder="1" applyProtection="1"/>
    <xf numFmtId="0" fontId="1" fillId="0" borderId="11" xfId="3" applyFont="1" applyFill="1" applyBorder="1" applyProtection="1"/>
    <xf numFmtId="0" fontId="1" fillId="0" borderId="3" xfId="3" applyFont="1" applyFill="1" applyBorder="1" applyProtection="1"/>
    <xf numFmtId="0" fontId="1" fillId="0" borderId="2" xfId="3" applyFont="1" applyFill="1" applyBorder="1" applyProtection="1"/>
    <xf numFmtId="0" fontId="2" fillId="4" borderId="51" xfId="3" applyFont="1" applyFill="1" applyBorder="1" applyAlignment="1" applyProtection="1">
      <alignment horizontal="left"/>
    </xf>
    <xf numFmtId="9" fontId="1" fillId="0" borderId="15" xfId="5" applyFont="1" applyFill="1" applyBorder="1" applyAlignment="1" applyProtection="1">
      <alignment horizontal="center"/>
    </xf>
    <xf numFmtId="9" fontId="2" fillId="0" borderId="15" xfId="5" applyFont="1" applyFill="1" applyBorder="1" applyAlignment="1" applyProtection="1">
      <alignment horizontal="center"/>
    </xf>
    <xf numFmtId="9" fontId="2" fillId="0" borderId="14" xfId="5" applyFont="1" applyFill="1" applyBorder="1" applyAlignment="1" applyProtection="1">
      <alignment horizontal="center"/>
    </xf>
    <xf numFmtId="9" fontId="2" fillId="5" borderId="2" xfId="5" applyFont="1" applyFill="1" applyBorder="1" applyAlignment="1" applyProtection="1"/>
    <xf numFmtId="9" fontId="11" fillId="4" borderId="0" xfId="5" applyFont="1" applyFill="1" applyBorder="1" applyProtection="1"/>
    <xf numFmtId="165" fontId="4" fillId="3" borderId="0" xfId="5" applyNumberFormat="1" applyFont="1" applyFill="1" applyBorder="1" applyAlignment="1" applyProtection="1">
      <alignment horizontal="center"/>
    </xf>
    <xf numFmtId="1" fontId="3" fillId="0" borderId="16" xfId="3" applyNumberFormat="1" applyFont="1" applyFill="1" applyBorder="1" applyAlignment="1" applyProtection="1">
      <alignment horizontal="center" vertical="center" wrapText="1"/>
    </xf>
    <xf numFmtId="0" fontId="22" fillId="0" borderId="16" xfId="3" applyFont="1" applyFill="1" applyBorder="1" applyAlignment="1" applyProtection="1">
      <alignment horizontal="right" vertical="center"/>
    </xf>
    <xf numFmtId="0" fontId="22" fillId="0" borderId="16" xfId="3" quotePrefix="1" applyFont="1" applyFill="1" applyBorder="1" applyAlignment="1" applyProtection="1">
      <alignment horizontal="right" vertical="center"/>
    </xf>
    <xf numFmtId="0" fontId="21" fillId="0" borderId="16" xfId="3" applyFont="1" applyFill="1" applyBorder="1" applyAlignment="1" applyProtection="1">
      <alignment horizontal="right" vertical="center"/>
    </xf>
    <xf numFmtId="0" fontId="2" fillId="0" borderId="0" xfId="3" applyFont="1" applyFill="1" applyAlignment="1" applyProtection="1">
      <alignment horizontal="center" vertical="center" wrapText="1"/>
    </xf>
    <xf numFmtId="0" fontId="1" fillId="0" borderId="0" xfId="3" applyFont="1" applyFill="1" applyBorder="1" applyAlignment="1" applyProtection="1">
      <alignment vertical="center" textRotation="90" wrapText="1"/>
    </xf>
    <xf numFmtId="0" fontId="12" fillId="0" borderId="0" xfId="3" applyFont="1" applyFill="1" applyBorder="1" applyAlignment="1" applyProtection="1">
      <alignment horizontal="left" vertical="center" wrapText="1"/>
    </xf>
    <xf numFmtId="0" fontId="12" fillId="0" borderId="0" xfId="3" applyFont="1" applyFill="1" applyBorder="1" applyAlignment="1" applyProtection="1">
      <alignment horizontal="center" vertical="center" wrapText="1"/>
    </xf>
    <xf numFmtId="0" fontId="21" fillId="4" borderId="16" xfId="3" applyFont="1" applyFill="1" applyBorder="1" applyAlignment="1" applyProtection="1">
      <alignment horizontal="center" vertical="center" wrapText="1"/>
    </xf>
    <xf numFmtId="0" fontId="4" fillId="0" borderId="16" xfId="0" applyFont="1" applyBorder="1" applyAlignment="1" applyProtection="1">
      <alignment horizontal="right" vertical="center"/>
    </xf>
    <xf numFmtId="0" fontId="3" fillId="0" borderId="16" xfId="0" applyFont="1" applyBorder="1" applyAlignment="1" applyProtection="1">
      <alignment horizontal="right" vertical="center"/>
    </xf>
    <xf numFmtId="0" fontId="2" fillId="12" borderId="12" xfId="3" applyFont="1" applyFill="1" applyBorder="1" applyProtection="1"/>
    <xf numFmtId="0" fontId="2" fillId="12" borderId="17" xfId="3" applyFont="1" applyFill="1" applyBorder="1" applyProtection="1"/>
    <xf numFmtId="0" fontId="1" fillId="12" borderId="44" xfId="0" applyFont="1" applyFill="1" applyBorder="1" applyAlignment="1" applyProtection="1">
      <alignment horizontal="left" vertical="top"/>
    </xf>
    <xf numFmtId="0" fontId="1" fillId="12" borderId="22" xfId="0" applyFont="1" applyFill="1" applyBorder="1" applyAlignment="1" applyProtection="1">
      <alignment horizontal="left" vertical="top"/>
    </xf>
    <xf numFmtId="43" fontId="1" fillId="12" borderId="22" xfId="0" applyNumberFormat="1" applyFont="1" applyFill="1" applyBorder="1" applyAlignment="1" applyProtection="1">
      <alignment horizontal="center" vertical="top" shrinkToFit="1"/>
    </xf>
    <xf numFmtId="44" fontId="1" fillId="12" borderId="22" xfId="0" applyNumberFormat="1" applyFont="1" applyFill="1" applyBorder="1" applyAlignment="1" applyProtection="1">
      <alignment horizontal="center" vertical="top" shrinkToFit="1"/>
    </xf>
    <xf numFmtId="0" fontId="1" fillId="12" borderId="22" xfId="0" applyFont="1" applyFill="1" applyBorder="1" applyAlignment="1" applyProtection="1">
      <alignment horizontal="center" vertical="top" shrinkToFit="1"/>
    </xf>
    <xf numFmtId="44" fontId="1" fillId="12" borderId="22" xfId="2" applyFont="1" applyFill="1" applyBorder="1" applyProtection="1"/>
    <xf numFmtId="164" fontId="1" fillId="12" borderId="22" xfId="2" applyNumberFormat="1" applyFont="1" applyFill="1" applyBorder="1" applyProtection="1"/>
    <xf numFmtId="164" fontId="1" fillId="12" borderId="21" xfId="2" applyNumberFormat="1" applyFont="1" applyFill="1" applyBorder="1" applyProtection="1"/>
    <xf numFmtId="43" fontId="1" fillId="12" borderId="23" xfId="0" applyNumberFormat="1" applyFont="1" applyFill="1" applyBorder="1" applyAlignment="1" applyProtection="1">
      <alignment horizontal="center" vertical="top" shrinkToFit="1"/>
    </xf>
    <xf numFmtId="44" fontId="1" fillId="12" borderId="23" xfId="0" applyNumberFormat="1" applyFont="1" applyFill="1" applyBorder="1" applyAlignment="1" applyProtection="1">
      <alignment horizontal="center" vertical="top" shrinkToFit="1"/>
    </xf>
    <xf numFmtId="0" fontId="1" fillId="12" borderId="23" xfId="0" applyFont="1" applyFill="1" applyBorder="1" applyAlignment="1" applyProtection="1">
      <alignment horizontal="center" vertical="top" shrinkToFit="1"/>
    </xf>
    <xf numFmtId="0" fontId="1" fillId="12" borderId="32" xfId="0" applyFont="1" applyFill="1" applyBorder="1" applyAlignment="1" applyProtection="1">
      <alignment horizontal="left" vertical="top"/>
    </xf>
    <xf numFmtId="0" fontId="1" fillId="12" borderId="28" xfId="0" applyFont="1" applyFill="1" applyBorder="1" applyAlignment="1" applyProtection="1">
      <alignment horizontal="left" vertical="top" shrinkToFit="1"/>
    </xf>
    <xf numFmtId="44" fontId="1" fillId="12" borderId="23" xfId="2" applyFont="1" applyFill="1" applyBorder="1" applyProtection="1"/>
    <xf numFmtId="0" fontId="1" fillId="12" borderId="31" xfId="3" applyFont="1" applyFill="1" applyBorder="1" applyAlignment="1" applyProtection="1">
      <alignment horizontal="left" vertical="top"/>
    </xf>
    <xf numFmtId="0" fontId="1" fillId="12" borderId="31" xfId="3" applyFont="1" applyFill="1" applyBorder="1" applyAlignment="1" applyProtection="1">
      <alignment horizontal="left" vertical="top" wrapText="1"/>
    </xf>
    <xf numFmtId="164" fontId="1" fillId="12" borderId="23" xfId="2" applyNumberFormat="1" applyFont="1" applyFill="1" applyBorder="1" applyProtection="1"/>
    <xf numFmtId="0" fontId="1" fillId="12" borderId="8" xfId="3" applyFont="1" applyFill="1" applyBorder="1" applyAlignment="1" applyProtection="1">
      <alignment horizontal="left" vertical="top" wrapText="1"/>
    </xf>
    <xf numFmtId="0" fontId="1" fillId="12" borderId="50" xfId="0" applyFont="1" applyFill="1" applyBorder="1" applyAlignment="1" applyProtection="1">
      <alignment horizontal="left" vertical="top" shrinkToFit="1"/>
    </xf>
    <xf numFmtId="0" fontId="4" fillId="12" borderId="16" xfId="3" applyFont="1" applyFill="1" applyBorder="1" applyAlignment="1" applyProtection="1">
      <alignment horizontal="center" vertical="center" wrapText="1"/>
    </xf>
    <xf numFmtId="44" fontId="4" fillId="12" borderId="16" xfId="2" applyFont="1" applyFill="1" applyBorder="1" applyAlignment="1" applyProtection="1">
      <alignment horizontal="center" vertical="center" wrapText="1"/>
    </xf>
    <xf numFmtId="0" fontId="4" fillId="12" borderId="54" xfId="3" applyFont="1" applyFill="1" applyBorder="1" applyAlignment="1" applyProtection="1">
      <alignment horizontal="center" vertical="center"/>
    </xf>
    <xf numFmtId="1" fontId="4" fillId="12" borderId="16" xfId="3" applyNumberFormat="1" applyFont="1" applyFill="1" applyBorder="1" applyAlignment="1" applyProtection="1">
      <alignment horizontal="center" vertical="center" wrapText="1"/>
    </xf>
    <xf numFmtId="1" fontId="21" fillId="0" borderId="16" xfId="3" applyNumberFormat="1" applyFont="1" applyFill="1" applyBorder="1" applyAlignment="1" applyProtection="1">
      <alignment horizontal="center" vertical="center" wrapText="1"/>
    </xf>
    <xf numFmtId="0" fontId="21" fillId="4" borderId="16" xfId="3" applyFont="1" applyFill="1" applyBorder="1" applyAlignment="1" applyProtection="1">
      <alignment horizontal="left" vertical="center" wrapText="1"/>
    </xf>
    <xf numFmtId="44" fontId="1" fillId="0" borderId="0" xfId="3" applyNumberFormat="1" applyFont="1" applyFill="1" applyBorder="1" applyProtection="1"/>
    <xf numFmtId="164" fontId="1" fillId="0" borderId="0" xfId="3" applyNumberFormat="1" applyFont="1" applyFill="1" applyBorder="1" applyProtection="1"/>
    <xf numFmtId="41" fontId="20" fillId="5" borderId="0" xfId="3" applyNumberFormat="1" applyFont="1" applyFill="1" applyBorder="1" applyAlignment="1" applyProtection="1">
      <alignment horizontal="center" wrapText="1"/>
    </xf>
    <xf numFmtId="41" fontId="20" fillId="5" borderId="7" xfId="3" applyNumberFormat="1" applyFont="1" applyFill="1" applyBorder="1" applyAlignment="1" applyProtection="1">
      <alignment horizontal="center" wrapText="1"/>
    </xf>
    <xf numFmtId="0" fontId="12" fillId="0" borderId="0" xfId="3" applyFont="1" applyAlignment="1" applyProtection="1">
      <alignment vertical="top"/>
    </xf>
    <xf numFmtId="0" fontId="2" fillId="0" borderId="8" xfId="3" applyFont="1" applyBorder="1" applyAlignment="1" applyProtection="1">
      <alignment horizontal="left"/>
    </xf>
    <xf numFmtId="0" fontId="11" fillId="12" borderId="12" xfId="3" applyFont="1" applyFill="1" applyBorder="1" applyProtection="1"/>
    <xf numFmtId="44" fontId="1" fillId="6" borderId="12" xfId="2" applyFont="1" applyFill="1" applyBorder="1" applyProtection="1"/>
    <xf numFmtId="44" fontId="1" fillId="0" borderId="12" xfId="2" applyFont="1" applyFill="1" applyBorder="1" applyProtection="1"/>
    <xf numFmtId="164" fontId="1" fillId="6" borderId="22" xfId="2" applyNumberFormat="1" applyFont="1" applyFill="1" applyBorder="1" applyProtection="1"/>
    <xf numFmtId="164" fontId="1" fillId="6" borderId="40" xfId="3" applyNumberFormat="1" applyFont="1" applyFill="1" applyBorder="1" applyProtection="1"/>
    <xf numFmtId="164" fontId="1" fillId="6" borderId="21" xfId="2" applyNumberFormat="1" applyFont="1" applyFill="1" applyBorder="1" applyProtection="1"/>
    <xf numFmtId="44" fontId="1" fillId="6" borderId="30" xfId="2" applyFont="1" applyFill="1" applyBorder="1" applyProtection="1"/>
    <xf numFmtId="164" fontId="1" fillId="6" borderId="23" xfId="2" applyNumberFormat="1" applyFont="1" applyFill="1" applyBorder="1" applyProtection="1"/>
    <xf numFmtId="44" fontId="1" fillId="6" borderId="24" xfId="2" applyFont="1" applyFill="1" applyBorder="1" applyProtection="1"/>
    <xf numFmtId="44" fontId="1" fillId="6" borderId="29" xfId="2" applyFont="1" applyFill="1" applyBorder="1" applyProtection="1"/>
    <xf numFmtId="0" fontId="1" fillId="12" borderId="28" xfId="2" applyNumberFormat="1" applyFont="1" applyFill="1" applyBorder="1" applyProtection="1"/>
    <xf numFmtId="164" fontId="1" fillId="6" borderId="33" xfId="2" applyNumberFormat="1" applyFont="1" applyFill="1" applyBorder="1" applyProtection="1"/>
    <xf numFmtId="0" fontId="4" fillId="6" borderId="16" xfId="3" applyFont="1" applyFill="1" applyBorder="1" applyAlignment="1" applyProtection="1">
      <alignment horizontal="center" vertical="center" wrapText="1"/>
    </xf>
    <xf numFmtId="1" fontId="4" fillId="6" borderId="16" xfId="3" applyNumberFormat="1" applyFont="1" applyFill="1" applyBorder="1" applyAlignment="1" applyProtection="1">
      <alignment horizontal="center" vertical="center" wrapText="1"/>
    </xf>
    <xf numFmtId="1" fontId="22" fillId="6" borderId="16" xfId="3" applyNumberFormat="1" applyFont="1" applyFill="1" applyBorder="1" applyAlignment="1" applyProtection="1">
      <alignment vertical="center" wrapText="1"/>
    </xf>
    <xf numFmtId="1" fontId="22" fillId="6" borderId="16" xfId="3" applyNumberFormat="1" applyFont="1" applyFill="1" applyBorder="1" applyAlignment="1" applyProtection="1">
      <alignment horizontal="center" vertical="center" wrapText="1"/>
    </xf>
    <xf numFmtId="0" fontId="4" fillId="0" borderId="0" xfId="3" applyFont="1" applyAlignment="1" applyProtection="1">
      <alignment horizontal="center" vertical="center"/>
    </xf>
    <xf numFmtId="0" fontId="3" fillId="0" borderId="0" xfId="3" applyFont="1" applyAlignment="1" applyProtection="1">
      <alignment horizontal="center" vertical="center"/>
    </xf>
    <xf numFmtId="0" fontId="3" fillId="0" borderId="0" xfId="3" applyFont="1" applyAlignment="1" applyProtection="1">
      <alignment vertical="center"/>
    </xf>
    <xf numFmtId="0" fontId="21" fillId="4" borderId="52" xfId="3" applyFont="1" applyFill="1" applyBorder="1" applyAlignment="1" applyProtection="1">
      <alignment horizontal="center" vertical="center"/>
    </xf>
    <xf numFmtId="0" fontId="21" fillId="4" borderId="53" xfId="3" applyFont="1" applyFill="1" applyBorder="1" applyAlignment="1" applyProtection="1">
      <alignment horizontal="center" vertical="center"/>
    </xf>
    <xf numFmtId="0" fontId="4" fillId="0" borderId="0" xfId="3" applyFont="1" applyAlignment="1" applyProtection="1">
      <alignment vertical="center"/>
    </xf>
    <xf numFmtId="0" fontId="1" fillId="0" borderId="0" xfId="2" applyNumberFormat="1" applyFont="1" applyFill="1" applyBorder="1" applyProtection="1"/>
    <xf numFmtId="0" fontId="1" fillId="12" borderId="22" xfId="0" applyNumberFormat="1" applyFont="1" applyFill="1" applyBorder="1" applyAlignment="1" applyProtection="1">
      <alignment horizontal="center" vertical="top" shrinkToFit="1"/>
    </xf>
    <xf numFmtId="0" fontId="1" fillId="12" borderId="23" xfId="0" applyNumberFormat="1" applyFont="1" applyFill="1" applyBorder="1" applyAlignment="1" applyProtection="1">
      <alignment horizontal="center" vertical="top" shrinkToFit="1"/>
    </xf>
    <xf numFmtId="2" fontId="1" fillId="12" borderId="22" xfId="0" applyNumberFormat="1" applyFont="1" applyFill="1" applyBorder="1" applyAlignment="1" applyProtection="1">
      <alignment horizontal="center" vertical="top" shrinkToFit="1"/>
    </xf>
    <xf numFmtId="0" fontId="1" fillId="0" borderId="0" xfId="0" applyFont="1" applyProtection="1"/>
    <xf numFmtId="2" fontId="2" fillId="4" borderId="46" xfId="3" applyNumberFormat="1" applyFont="1" applyFill="1" applyBorder="1" applyAlignment="1" applyProtection="1">
      <alignment horizontal="center"/>
    </xf>
    <xf numFmtId="0" fontId="1" fillId="0" borderId="0" xfId="3" applyAlignment="1">
      <alignment horizontal="left" vertical="center" wrapText="1"/>
    </xf>
    <xf numFmtId="0" fontId="1" fillId="0" borderId="0" xfId="3" applyAlignment="1">
      <alignment horizontal="left" vertical="center" wrapText="1" indent="1"/>
    </xf>
    <xf numFmtId="0" fontId="2" fillId="6" borderId="0" xfId="3" applyFont="1" applyFill="1" applyAlignment="1">
      <alignment horizontal="left" vertical="center" wrapText="1" indent="2"/>
    </xf>
    <xf numFmtId="0" fontId="17" fillId="11" borderId="0" xfId="3" applyFont="1" applyFill="1" applyAlignment="1">
      <alignment horizontal="left" vertical="center" wrapText="1"/>
    </xf>
    <xf numFmtId="0" fontId="12" fillId="0" borderId="0" xfId="3" applyFont="1" applyAlignment="1">
      <alignment horizontal="center"/>
    </xf>
    <xf numFmtId="41" fontId="20" fillId="5" borderId="0" xfId="3" applyNumberFormat="1" applyFont="1" applyFill="1" applyBorder="1" applyAlignment="1" applyProtection="1">
      <alignment horizontal="center" wrapText="1"/>
    </xf>
    <xf numFmtId="41" fontId="20" fillId="5" borderId="7" xfId="3" applyNumberFormat="1" applyFont="1" applyFill="1" applyBorder="1" applyAlignment="1" applyProtection="1">
      <alignment horizontal="center" wrapText="1"/>
    </xf>
  </cellXfs>
  <cellStyles count="6">
    <cellStyle name="Comma" xfId="1" builtinId="3"/>
    <cellStyle name="Currency" xfId="2" builtinId="4"/>
    <cellStyle name="Normal" xfId="0" builtinId="0"/>
    <cellStyle name="Normal 2" xfId="3" xr:uid="{00000000-0005-0000-0000-000003000000}"/>
    <cellStyle name="Normal 3" xfId="4" xr:uid="{00000000-0005-0000-0000-000004000000}"/>
    <cellStyle name="Percent" xfId="5" builtinId="5"/>
  </cellStyles>
  <dxfs count="1">
    <dxf>
      <font>
        <color rgb="FF9C000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5</xdr:col>
      <xdr:colOff>228600</xdr:colOff>
      <xdr:row>18</xdr:row>
      <xdr:rowOff>76200</xdr:rowOff>
    </xdr:from>
    <xdr:to>
      <xdr:col>5</xdr:col>
      <xdr:colOff>514350</xdr:colOff>
      <xdr:row>23</xdr:row>
      <xdr:rowOff>38100</xdr:rowOff>
    </xdr:to>
    <xdr:sp macro="" textlink="">
      <xdr:nvSpPr>
        <xdr:cNvPr id="31747" name="Check Box 3" hidden="1">
          <a:extLst>
            <a:ext uri="{63B3BB69-23CF-44E3-9099-C40C66FF867C}">
              <a14:compatExt xmlns:a14="http://schemas.microsoft.com/office/drawing/2010/main" spid="_x0000_s31747"/>
            </a:ext>
            <a:ext uri="{FF2B5EF4-FFF2-40B4-BE49-F238E27FC236}">
              <a16:creationId xmlns:a16="http://schemas.microsoft.com/office/drawing/2014/main" id="{E7BA1AB2-624A-46CC-8B01-696A01CF9FFD}"/>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228600</xdr:colOff>
      <xdr:row>20</xdr:row>
      <xdr:rowOff>76200</xdr:rowOff>
    </xdr:from>
    <xdr:to>
      <xdr:col>5</xdr:col>
      <xdr:colOff>514350</xdr:colOff>
      <xdr:row>23</xdr:row>
      <xdr:rowOff>123825</xdr:rowOff>
    </xdr:to>
    <xdr:sp macro="" textlink="">
      <xdr:nvSpPr>
        <xdr:cNvPr id="31748" name="Check Box 4" hidden="1">
          <a:extLst>
            <a:ext uri="{63B3BB69-23CF-44E3-9099-C40C66FF867C}">
              <a14:compatExt xmlns:a14="http://schemas.microsoft.com/office/drawing/2010/main" spid="_x0000_s31748"/>
            </a:ext>
            <a:ext uri="{FF2B5EF4-FFF2-40B4-BE49-F238E27FC236}">
              <a16:creationId xmlns:a16="http://schemas.microsoft.com/office/drawing/2014/main" id="{5243A53A-D812-493F-A14E-A6C463E6D3A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C36"/>
  <sheetViews>
    <sheetView tabSelected="1" zoomScaleNormal="100" workbookViewId="0">
      <selection activeCell="D1" sqref="D1"/>
    </sheetView>
  </sheetViews>
  <sheetFormatPr defaultColWidth="9.140625" defaultRowHeight="12.75" x14ac:dyDescent="0.2"/>
  <cols>
    <col min="1" max="2" width="28.140625" style="1" customWidth="1"/>
    <col min="3" max="3" width="32.7109375" style="1" customWidth="1"/>
    <col min="4" max="16384" width="9.140625" style="1"/>
  </cols>
  <sheetData>
    <row r="1" spans="1:3" s="122" customFormat="1" ht="18" x14ac:dyDescent="0.25">
      <c r="A1" s="290" t="s">
        <v>82</v>
      </c>
      <c r="B1" s="290"/>
      <c r="C1" s="290"/>
    </row>
    <row r="2" spans="1:3" ht="18" x14ac:dyDescent="0.25">
      <c r="A2" s="290" t="s">
        <v>83</v>
      </c>
      <c r="B2" s="290"/>
      <c r="C2" s="290"/>
    </row>
    <row r="3" spans="1:3" s="63" customFormat="1" ht="13.5" thickBot="1" x14ac:dyDescent="0.25">
      <c r="A3" s="1"/>
      <c r="B3" s="1"/>
      <c r="C3" s="1"/>
    </row>
    <row r="4" spans="1:3" s="116" customFormat="1" ht="15.75" thickBot="1" x14ac:dyDescent="0.25">
      <c r="A4" s="121" t="s">
        <v>84</v>
      </c>
      <c r="B4" s="120" t="s">
        <v>85</v>
      </c>
      <c r="C4" s="120" t="s">
        <v>86</v>
      </c>
    </row>
    <row r="5" spans="1:3" s="116" customFormat="1" ht="29.25" thickBot="1" x14ac:dyDescent="0.25">
      <c r="A5" s="119" t="s">
        <v>87</v>
      </c>
      <c r="B5" s="118" t="s">
        <v>88</v>
      </c>
      <c r="C5" s="117">
        <v>44228</v>
      </c>
    </row>
    <row r="6" spans="1:3" s="116" customFormat="1" ht="29.25" thickBot="1" x14ac:dyDescent="0.25">
      <c r="A6" s="119" t="s">
        <v>89</v>
      </c>
      <c r="B6" s="118" t="s">
        <v>90</v>
      </c>
      <c r="C6" s="117">
        <v>44410</v>
      </c>
    </row>
    <row r="7" spans="1:3" s="116" customFormat="1" x14ac:dyDescent="0.2">
      <c r="A7" s="1"/>
      <c r="B7" s="1"/>
      <c r="C7" s="1"/>
    </row>
    <row r="8" spans="1:3" s="116" customFormat="1" ht="17.25" customHeight="1" x14ac:dyDescent="0.2">
      <c r="A8" s="289" t="s">
        <v>91</v>
      </c>
      <c r="B8" s="289"/>
      <c r="C8" s="289"/>
    </row>
    <row r="9" spans="1:3" s="116" customFormat="1" ht="74.25" customHeight="1" x14ac:dyDescent="0.2">
      <c r="A9" s="286" t="s">
        <v>92</v>
      </c>
      <c r="B9" s="286"/>
      <c r="C9" s="286"/>
    </row>
    <row r="10" spans="1:3" s="116" customFormat="1" ht="45.75" customHeight="1" x14ac:dyDescent="0.2">
      <c r="A10" s="286" t="s">
        <v>93</v>
      </c>
      <c r="B10" s="286"/>
      <c r="C10" s="286"/>
    </row>
    <row r="11" spans="1:3" s="116" customFormat="1" ht="57" customHeight="1" x14ac:dyDescent="0.2">
      <c r="A11" s="286" t="s">
        <v>94</v>
      </c>
      <c r="B11" s="286"/>
      <c r="C11" s="286"/>
    </row>
    <row r="12" spans="1:3" s="116" customFormat="1" ht="11.25" customHeight="1" x14ac:dyDescent="0.2">
      <c r="A12" s="286"/>
      <c r="B12" s="286"/>
      <c r="C12" s="286"/>
    </row>
    <row r="13" spans="1:3" s="116" customFormat="1" ht="15" customHeight="1" x14ac:dyDescent="0.2">
      <c r="A13" s="289" t="s">
        <v>95</v>
      </c>
      <c r="B13" s="289"/>
      <c r="C13" s="289"/>
    </row>
    <row r="14" spans="1:3" s="116" customFormat="1" ht="65.25" customHeight="1" x14ac:dyDescent="0.2">
      <c r="A14" s="286" t="s">
        <v>96</v>
      </c>
      <c r="B14" s="286"/>
      <c r="C14" s="286"/>
    </row>
    <row r="15" spans="1:3" s="58" customFormat="1" ht="50.25" customHeight="1" x14ac:dyDescent="0.2">
      <c r="A15" s="286" t="s">
        <v>97</v>
      </c>
      <c r="B15" s="286"/>
      <c r="C15" s="286"/>
    </row>
    <row r="16" spans="1:3" s="116" customFormat="1" x14ac:dyDescent="0.2">
      <c r="A16" s="286"/>
      <c r="B16" s="286"/>
      <c r="C16" s="286"/>
    </row>
    <row r="17" spans="1:3" s="116" customFormat="1" ht="16.5" customHeight="1" x14ac:dyDescent="0.2">
      <c r="A17" s="288" t="s">
        <v>98</v>
      </c>
      <c r="B17" s="288"/>
      <c r="C17" s="288"/>
    </row>
    <row r="18" spans="1:3" s="116" customFormat="1" ht="30.75" customHeight="1" x14ac:dyDescent="0.2">
      <c r="A18" s="287" t="s">
        <v>99</v>
      </c>
      <c r="B18" s="287"/>
      <c r="C18" s="287"/>
    </row>
    <row r="19" spans="1:3" s="116" customFormat="1" ht="30" customHeight="1" x14ac:dyDescent="0.2">
      <c r="A19" s="287" t="s">
        <v>100</v>
      </c>
      <c r="B19" s="287"/>
      <c r="C19" s="287"/>
    </row>
    <row r="20" spans="1:3" s="58" customFormat="1" ht="24.75" customHeight="1" x14ac:dyDescent="0.2">
      <c r="A20" s="287" t="s">
        <v>101</v>
      </c>
      <c r="B20" s="287"/>
      <c r="C20" s="287"/>
    </row>
    <row r="21" spans="1:3" s="116" customFormat="1" ht="30" customHeight="1" x14ac:dyDescent="0.2">
      <c r="A21" s="287" t="s">
        <v>102</v>
      </c>
      <c r="B21" s="287"/>
      <c r="C21" s="287"/>
    </row>
    <row r="22" spans="1:3" s="116" customFormat="1" x14ac:dyDescent="0.2">
      <c r="A22" s="286"/>
      <c r="B22" s="286"/>
      <c r="C22" s="286"/>
    </row>
    <row r="23" spans="1:3" s="116" customFormat="1" ht="12.75" customHeight="1" x14ac:dyDescent="0.2">
      <c r="A23" s="288" t="s">
        <v>103</v>
      </c>
      <c r="B23" s="288"/>
      <c r="C23" s="288"/>
    </row>
    <row r="24" spans="1:3" s="58" customFormat="1" ht="156.75" customHeight="1" x14ac:dyDescent="0.2">
      <c r="A24" s="287" t="s">
        <v>104</v>
      </c>
      <c r="B24" s="287"/>
      <c r="C24" s="287"/>
    </row>
    <row r="25" spans="1:3" s="116" customFormat="1" ht="160.5" customHeight="1" x14ac:dyDescent="0.2">
      <c r="A25" s="287" t="s">
        <v>105</v>
      </c>
      <c r="B25" s="287"/>
      <c r="C25" s="287"/>
    </row>
    <row r="26" spans="1:3" s="116" customFormat="1" x14ac:dyDescent="0.2">
      <c r="A26" s="286"/>
      <c r="B26" s="286"/>
      <c r="C26" s="286"/>
    </row>
    <row r="27" spans="1:3" s="116" customFormat="1" x14ac:dyDescent="0.2">
      <c r="A27" s="288" t="s">
        <v>106</v>
      </c>
      <c r="B27" s="288"/>
      <c r="C27" s="288"/>
    </row>
    <row r="28" spans="1:3" s="116" customFormat="1" ht="54" customHeight="1" x14ac:dyDescent="0.2">
      <c r="A28" s="287" t="s">
        <v>107</v>
      </c>
      <c r="B28" s="287"/>
      <c r="C28" s="287"/>
    </row>
    <row r="29" spans="1:3" ht="55.5" customHeight="1" x14ac:dyDescent="0.2">
      <c r="A29" s="287" t="s">
        <v>108</v>
      </c>
      <c r="B29" s="287"/>
      <c r="C29" s="287"/>
    </row>
    <row r="30" spans="1:3" s="116" customFormat="1" x14ac:dyDescent="0.2">
      <c r="A30" s="286"/>
      <c r="B30" s="286"/>
      <c r="C30" s="286"/>
    </row>
    <row r="31" spans="1:3" s="116" customFormat="1" x14ac:dyDescent="0.2">
      <c r="A31" s="289" t="s">
        <v>109</v>
      </c>
      <c r="B31" s="289"/>
      <c r="C31" s="289"/>
    </row>
    <row r="32" spans="1:3" s="116" customFormat="1" ht="43.5" customHeight="1" x14ac:dyDescent="0.2">
      <c r="A32" s="286" t="s">
        <v>110</v>
      </c>
      <c r="B32" s="286"/>
      <c r="C32" s="286"/>
    </row>
    <row r="33" spans="1:3" s="116" customFormat="1" x14ac:dyDescent="0.2">
      <c r="A33" s="1"/>
      <c r="B33" s="1"/>
      <c r="C33" s="1"/>
    </row>
    <row r="34" spans="1:3" s="116" customFormat="1" x14ac:dyDescent="0.2">
      <c r="A34" s="289" t="s">
        <v>111</v>
      </c>
      <c r="B34" s="289"/>
      <c r="C34" s="289"/>
    </row>
    <row r="35" spans="1:3" s="116" customFormat="1" ht="54" customHeight="1" x14ac:dyDescent="0.2">
      <c r="A35" s="286" t="s">
        <v>112</v>
      </c>
      <c r="B35" s="286"/>
      <c r="C35" s="286"/>
    </row>
    <row r="36" spans="1:3" x14ac:dyDescent="0.2">
      <c r="A36" s="286"/>
      <c r="B36" s="286"/>
      <c r="C36" s="286"/>
    </row>
  </sheetData>
  <sheetProtection algorithmName="SHA-512" hashValue="m6XRRKkTQxiEg6Caf0sLCf8sJpLenfa+TC+QI2eVXCaXpUSh1tMaHLevz+HwE6S5HbdIE84PFGZg3a4AuIJmQg==" saltValue="b8ZSiKAPPuh9QCKZPuHQrA==" spinCount="100000" sheet="1" objects="1" scenarios="1"/>
  <mergeCells count="30">
    <mergeCell ref="A30:C30"/>
    <mergeCell ref="A31:C31"/>
    <mergeCell ref="A32:C32"/>
    <mergeCell ref="A1:C1"/>
    <mergeCell ref="A8:C8"/>
    <mergeCell ref="A9:C9"/>
    <mergeCell ref="A10:C10"/>
    <mergeCell ref="A2:C2"/>
    <mergeCell ref="A11:C11"/>
    <mergeCell ref="A12:C12"/>
    <mergeCell ref="A13:C13"/>
    <mergeCell ref="A14:C14"/>
    <mergeCell ref="A15:C15"/>
    <mergeCell ref="A29:C29"/>
    <mergeCell ref="A36:C36"/>
    <mergeCell ref="A16:C16"/>
    <mergeCell ref="A24:C24"/>
    <mergeCell ref="A25:C25"/>
    <mergeCell ref="A26:C26"/>
    <mergeCell ref="A27:C27"/>
    <mergeCell ref="A17:C17"/>
    <mergeCell ref="A28:C28"/>
    <mergeCell ref="A18:C18"/>
    <mergeCell ref="A19:C19"/>
    <mergeCell ref="A20:C20"/>
    <mergeCell ref="A21:C21"/>
    <mergeCell ref="A22:C22"/>
    <mergeCell ref="A23:C23"/>
    <mergeCell ref="A34:C34"/>
    <mergeCell ref="A35:C35"/>
  </mergeCell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A1:AB154"/>
  <sheetViews>
    <sheetView showGridLines="0" topLeftCell="F2" zoomScale="80" zoomScaleNormal="80" workbookViewId="0">
      <selection activeCell="T2" sqref="T2"/>
    </sheetView>
  </sheetViews>
  <sheetFormatPr defaultColWidth="8.85546875" defaultRowHeight="12.75" outlineLevelRow="1" outlineLevelCol="1" x14ac:dyDescent="0.2"/>
  <cols>
    <col min="1" max="1" width="13.42578125" style="59" hidden="1" customWidth="1" outlineLevel="1"/>
    <col min="2" max="3" width="23.28515625" style="59" hidden="1" customWidth="1" outlineLevel="1"/>
    <col min="4" max="4" width="35" style="59" hidden="1" customWidth="1" outlineLevel="1"/>
    <col min="5" max="5" width="44" style="29" hidden="1" customWidth="1" outlineLevel="1"/>
    <col min="6" max="6" width="33.140625" style="29" customWidth="1" collapsed="1"/>
    <col min="7" max="7" width="36" style="29" customWidth="1"/>
    <col min="8" max="8" width="10.28515625" style="29" customWidth="1"/>
    <col min="9" max="9" width="9.85546875" style="29" customWidth="1"/>
    <col min="10" max="10" width="10.28515625" style="29" customWidth="1"/>
    <col min="11" max="11" width="10" style="29" customWidth="1"/>
    <col min="12" max="14" width="14.85546875" style="29" customWidth="1"/>
    <col min="15" max="17" width="14.42578125" style="29" customWidth="1"/>
    <col min="18" max="18" width="13.85546875" style="28" customWidth="1"/>
    <col min="19" max="19" width="16.7109375" style="27" customWidth="1"/>
    <col min="20" max="24" width="8.85546875" style="43"/>
    <col min="25" max="25" width="12.28515625" style="43" bestFit="1" customWidth="1"/>
    <col min="26" max="26" width="15.28515625" style="43" customWidth="1"/>
    <col min="27" max="27" width="8.85546875" style="43"/>
    <col min="28" max="28" width="12.28515625" style="43" bestFit="1" customWidth="1"/>
    <col min="29" max="16384" width="8.85546875" style="43"/>
  </cols>
  <sheetData>
    <row r="1" spans="1:19" ht="168.75" hidden="1" outlineLevel="1" x14ac:dyDescent="0.2">
      <c r="A1" s="52" t="s">
        <v>0</v>
      </c>
      <c r="B1" s="52" t="s">
        <v>1</v>
      </c>
      <c r="C1" s="52" t="s">
        <v>2</v>
      </c>
      <c r="D1" s="52" t="s">
        <v>3</v>
      </c>
      <c r="E1" s="96" t="s">
        <v>4</v>
      </c>
      <c r="F1" s="56" t="s">
        <v>5</v>
      </c>
      <c r="G1" s="56" t="s">
        <v>6</v>
      </c>
      <c r="H1" s="55" t="s">
        <v>7</v>
      </c>
      <c r="I1" s="55" t="s">
        <v>8</v>
      </c>
      <c r="J1" s="55" t="s">
        <v>9</v>
      </c>
      <c r="K1" s="55" t="s">
        <v>10</v>
      </c>
      <c r="L1" s="55" t="s">
        <v>11</v>
      </c>
      <c r="M1" s="55" t="s">
        <v>12</v>
      </c>
      <c r="N1" s="55" t="s">
        <v>13</v>
      </c>
      <c r="O1" s="55" t="s">
        <v>14</v>
      </c>
      <c r="P1" s="55" t="s">
        <v>15</v>
      </c>
      <c r="Q1" s="55" t="s">
        <v>16</v>
      </c>
      <c r="R1" s="54" t="s">
        <v>17</v>
      </c>
      <c r="S1" s="53" t="s">
        <v>18</v>
      </c>
    </row>
    <row r="2" spans="1:19" ht="18" collapsed="1" x14ac:dyDescent="0.25">
      <c r="A2" s="52"/>
      <c r="B2" s="52"/>
      <c r="C2" s="52"/>
      <c r="D2" s="52"/>
      <c r="E2" s="96"/>
      <c r="F2" s="90" t="s">
        <v>20</v>
      </c>
      <c r="G2" s="56"/>
      <c r="H2" s="55"/>
      <c r="I2" s="55"/>
      <c r="J2" s="55"/>
      <c r="K2" s="55"/>
      <c r="L2" s="55"/>
      <c r="M2" s="55"/>
      <c r="N2" s="55"/>
      <c r="O2" s="55"/>
      <c r="P2" s="55"/>
      <c r="Q2" s="55"/>
      <c r="R2" s="54"/>
      <c r="S2" s="53"/>
    </row>
    <row r="3" spans="1:19" ht="18" x14ac:dyDescent="0.2">
      <c r="A3" s="52"/>
      <c r="B3" s="52"/>
      <c r="C3" s="52"/>
      <c r="D3" s="52"/>
      <c r="E3" s="96"/>
      <c r="F3" s="256" t="s">
        <v>113</v>
      </c>
      <c r="G3" s="56"/>
      <c r="H3" s="55"/>
      <c r="I3" s="55"/>
      <c r="J3" s="55"/>
      <c r="K3" s="55"/>
      <c r="L3" s="55"/>
      <c r="M3" s="55"/>
      <c r="N3" s="55"/>
      <c r="O3" s="55"/>
      <c r="P3" s="55"/>
      <c r="Q3" s="55"/>
      <c r="R3" s="54"/>
      <c r="S3" s="53"/>
    </row>
    <row r="4" spans="1:19" ht="13.5" thickBot="1" x14ac:dyDescent="0.25">
      <c r="A4" s="52"/>
      <c r="B4" s="52"/>
      <c r="C4" s="52"/>
      <c r="D4" s="52"/>
      <c r="E4" s="96"/>
      <c r="F4" s="56"/>
      <c r="G4" s="56"/>
      <c r="H4" s="55"/>
      <c r="I4" s="55"/>
      <c r="J4" s="55"/>
      <c r="K4" s="55"/>
      <c r="L4" s="55"/>
      <c r="M4" s="55"/>
      <c r="N4" s="55"/>
      <c r="O4" s="55"/>
      <c r="P4" s="55"/>
      <c r="Q4" s="55"/>
      <c r="R4" s="54"/>
      <c r="S4" s="53"/>
    </row>
    <row r="5" spans="1:19" ht="13.5" thickBot="1" x14ac:dyDescent="0.25">
      <c r="E5" s="43"/>
      <c r="F5" s="26" t="s">
        <v>19</v>
      </c>
      <c r="G5" s="25"/>
      <c r="H5" s="25"/>
      <c r="I5" s="25"/>
      <c r="J5" s="25"/>
      <c r="K5" s="25"/>
      <c r="L5" s="25"/>
      <c r="M5" s="25"/>
      <c r="N5" s="25"/>
      <c r="O5" s="25"/>
      <c r="P5" s="25"/>
      <c r="Q5" s="25"/>
      <c r="R5" s="211"/>
      <c r="S5" s="24"/>
    </row>
    <row r="6" spans="1:19" ht="33.75" x14ac:dyDescent="0.2">
      <c r="A6" s="59" t="str">
        <f t="shared" ref="A6:A17" si="0">$G$7</f>
        <v>WISE &amp; Healthy Aging</v>
      </c>
      <c r="B6" s="59" t="str">
        <f t="shared" ref="B6:B17" si="1">$G$8</f>
        <v>Care Mangement</v>
      </c>
      <c r="F6" s="204"/>
      <c r="G6" s="98"/>
      <c r="H6" s="43"/>
      <c r="I6" s="43"/>
      <c r="J6" s="43"/>
      <c r="K6" s="43"/>
      <c r="L6" s="51" t="s">
        <v>21</v>
      </c>
      <c r="M6" s="51" t="s">
        <v>22</v>
      </c>
      <c r="N6" s="51" t="s">
        <v>23</v>
      </c>
      <c r="O6" s="51" t="s">
        <v>24</v>
      </c>
      <c r="P6" s="51" t="s">
        <v>25</v>
      </c>
      <c r="Q6" s="51" t="s">
        <v>26</v>
      </c>
      <c r="R6" s="64" t="s">
        <v>27</v>
      </c>
      <c r="S6" s="65" t="s">
        <v>28</v>
      </c>
    </row>
    <row r="7" spans="1:19" x14ac:dyDescent="0.2">
      <c r="A7" s="59" t="str">
        <f t="shared" si="0"/>
        <v>WISE &amp; Healthy Aging</v>
      </c>
      <c r="B7" s="59" t="str">
        <f t="shared" si="1"/>
        <v>Care Mangement</v>
      </c>
      <c r="D7" s="59" t="s">
        <v>19</v>
      </c>
      <c r="E7" s="43" t="s">
        <v>29</v>
      </c>
      <c r="F7" s="257" t="s">
        <v>114</v>
      </c>
      <c r="G7" s="225" t="s">
        <v>115</v>
      </c>
      <c r="H7" s="43"/>
      <c r="I7" s="43" t="s">
        <v>29</v>
      </c>
      <c r="J7" s="43"/>
      <c r="K7" s="43"/>
      <c r="L7" s="49">
        <f t="shared" ref="L7:M7" si="2">L45</f>
        <v>358206.74</v>
      </c>
      <c r="M7" s="49">
        <f t="shared" si="2"/>
        <v>172500</v>
      </c>
      <c r="N7" s="49">
        <f>L7-M7</f>
        <v>185706.74</v>
      </c>
      <c r="O7" s="49">
        <f t="shared" ref="O7:P7" si="3">O45</f>
        <v>85831.239999999991</v>
      </c>
      <c r="P7" s="49">
        <f t="shared" si="3"/>
        <v>86669</v>
      </c>
      <c r="Q7" s="49">
        <f>Q45</f>
        <v>172500.24</v>
      </c>
      <c r="R7" s="48">
        <f t="shared" ref="R7:R18" si="4">IFERROR(Q7/M7,"N/A")</f>
        <v>1.0000013913043477</v>
      </c>
      <c r="S7" s="198">
        <f>S45</f>
        <v>373452.16000000003</v>
      </c>
    </row>
    <row r="8" spans="1:19" x14ac:dyDescent="0.2">
      <c r="A8" s="59" t="str">
        <f t="shared" si="0"/>
        <v>WISE &amp; Healthy Aging</v>
      </c>
      <c r="B8" s="59" t="str">
        <f t="shared" si="1"/>
        <v>Care Mangement</v>
      </c>
      <c r="D8" s="59" t="s">
        <v>19</v>
      </c>
      <c r="E8" s="43" t="s">
        <v>30</v>
      </c>
      <c r="F8" s="257" t="s">
        <v>116</v>
      </c>
      <c r="G8" s="226" t="s">
        <v>117</v>
      </c>
      <c r="H8" s="43"/>
      <c r="I8" s="43" t="s">
        <v>30</v>
      </c>
      <c r="J8" s="43"/>
      <c r="K8" s="43"/>
      <c r="L8" s="49">
        <f t="shared" ref="L8:M8" si="5">L56</f>
        <v>65739</v>
      </c>
      <c r="M8" s="49">
        <f t="shared" si="5"/>
        <v>31482</v>
      </c>
      <c r="N8" s="49">
        <f t="shared" ref="N8:N17" si="6">L8-M8</f>
        <v>34257</v>
      </c>
      <c r="O8" s="49">
        <f>O56</f>
        <v>15515.95</v>
      </c>
      <c r="P8" s="49">
        <f>P56</f>
        <v>15466</v>
      </c>
      <c r="Q8" s="49">
        <f>Q56</f>
        <v>30981.949999999997</v>
      </c>
      <c r="R8" s="48">
        <f t="shared" si="4"/>
        <v>0.98411632043707509</v>
      </c>
      <c r="S8" s="198">
        <f>S56</f>
        <v>62334.34</v>
      </c>
    </row>
    <row r="9" spans="1:19" x14ac:dyDescent="0.2">
      <c r="A9" s="59" t="str">
        <f t="shared" si="0"/>
        <v>WISE &amp; Healthy Aging</v>
      </c>
      <c r="B9" s="59" t="str">
        <f t="shared" si="1"/>
        <v>Care Mangement</v>
      </c>
      <c r="D9" s="59" t="s">
        <v>19</v>
      </c>
      <c r="E9" s="43" t="s">
        <v>31</v>
      </c>
      <c r="F9" s="197"/>
      <c r="G9" s="43"/>
      <c r="H9" s="43"/>
      <c r="I9" s="43" t="s">
        <v>31</v>
      </c>
      <c r="J9" s="43"/>
      <c r="K9" s="43"/>
      <c r="L9" s="49">
        <f t="shared" ref="L9:M9" si="7">L66</f>
        <v>8400</v>
      </c>
      <c r="M9" s="49">
        <f t="shared" si="7"/>
        <v>5533</v>
      </c>
      <c r="N9" s="49">
        <f t="shared" si="6"/>
        <v>2867</v>
      </c>
      <c r="O9" s="49">
        <f>O66</f>
        <v>2240.69</v>
      </c>
      <c r="P9" s="49">
        <f>P66</f>
        <v>3121.8</v>
      </c>
      <c r="Q9" s="49">
        <f>Q66</f>
        <v>5362.49</v>
      </c>
      <c r="R9" s="48">
        <f t="shared" si="4"/>
        <v>0.96918308331827219</v>
      </c>
      <c r="S9" s="198">
        <f>S66</f>
        <v>19526.670000000016</v>
      </c>
    </row>
    <row r="10" spans="1:19" x14ac:dyDescent="0.2">
      <c r="A10" s="59" t="str">
        <f t="shared" si="0"/>
        <v>WISE &amp; Healthy Aging</v>
      </c>
      <c r="B10" s="59" t="str">
        <f t="shared" si="1"/>
        <v>Care Mangement</v>
      </c>
      <c r="D10" s="59" t="s">
        <v>19</v>
      </c>
      <c r="E10" s="43" t="s">
        <v>32</v>
      </c>
      <c r="F10" s="197"/>
      <c r="G10" s="43"/>
      <c r="H10" s="43"/>
      <c r="I10" s="43" t="s">
        <v>32</v>
      </c>
      <c r="J10" s="43"/>
      <c r="K10" s="43"/>
      <c r="L10" s="49">
        <f t="shared" ref="L10:M10" si="8">L75</f>
        <v>15256</v>
      </c>
      <c r="M10" s="49">
        <f t="shared" si="8"/>
        <v>10222</v>
      </c>
      <c r="N10" s="49">
        <f t="shared" si="6"/>
        <v>5034</v>
      </c>
      <c r="O10" s="49">
        <f>O75</f>
        <v>4774.17</v>
      </c>
      <c r="P10" s="49">
        <f>P75</f>
        <v>6035.03</v>
      </c>
      <c r="Q10" s="49">
        <f>Q75</f>
        <v>10809.199999999999</v>
      </c>
      <c r="R10" s="48">
        <f t="shared" si="4"/>
        <v>1.0574447270592837</v>
      </c>
      <c r="S10" s="198">
        <f>S75</f>
        <v>15366</v>
      </c>
    </row>
    <row r="11" spans="1:19" x14ac:dyDescent="0.2">
      <c r="A11" s="59" t="str">
        <f t="shared" si="0"/>
        <v>WISE &amp; Healthy Aging</v>
      </c>
      <c r="B11" s="59" t="str">
        <f t="shared" si="1"/>
        <v>Care Mangement</v>
      </c>
      <c r="D11" s="59" t="s">
        <v>19</v>
      </c>
      <c r="E11" s="43" t="s">
        <v>33</v>
      </c>
      <c r="F11" s="37" t="s">
        <v>118</v>
      </c>
      <c r="G11" s="258" t="s">
        <v>124</v>
      </c>
      <c r="H11" s="43"/>
      <c r="I11" s="43" t="s">
        <v>33</v>
      </c>
      <c r="J11" s="43"/>
      <c r="K11" s="43"/>
      <c r="L11" s="49">
        <f t="shared" ref="L11:M11" si="9">L82</f>
        <v>8100</v>
      </c>
      <c r="M11" s="49">
        <f t="shared" si="9"/>
        <v>8100</v>
      </c>
      <c r="N11" s="49">
        <f t="shared" si="6"/>
        <v>0</v>
      </c>
      <c r="O11" s="49">
        <f>O82</f>
        <v>0</v>
      </c>
      <c r="P11" s="49">
        <f>P82</f>
        <v>7538</v>
      </c>
      <c r="Q11" s="49">
        <f>Q82</f>
        <v>7538</v>
      </c>
      <c r="R11" s="48">
        <f t="shared" si="4"/>
        <v>0.93061728395061727</v>
      </c>
      <c r="S11" s="198">
        <f>S82</f>
        <v>7538.08</v>
      </c>
    </row>
    <row r="12" spans="1:19" x14ac:dyDescent="0.2">
      <c r="A12" s="59" t="str">
        <f t="shared" si="0"/>
        <v>WISE &amp; Healthy Aging</v>
      </c>
      <c r="B12" s="59" t="str">
        <f t="shared" si="1"/>
        <v>Care Mangement</v>
      </c>
      <c r="D12" s="59" t="s">
        <v>19</v>
      </c>
      <c r="E12" s="43" t="s">
        <v>34</v>
      </c>
      <c r="F12" s="197"/>
      <c r="G12" s="43"/>
      <c r="H12" s="43"/>
      <c r="I12" s="43" t="s">
        <v>34</v>
      </c>
      <c r="J12" s="43"/>
      <c r="K12" s="43"/>
      <c r="L12" s="49">
        <f t="shared" ref="L12:M12" si="10">L89</f>
        <v>1029</v>
      </c>
      <c r="M12" s="49">
        <f t="shared" si="10"/>
        <v>100</v>
      </c>
      <c r="N12" s="49">
        <f t="shared" si="6"/>
        <v>929</v>
      </c>
      <c r="O12" s="49">
        <f>O89</f>
        <v>6.9</v>
      </c>
      <c r="P12" s="49">
        <f>P89</f>
        <v>51</v>
      </c>
      <c r="Q12" s="49">
        <f>Q89</f>
        <v>57.9</v>
      </c>
      <c r="R12" s="48">
        <f t="shared" si="4"/>
        <v>0.57899999999999996</v>
      </c>
      <c r="S12" s="198">
        <f>S89</f>
        <v>239.98</v>
      </c>
    </row>
    <row r="13" spans="1:19" x14ac:dyDescent="0.2">
      <c r="A13" s="59" t="str">
        <f t="shared" si="0"/>
        <v>WISE &amp; Healthy Aging</v>
      </c>
      <c r="B13" s="59" t="str">
        <f t="shared" si="1"/>
        <v>Care Mangement</v>
      </c>
      <c r="D13" s="59" t="s">
        <v>19</v>
      </c>
      <c r="E13" s="43" t="s">
        <v>35</v>
      </c>
      <c r="F13" s="197"/>
      <c r="G13" s="43"/>
      <c r="H13" s="43"/>
      <c r="I13" s="43" t="s">
        <v>35</v>
      </c>
      <c r="J13" s="43"/>
      <c r="K13" s="43"/>
      <c r="L13" s="49">
        <f t="shared" ref="L13:M13" si="11">L96</f>
        <v>4787</v>
      </c>
      <c r="M13" s="49">
        <f t="shared" si="11"/>
        <v>2169</v>
      </c>
      <c r="N13" s="49">
        <f t="shared" si="6"/>
        <v>2618</v>
      </c>
      <c r="O13" s="49">
        <f>O96</f>
        <v>1167.2</v>
      </c>
      <c r="P13" s="49">
        <f>P96</f>
        <v>1156</v>
      </c>
      <c r="Q13" s="49">
        <f>Q96</f>
        <v>2323.1999999999998</v>
      </c>
      <c r="R13" s="48">
        <f t="shared" si="4"/>
        <v>1.0710926694329184</v>
      </c>
      <c r="S13" s="198">
        <f>S96</f>
        <v>5244.2</v>
      </c>
    </row>
    <row r="14" spans="1:19" x14ac:dyDescent="0.2">
      <c r="A14" s="59" t="str">
        <f t="shared" si="0"/>
        <v>WISE &amp; Healthy Aging</v>
      </c>
      <c r="B14" s="59" t="str">
        <f t="shared" si="1"/>
        <v>Care Mangement</v>
      </c>
      <c r="D14" s="59" t="s">
        <v>19</v>
      </c>
      <c r="E14" s="43" t="s">
        <v>36</v>
      </c>
      <c r="F14" s="197" t="s">
        <v>120</v>
      </c>
      <c r="G14" s="259">
        <v>276996</v>
      </c>
      <c r="H14" s="43"/>
      <c r="I14" s="43" t="s">
        <v>36</v>
      </c>
      <c r="J14" s="43"/>
      <c r="K14" s="43"/>
      <c r="L14" s="49">
        <f t="shared" ref="L14:M14" si="12">L116</f>
        <v>22894</v>
      </c>
      <c r="M14" s="49">
        <f t="shared" si="12"/>
        <v>8133</v>
      </c>
      <c r="N14" s="49">
        <f t="shared" si="6"/>
        <v>14761</v>
      </c>
      <c r="O14" s="49">
        <f>O116</f>
        <v>5574.0199999999986</v>
      </c>
      <c r="P14" s="49">
        <f>P116</f>
        <v>3092</v>
      </c>
      <c r="Q14" s="49">
        <f>Q116</f>
        <v>8666.02</v>
      </c>
      <c r="R14" s="48">
        <f t="shared" si="4"/>
        <v>1.0655379318824543</v>
      </c>
      <c r="S14" s="198">
        <f>S116</f>
        <v>48974.280000000013</v>
      </c>
    </row>
    <row r="15" spans="1:19" x14ac:dyDescent="0.2">
      <c r="A15" s="59" t="str">
        <f t="shared" si="0"/>
        <v>WISE &amp; Healthy Aging</v>
      </c>
      <c r="B15" s="59" t="str">
        <f t="shared" si="1"/>
        <v>Care Mangement</v>
      </c>
      <c r="D15" s="59" t="s">
        <v>19</v>
      </c>
      <c r="E15" s="43" t="s">
        <v>37</v>
      </c>
      <c r="F15" s="197" t="s">
        <v>121</v>
      </c>
      <c r="G15" s="260">
        <f>Q18</f>
        <v>276996</v>
      </c>
      <c r="H15" s="43"/>
      <c r="I15" s="43" t="s">
        <v>37</v>
      </c>
      <c r="J15" s="43"/>
      <c r="K15" s="43"/>
      <c r="L15" s="49">
        <f t="shared" ref="L15:M15" si="13">L123</f>
        <v>0</v>
      </c>
      <c r="M15" s="49">
        <f t="shared" si="13"/>
        <v>0</v>
      </c>
      <c r="N15" s="49">
        <f t="shared" si="6"/>
        <v>0</v>
      </c>
      <c r="O15" s="49">
        <f>O123</f>
        <v>0</v>
      </c>
      <c r="P15" s="49">
        <f>P123</f>
        <v>0</v>
      </c>
      <c r="Q15" s="49">
        <f>Q123</f>
        <v>0</v>
      </c>
      <c r="R15" s="48" t="str">
        <f t="shared" si="4"/>
        <v>N/A</v>
      </c>
      <c r="S15" s="198">
        <f>S123</f>
        <v>0</v>
      </c>
    </row>
    <row r="16" spans="1:19" x14ac:dyDescent="0.2">
      <c r="A16" s="59" t="str">
        <f t="shared" si="0"/>
        <v>WISE &amp; Healthy Aging</v>
      </c>
      <c r="B16" s="59" t="str">
        <f t="shared" si="1"/>
        <v>Care Mangement</v>
      </c>
      <c r="D16" s="59" t="s">
        <v>19</v>
      </c>
      <c r="E16" s="43" t="s">
        <v>38</v>
      </c>
      <c r="F16" s="197" t="s">
        <v>122</v>
      </c>
      <c r="G16" s="260">
        <f>G14-G15</f>
        <v>0</v>
      </c>
      <c r="H16" s="43"/>
      <c r="I16" s="43" t="s">
        <v>38</v>
      </c>
      <c r="J16" s="43"/>
      <c r="K16" s="43"/>
      <c r="L16" s="49">
        <f t="shared" ref="L16:M16" si="14">L130</f>
        <v>0</v>
      </c>
      <c r="M16" s="49">
        <f t="shared" si="14"/>
        <v>0</v>
      </c>
      <c r="N16" s="49">
        <f t="shared" si="6"/>
        <v>0</v>
      </c>
      <c r="O16" s="49">
        <f>O130</f>
        <v>0</v>
      </c>
      <c r="P16" s="49">
        <f>P130</f>
        <v>0</v>
      </c>
      <c r="Q16" s="49">
        <f>Q130</f>
        <v>0</v>
      </c>
      <c r="R16" s="48" t="str">
        <f t="shared" si="4"/>
        <v>N/A</v>
      </c>
      <c r="S16" s="198">
        <f>S130</f>
        <v>0</v>
      </c>
    </row>
    <row r="17" spans="1:26" x14ac:dyDescent="0.2">
      <c r="A17" s="59" t="str">
        <f t="shared" si="0"/>
        <v>WISE &amp; Healthy Aging</v>
      </c>
      <c r="B17" s="59" t="str">
        <f t="shared" si="1"/>
        <v>Care Mangement</v>
      </c>
      <c r="D17" s="59" t="s">
        <v>19</v>
      </c>
      <c r="E17" s="43" t="s">
        <v>39</v>
      </c>
      <c r="F17" s="197"/>
      <c r="G17" s="43"/>
      <c r="H17" s="43"/>
      <c r="I17" s="43" t="s">
        <v>39</v>
      </c>
      <c r="J17" s="43"/>
      <c r="K17" s="43"/>
      <c r="L17" s="49">
        <f t="shared" ref="L17:M17" si="15">L139</f>
        <v>80930</v>
      </c>
      <c r="M17" s="49">
        <f t="shared" si="15"/>
        <v>38757</v>
      </c>
      <c r="N17" s="49">
        <f t="shared" si="6"/>
        <v>42173</v>
      </c>
      <c r="O17" s="49">
        <f>O139</f>
        <v>19290</v>
      </c>
      <c r="P17" s="49">
        <f>P139</f>
        <v>19467</v>
      </c>
      <c r="Q17" s="49">
        <f>Q139</f>
        <v>38757</v>
      </c>
      <c r="R17" s="48">
        <f t="shared" si="4"/>
        <v>1</v>
      </c>
      <c r="S17" s="198">
        <f>S139</f>
        <v>72745</v>
      </c>
    </row>
    <row r="18" spans="1:26" ht="13.5" thickBot="1" x14ac:dyDescent="0.25">
      <c r="E18" s="43"/>
      <c r="F18" s="199"/>
      <c r="G18" s="200"/>
      <c r="H18" s="66"/>
      <c r="I18" s="200" t="s">
        <v>40</v>
      </c>
      <c r="J18" s="200"/>
      <c r="K18" s="200"/>
      <c r="L18" s="201">
        <f t="shared" ref="L18:Q18" si="16">SUM(L7:L17)</f>
        <v>565341.74</v>
      </c>
      <c r="M18" s="201">
        <f t="shared" si="16"/>
        <v>276996</v>
      </c>
      <c r="N18" s="201">
        <f t="shared" si="16"/>
        <v>288345.74</v>
      </c>
      <c r="O18" s="201">
        <f t="shared" si="16"/>
        <v>134400.16999999998</v>
      </c>
      <c r="P18" s="201">
        <f t="shared" si="16"/>
        <v>142595.83000000002</v>
      </c>
      <c r="Q18" s="201">
        <f t="shared" si="16"/>
        <v>276996</v>
      </c>
      <c r="R18" s="202">
        <f t="shared" si="4"/>
        <v>1</v>
      </c>
      <c r="S18" s="203">
        <f>SUM(S7:S17)</f>
        <v>605420.71000000008</v>
      </c>
    </row>
    <row r="19" spans="1:26" ht="13.5" thickBot="1" x14ac:dyDescent="0.25">
      <c r="E19" s="43"/>
      <c r="F19" s="36"/>
      <c r="G19" s="43"/>
      <c r="H19" s="43"/>
      <c r="I19" s="36"/>
      <c r="J19" s="36"/>
      <c r="K19" s="36"/>
      <c r="L19" s="124"/>
      <c r="M19" s="124"/>
      <c r="N19" s="124"/>
      <c r="O19" s="124"/>
      <c r="P19" s="124"/>
      <c r="Q19" s="124"/>
      <c r="R19" s="105"/>
      <c r="S19" s="124"/>
    </row>
    <row r="20" spans="1:26" ht="13.5" hidden="1" thickBot="1" x14ac:dyDescent="0.25">
      <c r="E20" s="43"/>
      <c r="F20" s="43" t="s">
        <v>119</v>
      </c>
      <c r="G20" s="43"/>
      <c r="H20" s="43"/>
      <c r="I20" s="36"/>
      <c r="J20" s="36"/>
      <c r="K20" s="36"/>
      <c r="L20" s="124"/>
      <c r="M20" s="124"/>
      <c r="N20" s="124"/>
      <c r="O20" s="124"/>
      <c r="P20" s="124"/>
      <c r="Q20" s="124"/>
      <c r="R20" s="105"/>
      <c r="S20" s="124"/>
    </row>
    <row r="21" spans="1:26" ht="13.5" hidden="1" thickBot="1" x14ac:dyDescent="0.25">
      <c r="E21" s="43"/>
      <c r="F21" s="197" t="s">
        <v>123</v>
      </c>
      <c r="G21" s="43"/>
      <c r="H21" s="43"/>
      <c r="I21" s="36"/>
      <c r="J21" s="36"/>
      <c r="K21" s="36"/>
      <c r="L21" s="124"/>
      <c r="M21" s="124"/>
      <c r="N21" s="124"/>
      <c r="O21" s="124"/>
      <c r="P21" s="124"/>
      <c r="Q21" s="124"/>
      <c r="R21" s="105"/>
      <c r="S21" s="124"/>
    </row>
    <row r="22" spans="1:26" ht="13.5" hidden="1" thickBot="1" x14ac:dyDescent="0.25">
      <c r="F22" s="197" t="s">
        <v>124</v>
      </c>
      <c r="G22" s="43"/>
      <c r="H22" s="43"/>
      <c r="I22" s="43"/>
      <c r="J22" s="43"/>
      <c r="K22" s="43"/>
    </row>
    <row r="23" spans="1:26" ht="13.5" thickBot="1" x14ac:dyDescent="0.25">
      <c r="E23" s="43"/>
      <c r="F23" s="26" t="s">
        <v>41</v>
      </c>
      <c r="G23" s="25"/>
      <c r="H23" s="25"/>
      <c r="I23" s="25"/>
      <c r="J23" s="25"/>
      <c r="K23" s="25"/>
      <c r="L23" s="25"/>
      <c r="M23" s="25"/>
      <c r="N23" s="25"/>
      <c r="O23" s="25"/>
      <c r="P23" s="25"/>
      <c r="Q23" s="25"/>
      <c r="R23" s="211"/>
      <c r="S23" s="24"/>
    </row>
    <row r="24" spans="1:26" ht="13.5" thickBot="1" x14ac:dyDescent="0.25">
      <c r="F24" s="43"/>
      <c r="G24" s="43"/>
      <c r="H24" s="43"/>
      <c r="I24" s="43"/>
      <c r="J24" s="43"/>
      <c r="K24" s="43"/>
    </row>
    <row r="25" spans="1:26" x14ac:dyDescent="0.2">
      <c r="F25" s="181" t="s">
        <v>42</v>
      </c>
      <c r="G25" s="182"/>
      <c r="H25" s="182"/>
      <c r="I25" s="182"/>
      <c r="J25" s="182"/>
      <c r="K25" s="183"/>
      <c r="L25" s="184"/>
      <c r="M25" s="184"/>
      <c r="N25" s="184"/>
      <c r="O25" s="184"/>
      <c r="P25" s="184"/>
      <c r="Q25" s="184"/>
      <c r="R25" s="185"/>
      <c r="S25" s="186"/>
    </row>
    <row r="26" spans="1:26" s="82" customFormat="1" ht="11.25" x14ac:dyDescent="0.2">
      <c r="A26" s="77"/>
      <c r="B26" s="77"/>
      <c r="C26" s="77"/>
      <c r="D26" s="77"/>
      <c r="E26" s="86"/>
      <c r="F26" s="187" t="s">
        <v>125</v>
      </c>
      <c r="G26" s="88"/>
      <c r="H26" s="88"/>
      <c r="I26" s="88"/>
      <c r="J26" s="88"/>
      <c r="K26" s="80"/>
      <c r="L26" s="22"/>
      <c r="M26" s="22"/>
      <c r="N26" s="22"/>
      <c r="O26" s="22"/>
      <c r="P26" s="22"/>
      <c r="Q26" s="22"/>
      <c r="R26" s="21"/>
      <c r="S26" s="188"/>
    </row>
    <row r="27" spans="1:26" s="82" customFormat="1" ht="33.75" x14ac:dyDescent="0.2">
      <c r="A27" s="59"/>
      <c r="B27" s="59"/>
      <c r="C27" s="77"/>
      <c r="D27" s="89"/>
      <c r="E27" s="86"/>
      <c r="F27" s="189" t="s">
        <v>43</v>
      </c>
      <c r="G27" s="68" t="s">
        <v>44</v>
      </c>
      <c r="H27" s="51" t="s">
        <v>7</v>
      </c>
      <c r="I27" s="51" t="s">
        <v>8</v>
      </c>
      <c r="J27" s="51" t="s">
        <v>9</v>
      </c>
      <c r="K27" s="51" t="s">
        <v>265</v>
      </c>
      <c r="L27" s="51" t="s">
        <v>21</v>
      </c>
      <c r="M27" s="51" t="s">
        <v>22</v>
      </c>
      <c r="N27" s="51" t="s">
        <v>23</v>
      </c>
      <c r="O27" s="51" t="s">
        <v>24</v>
      </c>
      <c r="P27" s="51" t="s">
        <v>25</v>
      </c>
      <c r="Q27" s="51" t="s">
        <v>26</v>
      </c>
      <c r="R27" s="64" t="s">
        <v>27</v>
      </c>
      <c r="S27" s="190" t="s">
        <v>28</v>
      </c>
      <c r="Y27" s="89"/>
      <c r="Z27" s="89"/>
    </row>
    <row r="28" spans="1:26" hidden="1" outlineLevel="1" x14ac:dyDescent="0.2">
      <c r="A28" s="59" t="str">
        <f>$G$7</f>
        <v>WISE &amp; Healthy Aging</v>
      </c>
      <c r="B28" s="59" t="str">
        <f>$G$8</f>
        <v>Care Mangement</v>
      </c>
      <c r="D28" s="59" t="s">
        <v>41</v>
      </c>
      <c r="E28" s="29" t="s">
        <v>42</v>
      </c>
      <c r="F28" s="227" t="s">
        <v>71</v>
      </c>
      <c r="G28" s="228" t="s">
        <v>72</v>
      </c>
      <c r="H28" s="229">
        <v>1</v>
      </c>
      <c r="I28" s="230">
        <v>10000</v>
      </c>
      <c r="J28" s="231">
        <v>12</v>
      </c>
      <c r="K28" s="281">
        <v>0.25</v>
      </c>
      <c r="L28" s="232">
        <v>30000</v>
      </c>
      <c r="M28" s="232">
        <v>10000</v>
      </c>
      <c r="N28" s="233">
        <f>L28-M28</f>
        <v>20000</v>
      </c>
      <c r="O28" s="261">
        <v>4862</v>
      </c>
      <c r="P28" s="261">
        <v>5138</v>
      </c>
      <c r="Q28" s="50">
        <f>SUM(O28:P28)</f>
        <v>10000</v>
      </c>
      <c r="R28" s="48">
        <f t="shared" ref="R28:R43" si="17">IFERROR(Q28/M28,"N/A")</f>
        <v>1</v>
      </c>
      <c r="S28" s="262">
        <v>16750</v>
      </c>
      <c r="T28" s="284" t="s">
        <v>126</v>
      </c>
      <c r="Y28" s="280"/>
      <c r="Z28" s="252"/>
    </row>
    <row r="29" spans="1:26" hidden="1" outlineLevel="1" x14ac:dyDescent="0.2">
      <c r="F29" s="227" t="s">
        <v>131</v>
      </c>
      <c r="G29" s="228" t="s">
        <v>132</v>
      </c>
      <c r="H29" s="229">
        <v>1</v>
      </c>
      <c r="I29" s="230">
        <v>9583.6</v>
      </c>
      <c r="J29" s="231">
        <v>2.5</v>
      </c>
      <c r="K29" s="281">
        <v>1</v>
      </c>
      <c r="L29" s="232">
        <v>22115</v>
      </c>
      <c r="M29" s="232">
        <v>7654</v>
      </c>
      <c r="N29" s="234">
        <f>L29-M29</f>
        <v>14461</v>
      </c>
      <c r="O29" s="261">
        <v>0</v>
      </c>
      <c r="P29" s="261">
        <v>7654</v>
      </c>
      <c r="Q29" s="50">
        <f>SUM(O29:P29)</f>
        <v>7654</v>
      </c>
      <c r="R29" s="48">
        <f t="shared" si="17"/>
        <v>1</v>
      </c>
      <c r="S29" s="262">
        <v>7654</v>
      </c>
      <c r="T29" s="284" t="s">
        <v>126</v>
      </c>
      <c r="Y29" s="280"/>
      <c r="Z29" s="252"/>
    </row>
    <row r="30" spans="1:26" hidden="1" outlineLevel="1" x14ac:dyDescent="0.2">
      <c r="F30" s="227" t="s">
        <v>133</v>
      </c>
      <c r="G30" s="228" t="s">
        <v>134</v>
      </c>
      <c r="H30" s="229">
        <v>1</v>
      </c>
      <c r="I30" s="230">
        <v>3986.6666666666665</v>
      </c>
      <c r="J30" s="231">
        <v>2.5</v>
      </c>
      <c r="K30" s="281">
        <v>1</v>
      </c>
      <c r="L30" s="232">
        <v>10289</v>
      </c>
      <c r="M30" s="232">
        <v>3089</v>
      </c>
      <c r="N30" s="234">
        <f>L30-M30</f>
        <v>7200</v>
      </c>
      <c r="O30" s="261">
        <v>3089</v>
      </c>
      <c r="P30" s="261">
        <v>0</v>
      </c>
      <c r="Q30" s="50">
        <f>SUM(O30:P30)</f>
        <v>3089</v>
      </c>
      <c r="R30" s="48">
        <f t="shared" si="17"/>
        <v>1</v>
      </c>
      <c r="S30" s="262">
        <v>12289</v>
      </c>
      <c r="T30" s="284" t="s">
        <v>126</v>
      </c>
      <c r="Y30" s="280"/>
      <c r="Z30" s="252"/>
    </row>
    <row r="31" spans="1:26" hidden="1" outlineLevel="1" x14ac:dyDescent="0.2">
      <c r="A31" s="59" t="str">
        <f>$G$7</f>
        <v>WISE &amp; Healthy Aging</v>
      </c>
      <c r="B31" s="59" t="str">
        <f>$G$8</f>
        <v>Care Mangement</v>
      </c>
      <c r="D31" s="59" t="s">
        <v>41</v>
      </c>
      <c r="E31" s="29" t="s">
        <v>42</v>
      </c>
      <c r="F31" s="227" t="s">
        <v>138</v>
      </c>
      <c r="G31" s="228" t="s">
        <v>139</v>
      </c>
      <c r="H31" s="229">
        <v>1</v>
      </c>
      <c r="I31" s="230">
        <v>5833.333333333333</v>
      </c>
      <c r="J31" s="231">
        <v>12</v>
      </c>
      <c r="K31" s="281">
        <v>0.25</v>
      </c>
      <c r="L31" s="232">
        <v>17500</v>
      </c>
      <c r="M31" s="232">
        <v>14411</v>
      </c>
      <c r="N31" s="234">
        <f>L31-M31</f>
        <v>3089</v>
      </c>
      <c r="O31" s="261">
        <v>5665</v>
      </c>
      <c r="P31" s="261">
        <v>8746</v>
      </c>
      <c r="Q31" s="50">
        <f>SUM(O31:P31)</f>
        <v>14411</v>
      </c>
      <c r="R31" s="48">
        <f t="shared" si="17"/>
        <v>1</v>
      </c>
      <c r="S31" s="262">
        <v>14411</v>
      </c>
      <c r="T31" s="284" t="s">
        <v>126</v>
      </c>
      <c r="Y31" s="280"/>
      <c r="Z31" s="252"/>
    </row>
    <row r="32" spans="1:26" collapsed="1" x14ac:dyDescent="0.2">
      <c r="F32" s="227"/>
      <c r="G32" s="228" t="s">
        <v>126</v>
      </c>
      <c r="H32" s="229"/>
      <c r="I32" s="230"/>
      <c r="J32" s="231"/>
      <c r="K32" s="283">
        <f>SUM(K28:K31)</f>
        <v>2.5</v>
      </c>
      <c r="L32" s="232">
        <f>SUM(L28:L31)</f>
        <v>79904</v>
      </c>
      <c r="M32" s="232">
        <f t="shared" ref="M32:Q32" si="18">SUM(M28:M31)</f>
        <v>35154</v>
      </c>
      <c r="N32" s="234">
        <f t="shared" si="18"/>
        <v>44750</v>
      </c>
      <c r="O32" s="261">
        <f t="shared" si="18"/>
        <v>13616</v>
      </c>
      <c r="P32" s="261">
        <f t="shared" si="18"/>
        <v>21538</v>
      </c>
      <c r="Q32" s="50">
        <f t="shared" si="18"/>
        <v>35154</v>
      </c>
      <c r="R32" s="48">
        <f t="shared" si="17"/>
        <v>1</v>
      </c>
      <c r="S32" s="262">
        <f>SUM(S28:S31)</f>
        <v>51104</v>
      </c>
      <c r="T32" s="284"/>
      <c r="Y32" s="280"/>
      <c r="Z32" s="252"/>
    </row>
    <row r="33" spans="1:28" hidden="1" outlineLevel="1" x14ac:dyDescent="0.2">
      <c r="A33" s="59" t="str">
        <f>$G$7</f>
        <v>WISE &amp; Healthy Aging</v>
      </c>
      <c r="B33" s="59" t="str">
        <f>$G$8</f>
        <v>Care Mangement</v>
      </c>
      <c r="D33" s="59" t="s">
        <v>41</v>
      </c>
      <c r="E33" s="29" t="s">
        <v>42</v>
      </c>
      <c r="F33" s="227" t="s">
        <v>127</v>
      </c>
      <c r="G33" s="228" t="s">
        <v>45</v>
      </c>
      <c r="H33" s="229">
        <v>1</v>
      </c>
      <c r="I33" s="230">
        <v>7084.1333333333323</v>
      </c>
      <c r="J33" s="231">
        <v>3.5</v>
      </c>
      <c r="K33" s="281">
        <v>1</v>
      </c>
      <c r="L33" s="232">
        <v>24302</v>
      </c>
      <c r="M33" s="232">
        <v>12037</v>
      </c>
      <c r="N33" s="234">
        <f t="shared" ref="N33:N42" si="19">L33-M33</f>
        <v>12265</v>
      </c>
      <c r="O33" s="261">
        <v>12037</v>
      </c>
      <c r="P33" s="261">
        <v>0</v>
      </c>
      <c r="Q33" s="50">
        <f t="shared" ref="Q33:Q42" si="20">SUM(O33:P33)</f>
        <v>12037</v>
      </c>
      <c r="R33" s="48">
        <f t="shared" si="17"/>
        <v>1</v>
      </c>
      <c r="S33" s="262">
        <v>44668</v>
      </c>
      <c r="T33" s="284" t="s">
        <v>128</v>
      </c>
      <c r="Y33" s="280"/>
      <c r="Z33" s="252"/>
    </row>
    <row r="34" spans="1:28" hidden="1" outlineLevel="1" x14ac:dyDescent="0.2">
      <c r="F34" s="227" t="s">
        <v>129</v>
      </c>
      <c r="G34" s="228" t="s">
        <v>130</v>
      </c>
      <c r="H34" s="229">
        <v>0.4</v>
      </c>
      <c r="I34" s="230">
        <v>8084.2666666666664</v>
      </c>
      <c r="J34" s="231">
        <v>8</v>
      </c>
      <c r="K34" s="281">
        <v>0.4</v>
      </c>
      <c r="L34" s="232">
        <v>26806.740000000009</v>
      </c>
      <c r="M34" s="232">
        <v>12309</v>
      </c>
      <c r="N34" s="234">
        <f t="shared" si="19"/>
        <v>14497.740000000009</v>
      </c>
      <c r="O34" s="261">
        <v>4235</v>
      </c>
      <c r="P34" s="261">
        <v>8074</v>
      </c>
      <c r="Q34" s="50">
        <f t="shared" si="20"/>
        <v>12309</v>
      </c>
      <c r="R34" s="48">
        <f t="shared" si="17"/>
        <v>1</v>
      </c>
      <c r="S34" s="262">
        <v>32739.64</v>
      </c>
      <c r="T34" s="284" t="s">
        <v>128</v>
      </c>
      <c r="Y34" s="280"/>
      <c r="Z34" s="252"/>
      <c r="AB34" s="252"/>
    </row>
    <row r="35" spans="1:28" hidden="1" outlineLevel="1" x14ac:dyDescent="0.2">
      <c r="A35" s="59" t="str">
        <f>$G$7</f>
        <v>WISE &amp; Healthy Aging</v>
      </c>
      <c r="B35" s="59" t="str">
        <f>$G$8</f>
        <v>Care Mangement</v>
      </c>
      <c r="D35" s="59" t="s">
        <v>41</v>
      </c>
      <c r="E35" s="29" t="s">
        <v>42</v>
      </c>
      <c r="F35" s="227" t="s">
        <v>135</v>
      </c>
      <c r="G35" s="228" t="s">
        <v>70</v>
      </c>
      <c r="H35" s="229">
        <v>1</v>
      </c>
      <c r="I35" s="230">
        <v>4583.333333333333</v>
      </c>
      <c r="J35" s="231">
        <v>12</v>
      </c>
      <c r="K35" s="281">
        <v>1</v>
      </c>
      <c r="L35" s="232">
        <v>55000</v>
      </c>
      <c r="M35" s="232">
        <v>28250</v>
      </c>
      <c r="N35" s="234">
        <f t="shared" si="19"/>
        <v>26750</v>
      </c>
      <c r="O35" s="261">
        <v>13993.24</v>
      </c>
      <c r="P35" s="261">
        <v>14257</v>
      </c>
      <c r="Q35" s="50">
        <f t="shared" si="20"/>
        <v>28250.239999999998</v>
      </c>
      <c r="R35" s="48">
        <f t="shared" si="17"/>
        <v>1.0000084955752211</v>
      </c>
      <c r="S35" s="262">
        <v>58565.7</v>
      </c>
      <c r="T35" s="284" t="s">
        <v>128</v>
      </c>
      <c r="Y35" s="280"/>
      <c r="Z35" s="252"/>
    </row>
    <row r="36" spans="1:28" hidden="1" outlineLevel="1" x14ac:dyDescent="0.2">
      <c r="A36" s="59" t="str">
        <f>$G$7</f>
        <v>WISE &amp; Healthy Aging</v>
      </c>
      <c r="B36" s="59" t="str">
        <f>$G$8</f>
        <v>Care Mangement</v>
      </c>
      <c r="D36" s="59" t="s">
        <v>41</v>
      </c>
      <c r="E36" s="29" t="s">
        <v>42</v>
      </c>
      <c r="F36" s="227" t="s">
        <v>75</v>
      </c>
      <c r="G36" s="228" t="s">
        <v>70</v>
      </c>
      <c r="H36" s="229">
        <v>1</v>
      </c>
      <c r="I36" s="230">
        <v>4583.333333333333</v>
      </c>
      <c r="J36" s="231">
        <v>8</v>
      </c>
      <c r="K36" s="281">
        <v>1</v>
      </c>
      <c r="L36" s="232">
        <v>36764</v>
      </c>
      <c r="M36" s="232">
        <v>18287</v>
      </c>
      <c r="N36" s="234">
        <f t="shared" si="19"/>
        <v>18477</v>
      </c>
      <c r="O36" s="261">
        <v>13866</v>
      </c>
      <c r="P36" s="261">
        <v>4421</v>
      </c>
      <c r="Q36" s="50">
        <f t="shared" si="20"/>
        <v>18287</v>
      </c>
      <c r="R36" s="48">
        <f t="shared" si="17"/>
        <v>1</v>
      </c>
      <c r="S36" s="262">
        <v>48884.56</v>
      </c>
      <c r="T36" s="284" t="s">
        <v>128</v>
      </c>
      <c r="Y36" s="280"/>
      <c r="Z36" s="252"/>
    </row>
    <row r="37" spans="1:28" hidden="1" outlineLevel="1" x14ac:dyDescent="0.2">
      <c r="A37" s="59" t="str">
        <f>$G$7</f>
        <v>WISE &amp; Healthy Aging</v>
      </c>
      <c r="B37" s="59" t="str">
        <f>$G$8</f>
        <v>Care Mangement</v>
      </c>
      <c r="D37" s="59" t="s">
        <v>41</v>
      </c>
      <c r="E37" s="29" t="s">
        <v>42</v>
      </c>
      <c r="F37" s="227" t="s">
        <v>76</v>
      </c>
      <c r="G37" s="228" t="s">
        <v>70</v>
      </c>
      <c r="H37" s="235">
        <v>1</v>
      </c>
      <c r="I37" s="236">
        <v>4583.333333333333</v>
      </c>
      <c r="J37" s="237">
        <v>7</v>
      </c>
      <c r="K37" s="282">
        <v>1</v>
      </c>
      <c r="L37" s="232">
        <v>32895</v>
      </c>
      <c r="M37" s="232">
        <v>16479</v>
      </c>
      <c r="N37" s="234">
        <f t="shared" si="19"/>
        <v>16416</v>
      </c>
      <c r="O37" s="261">
        <v>13993</v>
      </c>
      <c r="P37" s="261">
        <v>2486</v>
      </c>
      <c r="Q37" s="50">
        <f t="shared" si="20"/>
        <v>16479</v>
      </c>
      <c r="R37" s="48">
        <f t="shared" si="17"/>
        <v>1</v>
      </c>
      <c r="S37" s="262">
        <v>43936.959999999999</v>
      </c>
      <c r="T37" s="284" t="s">
        <v>128</v>
      </c>
      <c r="Y37" s="280"/>
      <c r="Z37" s="252"/>
    </row>
    <row r="38" spans="1:28" hidden="1" outlineLevel="1" x14ac:dyDescent="0.2">
      <c r="A38" s="59" t="str">
        <f>$G$7</f>
        <v>WISE &amp; Healthy Aging</v>
      </c>
      <c r="B38" s="59" t="str">
        <f>$G$8</f>
        <v>Care Mangement</v>
      </c>
      <c r="D38" s="59" t="s">
        <v>41</v>
      </c>
      <c r="E38" s="29" t="s">
        <v>42</v>
      </c>
      <c r="F38" s="227" t="s">
        <v>77</v>
      </c>
      <c r="G38" s="228" t="s">
        <v>70</v>
      </c>
      <c r="H38" s="235">
        <v>1</v>
      </c>
      <c r="I38" s="236">
        <v>4541.666666666667</v>
      </c>
      <c r="J38" s="237">
        <v>12</v>
      </c>
      <c r="K38" s="282">
        <v>1</v>
      </c>
      <c r="L38" s="232">
        <v>54500</v>
      </c>
      <c r="M38" s="232">
        <v>28250</v>
      </c>
      <c r="N38" s="234">
        <f t="shared" si="19"/>
        <v>26250</v>
      </c>
      <c r="O38" s="261">
        <v>14091</v>
      </c>
      <c r="P38" s="261">
        <v>14159</v>
      </c>
      <c r="Q38" s="50">
        <f t="shared" si="20"/>
        <v>28250</v>
      </c>
      <c r="R38" s="48">
        <f t="shared" si="17"/>
        <v>1</v>
      </c>
      <c r="S38" s="262">
        <v>57484.770000000004</v>
      </c>
      <c r="T38" s="284" t="s">
        <v>128</v>
      </c>
      <c r="Y38" s="280"/>
      <c r="Z38" s="252"/>
    </row>
    <row r="39" spans="1:28" hidden="1" outlineLevel="1" x14ac:dyDescent="0.2">
      <c r="F39" s="227" t="s">
        <v>73</v>
      </c>
      <c r="G39" s="228" t="s">
        <v>70</v>
      </c>
      <c r="H39" s="235">
        <v>1</v>
      </c>
      <c r="I39" s="236">
        <v>6066.666666666667</v>
      </c>
      <c r="J39" s="237">
        <v>2</v>
      </c>
      <c r="K39" s="282">
        <v>0.4375</v>
      </c>
      <c r="L39" s="232">
        <v>5600</v>
      </c>
      <c r="M39" s="232">
        <v>2800</v>
      </c>
      <c r="N39" s="234">
        <f t="shared" si="19"/>
        <v>2800</v>
      </c>
      <c r="O39" s="261">
        <v>0</v>
      </c>
      <c r="P39" s="261">
        <v>2800</v>
      </c>
      <c r="Q39" s="50">
        <f t="shared" si="20"/>
        <v>2800</v>
      </c>
      <c r="R39" s="48">
        <f t="shared" si="17"/>
        <v>1</v>
      </c>
      <c r="S39" s="262">
        <v>6220</v>
      </c>
      <c r="T39" s="284" t="s">
        <v>128</v>
      </c>
      <c r="Y39" s="280"/>
      <c r="Z39" s="252"/>
    </row>
    <row r="40" spans="1:28" hidden="1" outlineLevel="1" x14ac:dyDescent="0.2">
      <c r="F40" s="227" t="s">
        <v>74</v>
      </c>
      <c r="G40" s="228" t="s">
        <v>70</v>
      </c>
      <c r="H40" s="235">
        <v>1</v>
      </c>
      <c r="I40" s="236">
        <v>6066.666666666667</v>
      </c>
      <c r="J40" s="237">
        <v>2.5</v>
      </c>
      <c r="K40" s="282">
        <v>0.6</v>
      </c>
      <c r="L40" s="232">
        <v>8400</v>
      </c>
      <c r="M40" s="232">
        <v>4200</v>
      </c>
      <c r="N40" s="234">
        <f t="shared" si="19"/>
        <v>4200</v>
      </c>
      <c r="O40" s="261">
        <v>0</v>
      </c>
      <c r="P40" s="261">
        <v>4200</v>
      </c>
      <c r="Q40" s="50">
        <f t="shared" si="20"/>
        <v>4200</v>
      </c>
      <c r="R40" s="48">
        <f t="shared" si="17"/>
        <v>1</v>
      </c>
      <c r="S40" s="262">
        <v>15114.529999999999</v>
      </c>
      <c r="T40" s="284" t="s">
        <v>128</v>
      </c>
      <c r="Y40" s="280"/>
      <c r="Z40" s="252"/>
    </row>
    <row r="41" spans="1:28" ht="22.5" hidden="1" customHeight="1" outlineLevel="1" x14ac:dyDescent="0.2">
      <c r="F41" s="227" t="s">
        <v>136</v>
      </c>
      <c r="G41" s="228" t="s">
        <v>70</v>
      </c>
      <c r="H41" s="235">
        <v>1</v>
      </c>
      <c r="I41" s="236">
        <v>4916.666666666667</v>
      </c>
      <c r="J41" s="237">
        <v>4</v>
      </c>
      <c r="K41" s="282">
        <v>1</v>
      </c>
      <c r="L41" s="232">
        <v>18152</v>
      </c>
      <c r="M41" s="232">
        <v>8076</v>
      </c>
      <c r="N41" s="234">
        <f t="shared" si="19"/>
        <v>10076</v>
      </c>
      <c r="O41" s="261">
        <v>0</v>
      </c>
      <c r="P41" s="261">
        <v>8076</v>
      </c>
      <c r="Q41" s="50">
        <f t="shared" si="20"/>
        <v>8076</v>
      </c>
      <c r="R41" s="48">
        <f t="shared" si="17"/>
        <v>1</v>
      </c>
      <c r="S41" s="262">
        <v>8076</v>
      </c>
      <c r="T41" s="284" t="s">
        <v>128</v>
      </c>
      <c r="Y41" s="280"/>
      <c r="Z41" s="252"/>
    </row>
    <row r="42" spans="1:28" hidden="1" outlineLevel="1" x14ac:dyDescent="0.2">
      <c r="F42" s="227" t="s">
        <v>137</v>
      </c>
      <c r="G42" s="228" t="s">
        <v>70</v>
      </c>
      <c r="H42" s="235">
        <v>1</v>
      </c>
      <c r="I42" s="236">
        <v>4916.666666666667</v>
      </c>
      <c r="J42" s="237">
        <v>3.5</v>
      </c>
      <c r="K42" s="282">
        <v>1</v>
      </c>
      <c r="L42" s="232">
        <v>15883</v>
      </c>
      <c r="M42" s="232">
        <v>6658</v>
      </c>
      <c r="N42" s="234">
        <f t="shared" si="19"/>
        <v>9225</v>
      </c>
      <c r="O42" s="261">
        <v>0</v>
      </c>
      <c r="P42" s="261">
        <v>6658</v>
      </c>
      <c r="Q42" s="50">
        <f t="shared" si="20"/>
        <v>6658</v>
      </c>
      <c r="R42" s="48">
        <f t="shared" si="17"/>
        <v>1</v>
      </c>
      <c r="S42" s="262">
        <v>6658</v>
      </c>
      <c r="T42" s="284" t="s">
        <v>128</v>
      </c>
      <c r="Y42" s="280"/>
      <c r="Z42" s="252"/>
    </row>
    <row r="43" spans="1:28" collapsed="1" x14ac:dyDescent="0.2">
      <c r="F43" s="227"/>
      <c r="G43" s="228" t="s">
        <v>128</v>
      </c>
      <c r="H43" s="235"/>
      <c r="I43" s="236"/>
      <c r="J43" s="237"/>
      <c r="K43" s="283">
        <f>SUM(K33:K42)</f>
        <v>8.4375</v>
      </c>
      <c r="L43" s="232">
        <f>SUM(L33:L42)</f>
        <v>278302.74</v>
      </c>
      <c r="M43" s="232">
        <f t="shared" ref="M43:S43" si="21">SUM(M33:M42)</f>
        <v>137346</v>
      </c>
      <c r="N43" s="234">
        <f t="shared" si="21"/>
        <v>140956.74</v>
      </c>
      <c r="O43" s="261">
        <f t="shared" si="21"/>
        <v>72215.239999999991</v>
      </c>
      <c r="P43" s="261">
        <f t="shared" si="21"/>
        <v>65131</v>
      </c>
      <c r="Q43" s="50">
        <f t="shared" si="21"/>
        <v>137346.23999999999</v>
      </c>
      <c r="R43" s="48">
        <f t="shared" si="17"/>
        <v>1.0000017474116465</v>
      </c>
      <c r="S43" s="262">
        <f t="shared" si="21"/>
        <v>322348.16000000003</v>
      </c>
      <c r="T43" s="284"/>
      <c r="Y43" s="280"/>
      <c r="Z43" s="252"/>
    </row>
    <row r="44" spans="1:28" x14ac:dyDescent="0.2">
      <c r="A44" s="59" t="str">
        <f t="shared" ref="A44" si="22">$G$7</f>
        <v>WISE &amp; Healthy Aging</v>
      </c>
      <c r="B44" s="59" t="str">
        <f t="shared" ref="B44" si="23">$G$8</f>
        <v>Care Mangement</v>
      </c>
      <c r="D44" s="59" t="s">
        <v>41</v>
      </c>
      <c r="E44" s="29" t="s">
        <v>42</v>
      </c>
      <c r="F44" s="227"/>
      <c r="G44" s="228"/>
      <c r="H44" s="235"/>
      <c r="I44" s="236"/>
      <c r="J44" s="237"/>
      <c r="K44" s="282"/>
      <c r="L44" s="232">
        <v>0</v>
      </c>
      <c r="M44" s="232">
        <v>0</v>
      </c>
      <c r="N44" s="234">
        <f t="shared" ref="N44" si="24">L44-M44</f>
        <v>0</v>
      </c>
      <c r="O44" s="261">
        <v>0</v>
      </c>
      <c r="P44" s="261">
        <v>0</v>
      </c>
      <c r="Q44" s="50">
        <f t="shared" ref="Q44" si="25">SUM(O44:P44)</f>
        <v>0</v>
      </c>
      <c r="R44" s="48" t="str">
        <f t="shared" ref="R44" si="26">IFERROR(Q44/M44,"N/A")</f>
        <v>N/A</v>
      </c>
      <c r="S44" s="262">
        <v>0</v>
      </c>
    </row>
    <row r="45" spans="1:28" ht="13.5" thickBot="1" x14ac:dyDescent="0.25">
      <c r="F45" s="191"/>
      <c r="G45" s="180"/>
      <c r="H45" s="192" t="s">
        <v>46</v>
      </c>
      <c r="I45" s="193"/>
      <c r="J45" s="193"/>
      <c r="K45" s="285">
        <f>SUM(K43,K32)</f>
        <v>10.9375</v>
      </c>
      <c r="L45" s="194">
        <f t="shared" ref="L45:Q45" si="27">SUM(L32,L43)</f>
        <v>358206.74</v>
      </c>
      <c r="M45" s="194">
        <f t="shared" si="27"/>
        <v>172500</v>
      </c>
      <c r="N45" s="194">
        <f t="shared" si="27"/>
        <v>185706.74</v>
      </c>
      <c r="O45" s="194">
        <f t="shared" si="27"/>
        <v>85831.239999999991</v>
      </c>
      <c r="P45" s="194">
        <f t="shared" si="27"/>
        <v>86669</v>
      </c>
      <c r="Q45" s="194">
        <f t="shared" si="27"/>
        <v>172500.24</v>
      </c>
      <c r="R45" s="195">
        <f t="shared" ref="R45" si="28">IFERROR(Q45/M45,"N/A")</f>
        <v>1.0000013913043477</v>
      </c>
      <c r="S45" s="196">
        <f>SUM(S32,S43)</f>
        <v>373452.16000000003</v>
      </c>
    </row>
    <row r="46" spans="1:28" ht="13.5" thickBot="1" x14ac:dyDescent="0.25">
      <c r="F46" s="43"/>
      <c r="G46" s="43"/>
      <c r="H46" s="43"/>
      <c r="I46" s="43"/>
      <c r="J46" s="43"/>
      <c r="K46" s="43"/>
    </row>
    <row r="47" spans="1:28" x14ac:dyDescent="0.2">
      <c r="F47" s="19" t="s">
        <v>47</v>
      </c>
      <c r="G47" s="18"/>
      <c r="H47" s="18"/>
      <c r="I47" s="18"/>
      <c r="J47" s="18"/>
      <c r="K47" s="17"/>
      <c r="L47" s="16"/>
      <c r="M47" s="16"/>
      <c r="N47" s="16"/>
      <c r="O47" s="16"/>
      <c r="P47" s="16"/>
      <c r="Q47" s="16"/>
      <c r="R47" s="15"/>
      <c r="S47" s="14"/>
    </row>
    <row r="48" spans="1:28" s="82" customFormat="1" x14ac:dyDescent="0.2">
      <c r="A48" s="59"/>
      <c r="B48" s="59"/>
      <c r="C48" s="77"/>
      <c r="D48" s="77"/>
      <c r="E48" s="86"/>
      <c r="F48" s="78" t="s">
        <v>140</v>
      </c>
      <c r="G48" s="88"/>
      <c r="H48" s="88"/>
      <c r="I48" s="88"/>
      <c r="J48" s="88"/>
      <c r="K48" s="80"/>
      <c r="L48" s="22"/>
      <c r="M48" s="22"/>
      <c r="N48" s="22"/>
      <c r="O48" s="22"/>
      <c r="P48" s="22"/>
      <c r="Q48" s="22"/>
      <c r="R48" s="21"/>
      <c r="S48" s="20"/>
    </row>
    <row r="49" spans="1:19" ht="33.75" x14ac:dyDescent="0.2">
      <c r="A49" s="59" t="str">
        <f t="shared" ref="A49:A55" si="29">$G$7</f>
        <v>WISE &amp; Healthy Aging</v>
      </c>
      <c r="B49" s="59" t="str">
        <f t="shared" ref="B49:B55" si="30">$G$8</f>
        <v>Care Mangement</v>
      </c>
      <c r="D49" s="59" t="s">
        <v>41</v>
      </c>
      <c r="E49" s="29" t="s">
        <v>47</v>
      </c>
      <c r="F49" s="67" t="s">
        <v>141</v>
      </c>
      <c r="G49" s="68"/>
      <c r="H49" s="69"/>
      <c r="I49" s="69"/>
      <c r="J49" s="69"/>
      <c r="K49" s="69"/>
      <c r="L49" s="51" t="s">
        <v>21</v>
      </c>
      <c r="M49" s="51" t="s">
        <v>22</v>
      </c>
      <c r="N49" s="51" t="s">
        <v>23</v>
      </c>
      <c r="O49" s="51" t="s">
        <v>24</v>
      </c>
      <c r="P49" s="51" t="s">
        <v>25</v>
      </c>
      <c r="Q49" s="51" t="s">
        <v>26</v>
      </c>
      <c r="R49" s="64" t="s">
        <v>27</v>
      </c>
      <c r="S49" s="65" t="s">
        <v>28</v>
      </c>
    </row>
    <row r="50" spans="1:19" x14ac:dyDescent="0.2">
      <c r="A50" s="59" t="str">
        <f t="shared" si="29"/>
        <v>WISE &amp; Healthy Aging</v>
      </c>
      <c r="B50" s="59" t="str">
        <f t="shared" si="30"/>
        <v>Care Mangement</v>
      </c>
      <c r="D50" s="59" t="s">
        <v>41</v>
      </c>
      <c r="E50" s="29" t="s">
        <v>47</v>
      </c>
      <c r="F50" s="238" t="s">
        <v>142</v>
      </c>
      <c r="G50" s="239"/>
      <c r="H50" s="47"/>
      <c r="I50" s="47"/>
      <c r="J50" s="47"/>
      <c r="K50" s="47"/>
      <c r="L50" s="240">
        <v>27556</v>
      </c>
      <c r="M50" s="240">
        <v>13196</v>
      </c>
      <c r="N50" s="233">
        <f t="shared" ref="N50" si="31">L50-M50</f>
        <v>14360</v>
      </c>
      <c r="O50" s="261">
        <v>6419.09</v>
      </c>
      <c r="P50" s="261">
        <f>8012</f>
        <v>8012</v>
      </c>
      <c r="Q50" s="49">
        <f>SUM(O50:P50)</f>
        <v>14431.09</v>
      </c>
      <c r="R50" s="48">
        <f>IFERROR(Q50/M50,"N/A")</f>
        <v>1.0935957866020005</v>
      </c>
      <c r="S50" s="262">
        <v>27975.629999999997</v>
      </c>
    </row>
    <row r="51" spans="1:19" x14ac:dyDescent="0.2">
      <c r="A51" s="59" t="str">
        <f t="shared" si="29"/>
        <v>WISE &amp; Healthy Aging</v>
      </c>
      <c r="B51" s="59" t="str">
        <f t="shared" si="30"/>
        <v>Care Mangement</v>
      </c>
      <c r="D51" s="59" t="s">
        <v>41</v>
      </c>
      <c r="E51" s="29" t="s">
        <v>47</v>
      </c>
      <c r="F51" s="241" t="s">
        <v>78</v>
      </c>
      <c r="G51" s="239"/>
      <c r="H51" s="46"/>
      <c r="I51" s="47"/>
      <c r="J51" s="47"/>
      <c r="K51" s="47"/>
      <c r="L51" s="240">
        <v>3963</v>
      </c>
      <c r="M51" s="240">
        <v>1898</v>
      </c>
      <c r="N51" s="234">
        <f t="shared" ref="N51:N55" si="32">L51-M51</f>
        <v>2065</v>
      </c>
      <c r="O51" s="261">
        <v>1218.8900000000001</v>
      </c>
      <c r="P51" s="263">
        <v>601</v>
      </c>
      <c r="Q51" s="45">
        <f t="shared" ref="Q51:Q55" si="33">SUM(O51:P51)</f>
        <v>1819.89</v>
      </c>
      <c r="R51" s="44">
        <f t="shared" ref="R51:R55" si="34">IFERROR(Q51/M51,"N/A")</f>
        <v>0.9588461538461539</v>
      </c>
      <c r="S51" s="262">
        <v>3768.33</v>
      </c>
    </row>
    <row r="52" spans="1:19" x14ac:dyDescent="0.2">
      <c r="A52" s="59" t="str">
        <f t="shared" si="29"/>
        <v>WISE &amp; Healthy Aging</v>
      </c>
      <c r="B52" s="59" t="str">
        <f t="shared" si="30"/>
        <v>Care Mangement</v>
      </c>
      <c r="D52" s="59" t="s">
        <v>41</v>
      </c>
      <c r="E52" s="29" t="s">
        <v>47</v>
      </c>
      <c r="F52" s="241" t="s">
        <v>79</v>
      </c>
      <c r="G52" s="239"/>
      <c r="H52" s="46"/>
      <c r="I52" s="47"/>
      <c r="J52" s="47"/>
      <c r="K52" s="47"/>
      <c r="L52" s="240">
        <v>7204</v>
      </c>
      <c r="M52" s="240">
        <v>3450</v>
      </c>
      <c r="N52" s="234">
        <f t="shared" si="32"/>
        <v>3754</v>
      </c>
      <c r="O52" s="261">
        <v>653.77</v>
      </c>
      <c r="P52" s="263">
        <v>720</v>
      </c>
      <c r="Q52" s="45">
        <f t="shared" si="33"/>
        <v>1373.77</v>
      </c>
      <c r="R52" s="44">
        <f t="shared" si="34"/>
        <v>0.39819420289855073</v>
      </c>
      <c r="S52" s="262">
        <v>2370.3599999999997</v>
      </c>
    </row>
    <row r="53" spans="1:19" x14ac:dyDescent="0.2">
      <c r="A53" s="59" t="str">
        <f t="shared" si="29"/>
        <v>WISE &amp; Healthy Aging</v>
      </c>
      <c r="B53" s="59" t="str">
        <f t="shared" si="30"/>
        <v>Care Mangement</v>
      </c>
      <c r="D53" s="59" t="s">
        <v>41</v>
      </c>
      <c r="E53" s="29" t="s">
        <v>47</v>
      </c>
      <c r="F53" s="241" t="s">
        <v>80</v>
      </c>
      <c r="G53" s="239"/>
      <c r="H53" s="46"/>
      <c r="I53" s="47"/>
      <c r="J53" s="47"/>
      <c r="K53" s="47"/>
      <c r="L53" s="240">
        <v>25214</v>
      </c>
      <c r="M53" s="240">
        <v>12075</v>
      </c>
      <c r="N53" s="234">
        <f t="shared" si="32"/>
        <v>13139</v>
      </c>
      <c r="O53" s="261">
        <v>6069.92</v>
      </c>
      <c r="P53" s="263">
        <v>5824</v>
      </c>
      <c r="Q53" s="45">
        <f t="shared" si="33"/>
        <v>11893.92</v>
      </c>
      <c r="R53" s="44">
        <f t="shared" si="34"/>
        <v>0.98500372670807457</v>
      </c>
      <c r="S53" s="262">
        <v>23899.66</v>
      </c>
    </row>
    <row r="54" spans="1:19" x14ac:dyDescent="0.2">
      <c r="A54" s="59" t="str">
        <f t="shared" si="29"/>
        <v>WISE &amp; Healthy Aging</v>
      </c>
      <c r="B54" s="59" t="str">
        <f t="shared" si="30"/>
        <v>Care Mangement</v>
      </c>
      <c r="D54" s="59" t="s">
        <v>41</v>
      </c>
      <c r="E54" s="29" t="s">
        <v>47</v>
      </c>
      <c r="F54" s="241" t="s">
        <v>143</v>
      </c>
      <c r="G54" s="239"/>
      <c r="H54" s="46"/>
      <c r="I54" s="47"/>
      <c r="J54" s="47"/>
      <c r="K54" s="47"/>
      <c r="L54" s="240">
        <v>1802</v>
      </c>
      <c r="M54" s="240">
        <v>863</v>
      </c>
      <c r="N54" s="234">
        <f t="shared" si="32"/>
        <v>939</v>
      </c>
      <c r="O54" s="261">
        <v>1154.28</v>
      </c>
      <c r="P54" s="263">
        <v>309</v>
      </c>
      <c r="Q54" s="45">
        <f t="shared" si="33"/>
        <v>1463.28</v>
      </c>
      <c r="R54" s="44">
        <f t="shared" si="34"/>
        <v>1.6955735805330243</v>
      </c>
      <c r="S54" s="262">
        <v>4320.3599999999997</v>
      </c>
    </row>
    <row r="55" spans="1:19" x14ac:dyDescent="0.2">
      <c r="A55" s="59" t="str">
        <f t="shared" si="29"/>
        <v>WISE &amp; Healthy Aging</v>
      </c>
      <c r="B55" s="59" t="str">
        <f t="shared" si="30"/>
        <v>Care Mangement</v>
      </c>
      <c r="D55" s="59" t="s">
        <v>41</v>
      </c>
      <c r="E55" s="29" t="s">
        <v>47</v>
      </c>
      <c r="F55" s="241"/>
      <c r="G55" s="239"/>
      <c r="H55" s="46"/>
      <c r="I55" s="47"/>
      <c r="J55" s="47"/>
      <c r="K55" s="47"/>
      <c r="L55" s="240">
        <v>0</v>
      </c>
      <c r="M55" s="240">
        <v>0</v>
      </c>
      <c r="N55" s="234">
        <f t="shared" si="32"/>
        <v>0</v>
      </c>
      <c r="O55" s="261">
        <v>0</v>
      </c>
      <c r="P55" s="263">
        <v>0</v>
      </c>
      <c r="Q55" s="45">
        <f t="shared" si="33"/>
        <v>0</v>
      </c>
      <c r="R55" s="44" t="str">
        <f t="shared" si="34"/>
        <v>N/A</v>
      </c>
      <c r="S55" s="264">
        <v>0</v>
      </c>
    </row>
    <row r="56" spans="1:19" ht="13.5" thickBot="1" x14ac:dyDescent="0.25">
      <c r="F56" s="70"/>
      <c r="G56" s="66"/>
      <c r="H56" s="71" t="s">
        <v>48</v>
      </c>
      <c r="I56" s="72"/>
      <c r="J56" s="72"/>
      <c r="K56" s="73"/>
      <c r="L56" s="74">
        <f t="shared" ref="L56:Q56" si="35">SUM(L50:L55)</f>
        <v>65739</v>
      </c>
      <c r="M56" s="74">
        <f t="shared" si="35"/>
        <v>31482</v>
      </c>
      <c r="N56" s="74">
        <f t="shared" si="35"/>
        <v>34257</v>
      </c>
      <c r="O56" s="74">
        <f t="shared" si="35"/>
        <v>15515.95</v>
      </c>
      <c r="P56" s="74">
        <f t="shared" si="35"/>
        <v>15466</v>
      </c>
      <c r="Q56" s="74">
        <f t="shared" si="35"/>
        <v>30981.949999999997</v>
      </c>
      <c r="R56" s="75">
        <f>IFERROR(Q56/M56,"N/A")</f>
        <v>0.98411632043707509</v>
      </c>
      <c r="S56" s="76">
        <f>SUM(S50:S55)</f>
        <v>62334.34</v>
      </c>
    </row>
    <row r="57" spans="1:19" ht="13.5" thickBot="1" x14ac:dyDescent="0.25">
      <c r="F57" s="43"/>
      <c r="G57" s="43"/>
      <c r="H57" s="43"/>
      <c r="I57" s="43"/>
      <c r="J57" s="43"/>
      <c r="K57" s="43"/>
    </row>
    <row r="58" spans="1:19" s="82" customFormat="1" x14ac:dyDescent="0.2">
      <c r="A58" s="59"/>
      <c r="B58" s="59"/>
      <c r="C58" s="77"/>
      <c r="D58" s="77"/>
      <c r="E58" s="86"/>
      <c r="F58" s="19" t="s">
        <v>49</v>
      </c>
      <c r="G58" s="18"/>
      <c r="H58" s="18"/>
      <c r="I58" s="18"/>
      <c r="J58" s="18"/>
      <c r="K58" s="17"/>
      <c r="L58" s="16"/>
      <c r="M58" s="16"/>
      <c r="N58" s="16"/>
      <c r="O58" s="16"/>
      <c r="P58" s="16"/>
      <c r="Q58" s="16"/>
      <c r="R58" s="15"/>
      <c r="S58" s="14"/>
    </row>
    <row r="59" spans="1:19" s="82" customFormat="1" x14ac:dyDescent="0.2">
      <c r="A59" s="59"/>
      <c r="B59" s="59"/>
      <c r="C59" s="77"/>
      <c r="D59" s="77"/>
      <c r="E59" s="86"/>
      <c r="F59" s="87" t="s">
        <v>144</v>
      </c>
      <c r="G59" s="88"/>
      <c r="H59" s="88"/>
      <c r="I59" s="88"/>
      <c r="J59" s="88"/>
      <c r="K59" s="80"/>
      <c r="L59" s="22"/>
      <c r="M59" s="22"/>
      <c r="N59" s="22"/>
      <c r="O59" s="22"/>
      <c r="P59" s="22"/>
      <c r="Q59" s="22"/>
      <c r="R59" s="21"/>
      <c r="S59" s="20"/>
    </row>
    <row r="60" spans="1:19" x14ac:dyDescent="0.2">
      <c r="F60" s="87" t="s">
        <v>145</v>
      </c>
      <c r="G60" s="88"/>
      <c r="H60" s="88"/>
      <c r="I60" s="88"/>
      <c r="J60" s="88"/>
      <c r="K60" s="80"/>
      <c r="L60" s="22"/>
      <c r="M60" s="22"/>
      <c r="N60" s="22"/>
      <c r="O60" s="22"/>
      <c r="P60" s="22"/>
      <c r="Q60" s="22"/>
      <c r="R60" s="21"/>
      <c r="S60" s="20"/>
    </row>
    <row r="61" spans="1:19" ht="33.75" x14ac:dyDescent="0.2">
      <c r="F61" s="67" t="s">
        <v>141</v>
      </c>
      <c r="G61" s="68"/>
      <c r="H61" s="69"/>
      <c r="I61" s="69"/>
      <c r="J61" s="69"/>
      <c r="K61" s="69"/>
      <c r="L61" s="51" t="s">
        <v>21</v>
      </c>
      <c r="M61" s="51" t="s">
        <v>22</v>
      </c>
      <c r="N61" s="51" t="s">
        <v>23</v>
      </c>
      <c r="O61" s="51" t="s">
        <v>24</v>
      </c>
      <c r="P61" s="51" t="s">
        <v>25</v>
      </c>
      <c r="Q61" s="51" t="s">
        <v>26</v>
      </c>
      <c r="R61" s="64" t="s">
        <v>27</v>
      </c>
      <c r="S61" s="65" t="s">
        <v>28</v>
      </c>
    </row>
    <row r="62" spans="1:19" x14ac:dyDescent="0.2">
      <c r="A62" s="59" t="str">
        <f t="shared" ref="A62:A65" si="36">$G$7</f>
        <v>WISE &amp; Healthy Aging</v>
      </c>
      <c r="B62" s="59" t="str">
        <f t="shared" ref="B62:B65" si="37">$G$8</f>
        <v>Care Mangement</v>
      </c>
      <c r="D62" s="59" t="s">
        <v>41</v>
      </c>
      <c r="E62" s="29" t="s">
        <v>49</v>
      </c>
      <c r="F62" s="238" t="s">
        <v>146</v>
      </c>
      <c r="G62" s="239"/>
      <c r="H62" s="46"/>
      <c r="I62" s="47"/>
      <c r="J62" s="47"/>
      <c r="K62" s="47"/>
      <c r="L62" s="232">
        <v>4614</v>
      </c>
      <c r="M62" s="233">
        <v>2680</v>
      </c>
      <c r="N62" s="233">
        <f>L62-M62</f>
        <v>1934</v>
      </c>
      <c r="O62" s="261">
        <v>1294.1199999999999</v>
      </c>
      <c r="P62" s="261">
        <v>1450.8</v>
      </c>
      <c r="Q62" s="49">
        <f>SUM(O62:P62)</f>
        <v>2744.92</v>
      </c>
      <c r="R62" s="48">
        <f>IFERROR(Q62/M62,"N/A")</f>
        <v>1.024223880597015</v>
      </c>
      <c r="S62" s="262">
        <v>4085.33</v>
      </c>
    </row>
    <row r="63" spans="1:19" x14ac:dyDescent="0.2">
      <c r="A63" s="59" t="str">
        <f t="shared" si="36"/>
        <v>WISE &amp; Healthy Aging</v>
      </c>
      <c r="B63" s="59" t="str">
        <f t="shared" si="37"/>
        <v>Care Mangement</v>
      </c>
      <c r="D63" s="59" t="s">
        <v>41</v>
      </c>
      <c r="E63" s="29" t="s">
        <v>49</v>
      </c>
      <c r="F63" s="241" t="s">
        <v>147</v>
      </c>
      <c r="G63" s="239"/>
      <c r="H63" s="46"/>
      <c r="I63" s="47"/>
      <c r="J63" s="47"/>
      <c r="K63" s="47"/>
      <c r="L63" s="232">
        <v>1469</v>
      </c>
      <c r="M63" s="233">
        <v>853</v>
      </c>
      <c r="N63" s="234">
        <f t="shared" ref="N63:N65" si="38">L63-M63</f>
        <v>616</v>
      </c>
      <c r="O63" s="261">
        <v>505.93999999999994</v>
      </c>
      <c r="P63" s="263">
        <v>482</v>
      </c>
      <c r="Q63" s="45">
        <f t="shared" ref="Q63:Q65" si="39">SUM(O63:P63)</f>
        <v>987.93999999999994</v>
      </c>
      <c r="R63" s="44">
        <f t="shared" ref="R63:R65" si="40">IFERROR(Q63/M63,"N/A")</f>
        <v>1.1581946072684641</v>
      </c>
      <c r="S63" s="262">
        <v>1985.79</v>
      </c>
    </row>
    <row r="64" spans="1:19" x14ac:dyDescent="0.2">
      <c r="A64" s="59" t="str">
        <f t="shared" si="36"/>
        <v>WISE &amp; Healthy Aging</v>
      </c>
      <c r="B64" s="59" t="str">
        <f t="shared" si="37"/>
        <v>Care Mangement</v>
      </c>
      <c r="D64" s="59" t="s">
        <v>41</v>
      </c>
      <c r="E64" s="29" t="s">
        <v>49</v>
      </c>
      <c r="F64" s="241" t="s">
        <v>148</v>
      </c>
      <c r="G64" s="239"/>
      <c r="H64" s="46"/>
      <c r="I64" s="47"/>
      <c r="J64" s="47"/>
      <c r="K64" s="47"/>
      <c r="L64" s="240">
        <v>2317</v>
      </c>
      <c r="M64" s="243">
        <v>2000</v>
      </c>
      <c r="N64" s="243">
        <f t="shared" si="38"/>
        <v>317</v>
      </c>
      <c r="O64" s="265">
        <v>440.63</v>
      </c>
      <c r="P64" s="265">
        <v>1189</v>
      </c>
      <c r="Q64" s="45">
        <f t="shared" si="39"/>
        <v>1629.63</v>
      </c>
      <c r="R64" s="44">
        <f t="shared" si="40"/>
        <v>0.81481500000000007</v>
      </c>
      <c r="S64" s="262">
        <v>13455.550000000017</v>
      </c>
    </row>
    <row r="65" spans="1:19" x14ac:dyDescent="0.2">
      <c r="A65" s="59" t="str">
        <f t="shared" si="36"/>
        <v>WISE &amp; Healthy Aging</v>
      </c>
      <c r="B65" s="59" t="str">
        <f t="shared" si="37"/>
        <v>Care Mangement</v>
      </c>
      <c r="D65" s="59" t="s">
        <v>41</v>
      </c>
      <c r="E65" s="29" t="s">
        <v>49</v>
      </c>
      <c r="F65" s="241"/>
      <c r="G65" s="239"/>
      <c r="H65" s="46"/>
      <c r="I65" s="47"/>
      <c r="J65" s="47"/>
      <c r="K65" s="47"/>
      <c r="L65" s="240">
        <v>0</v>
      </c>
      <c r="M65" s="243">
        <v>0</v>
      </c>
      <c r="N65" s="243">
        <f t="shared" si="38"/>
        <v>0</v>
      </c>
      <c r="O65" s="265">
        <v>0</v>
      </c>
      <c r="P65" s="265">
        <v>0</v>
      </c>
      <c r="Q65" s="45">
        <f t="shared" si="39"/>
        <v>0</v>
      </c>
      <c r="R65" s="44" t="str">
        <f t="shared" si="40"/>
        <v>N/A</v>
      </c>
      <c r="S65" s="264">
        <v>0</v>
      </c>
    </row>
    <row r="66" spans="1:19" ht="13.5" thickBot="1" x14ac:dyDescent="0.25">
      <c r="F66" s="70"/>
      <c r="G66" s="66"/>
      <c r="H66" s="71" t="s">
        <v>50</v>
      </c>
      <c r="I66" s="72"/>
      <c r="J66" s="72"/>
      <c r="K66" s="73"/>
      <c r="L66" s="74">
        <f t="shared" ref="L66:Q66" si="41">SUM(L62:L65)</f>
        <v>8400</v>
      </c>
      <c r="M66" s="74">
        <f t="shared" si="41"/>
        <v>5533</v>
      </c>
      <c r="N66" s="74">
        <f t="shared" si="41"/>
        <v>2867</v>
      </c>
      <c r="O66" s="74">
        <f t="shared" si="41"/>
        <v>2240.69</v>
      </c>
      <c r="P66" s="74">
        <f t="shared" si="41"/>
        <v>3121.8</v>
      </c>
      <c r="Q66" s="74">
        <f t="shared" si="41"/>
        <v>5362.49</v>
      </c>
      <c r="R66" s="75">
        <f>IFERROR(Q66/M66,"N/A")</f>
        <v>0.96918308331827219</v>
      </c>
      <c r="S66" s="76">
        <f>SUM(S62:S65)</f>
        <v>19526.670000000016</v>
      </c>
    </row>
    <row r="67" spans="1:19" ht="13.5" thickBot="1" x14ac:dyDescent="0.25">
      <c r="F67" s="43"/>
      <c r="G67" s="43"/>
      <c r="H67" s="43"/>
      <c r="I67" s="43"/>
      <c r="J67" s="43"/>
      <c r="K67" s="43"/>
    </row>
    <row r="68" spans="1:19" s="82" customFormat="1" x14ac:dyDescent="0.2">
      <c r="A68" s="59"/>
      <c r="B68" s="59"/>
      <c r="C68" s="77"/>
      <c r="D68" s="77"/>
      <c r="E68" s="86"/>
      <c r="F68" s="19" t="s">
        <v>51</v>
      </c>
      <c r="G68" s="18"/>
      <c r="H68" s="18"/>
      <c r="I68" s="18"/>
      <c r="J68" s="18"/>
      <c r="K68" s="17"/>
      <c r="L68" s="16"/>
      <c r="M68" s="16"/>
      <c r="N68" s="16"/>
      <c r="O68" s="16"/>
      <c r="P68" s="16"/>
      <c r="Q68" s="16"/>
      <c r="R68" s="15"/>
      <c r="S68" s="14"/>
    </row>
    <row r="69" spans="1:19" x14ac:dyDescent="0.2">
      <c r="F69" s="87" t="s">
        <v>52</v>
      </c>
      <c r="G69" s="88"/>
      <c r="H69" s="88"/>
      <c r="I69" s="88"/>
      <c r="J69" s="88"/>
      <c r="K69" s="80"/>
      <c r="L69" s="22"/>
      <c r="M69" s="22"/>
      <c r="N69" s="22"/>
      <c r="O69" s="22"/>
      <c r="P69" s="22"/>
      <c r="Q69" s="22"/>
      <c r="R69" s="21"/>
      <c r="S69" s="20"/>
    </row>
    <row r="70" spans="1:19" ht="33.75" x14ac:dyDescent="0.2">
      <c r="F70" s="67" t="s">
        <v>141</v>
      </c>
      <c r="G70" s="68"/>
      <c r="H70" s="69"/>
      <c r="I70" s="69"/>
      <c r="J70" s="69"/>
      <c r="K70" s="69"/>
      <c r="L70" s="51" t="s">
        <v>21</v>
      </c>
      <c r="M70" s="51" t="s">
        <v>22</v>
      </c>
      <c r="N70" s="51" t="s">
        <v>23</v>
      </c>
      <c r="O70" s="51" t="s">
        <v>24</v>
      </c>
      <c r="P70" s="51" t="s">
        <v>25</v>
      </c>
      <c r="Q70" s="51" t="s">
        <v>26</v>
      </c>
      <c r="R70" s="64" t="s">
        <v>27</v>
      </c>
      <c r="S70" s="65" t="s">
        <v>28</v>
      </c>
    </row>
    <row r="71" spans="1:19" x14ac:dyDescent="0.2">
      <c r="A71" s="59" t="str">
        <f t="shared" ref="A71:A74" si="42">$G$7</f>
        <v>WISE &amp; Healthy Aging</v>
      </c>
      <c r="B71" s="59" t="str">
        <f t="shared" ref="B71:B74" si="43">$G$8</f>
        <v>Care Mangement</v>
      </c>
      <c r="D71" s="59" t="s">
        <v>41</v>
      </c>
      <c r="E71" s="29" t="s">
        <v>51</v>
      </c>
      <c r="F71" s="238" t="s">
        <v>149</v>
      </c>
      <c r="G71" s="239"/>
      <c r="H71" s="46"/>
      <c r="I71" s="47"/>
      <c r="J71" s="47"/>
      <c r="K71" s="47"/>
      <c r="L71" s="243">
        <v>11757</v>
      </c>
      <c r="M71" s="233">
        <v>7877</v>
      </c>
      <c r="N71" s="233">
        <f t="shared" ref="N71:N73" si="44">L71-M71</f>
        <v>3880</v>
      </c>
      <c r="O71" s="261">
        <v>3739</v>
      </c>
      <c r="P71" s="261">
        <v>4725.03</v>
      </c>
      <c r="Q71" s="49">
        <f>SUM(O71:P71)</f>
        <v>8464.0299999999988</v>
      </c>
      <c r="R71" s="48">
        <f>IFERROR(Q71/M71,"N/A")</f>
        <v>1.074524565189793</v>
      </c>
      <c r="S71" s="262">
        <v>12421</v>
      </c>
    </row>
    <row r="72" spans="1:19" x14ac:dyDescent="0.2">
      <c r="A72" s="59" t="str">
        <f t="shared" si="42"/>
        <v>WISE &amp; Healthy Aging</v>
      </c>
      <c r="B72" s="59" t="str">
        <f t="shared" si="43"/>
        <v>Care Mangement</v>
      </c>
      <c r="D72" s="59" t="s">
        <v>41</v>
      </c>
      <c r="E72" s="29" t="s">
        <v>51</v>
      </c>
      <c r="F72" s="241" t="s">
        <v>150</v>
      </c>
      <c r="G72" s="239"/>
      <c r="H72" s="46"/>
      <c r="I72" s="47"/>
      <c r="J72" s="47"/>
      <c r="K72" s="47"/>
      <c r="L72" s="243">
        <v>1246</v>
      </c>
      <c r="M72" s="233">
        <v>835</v>
      </c>
      <c r="N72" s="234">
        <f t="shared" si="44"/>
        <v>411</v>
      </c>
      <c r="O72" s="261">
        <v>483.7</v>
      </c>
      <c r="P72" s="263">
        <v>351</v>
      </c>
      <c r="Q72" s="45">
        <f>SUM(O72:P72)</f>
        <v>834.7</v>
      </c>
      <c r="R72" s="44">
        <f>IFERROR(Q72/M72,"N/A")</f>
        <v>0.99964071856287429</v>
      </c>
      <c r="S72" s="262">
        <v>985</v>
      </c>
    </row>
    <row r="73" spans="1:19" x14ac:dyDescent="0.2">
      <c r="A73" s="59" t="str">
        <f t="shared" si="42"/>
        <v>WISE &amp; Healthy Aging</v>
      </c>
      <c r="B73" s="59" t="str">
        <f t="shared" si="43"/>
        <v>Care Mangement</v>
      </c>
      <c r="D73" s="59" t="s">
        <v>41</v>
      </c>
      <c r="E73" s="29" t="s">
        <v>51</v>
      </c>
      <c r="F73" s="241" t="s">
        <v>151</v>
      </c>
      <c r="G73" s="239"/>
      <c r="H73" s="46"/>
      <c r="I73" s="47"/>
      <c r="J73" s="47"/>
      <c r="K73" s="47"/>
      <c r="L73" s="243">
        <v>2253</v>
      </c>
      <c r="M73" s="233">
        <v>1510</v>
      </c>
      <c r="N73" s="233">
        <f t="shared" si="44"/>
        <v>743</v>
      </c>
      <c r="O73" s="261">
        <v>551.47</v>
      </c>
      <c r="P73" s="261">
        <v>959</v>
      </c>
      <c r="Q73" s="49">
        <f t="shared" ref="Q73:Q74" si="45">SUM(O73:P73)</f>
        <v>1510.47</v>
      </c>
      <c r="R73" s="48">
        <f t="shared" ref="R73:R74" si="46">IFERROR(Q73/M73,"N/A")</f>
        <v>1.0003112582781457</v>
      </c>
      <c r="S73" s="262">
        <v>1960</v>
      </c>
    </row>
    <row r="74" spans="1:19" x14ac:dyDescent="0.2">
      <c r="A74" s="59" t="str">
        <f t="shared" si="42"/>
        <v>WISE &amp; Healthy Aging</v>
      </c>
      <c r="B74" s="59" t="str">
        <f t="shared" si="43"/>
        <v>Care Mangement</v>
      </c>
      <c r="D74" s="59" t="s">
        <v>41</v>
      </c>
      <c r="E74" s="29" t="s">
        <v>51</v>
      </c>
      <c r="F74" s="241"/>
      <c r="G74" s="239"/>
      <c r="H74" s="46"/>
      <c r="I74" s="47"/>
      <c r="J74" s="47"/>
      <c r="K74" s="47"/>
      <c r="L74" s="243">
        <v>0</v>
      </c>
      <c r="M74" s="243">
        <v>0</v>
      </c>
      <c r="N74" s="243">
        <f t="shared" ref="N74" si="47">L74-M74</f>
        <v>0</v>
      </c>
      <c r="O74" s="265">
        <v>0</v>
      </c>
      <c r="P74" s="265">
        <v>0</v>
      </c>
      <c r="Q74" s="45">
        <f t="shared" si="45"/>
        <v>0</v>
      </c>
      <c r="R74" s="44" t="str">
        <f t="shared" si="46"/>
        <v>N/A</v>
      </c>
      <c r="S74" s="264">
        <v>0</v>
      </c>
    </row>
    <row r="75" spans="1:19" ht="13.5" thickBot="1" x14ac:dyDescent="0.25">
      <c r="E75" s="43"/>
      <c r="F75" s="70"/>
      <c r="G75" s="66"/>
      <c r="H75" s="71" t="s">
        <v>53</v>
      </c>
      <c r="I75" s="72"/>
      <c r="J75" s="72"/>
      <c r="K75" s="73"/>
      <c r="L75" s="74">
        <f t="shared" ref="L75:Q75" si="48">SUM(L71:L74)</f>
        <v>15256</v>
      </c>
      <c r="M75" s="74">
        <f t="shared" si="48"/>
        <v>10222</v>
      </c>
      <c r="N75" s="74">
        <f t="shared" si="48"/>
        <v>5034</v>
      </c>
      <c r="O75" s="74">
        <f t="shared" si="48"/>
        <v>4774.17</v>
      </c>
      <c r="P75" s="74">
        <f t="shared" si="48"/>
        <v>6035.03</v>
      </c>
      <c r="Q75" s="74">
        <f t="shared" si="48"/>
        <v>10809.199999999999</v>
      </c>
      <c r="R75" s="75">
        <f>IFERROR(Q75/M75,"N/A")</f>
        <v>1.0574447270592837</v>
      </c>
      <c r="S75" s="76">
        <f>SUM(S71:S74)</f>
        <v>15366</v>
      </c>
    </row>
    <row r="76" spans="1:19" ht="13.5" thickBot="1" x14ac:dyDescent="0.25">
      <c r="F76" s="43"/>
      <c r="G76" s="43"/>
      <c r="H76" s="43"/>
      <c r="I76" s="43"/>
      <c r="J76" s="43"/>
      <c r="K76" s="43"/>
    </row>
    <row r="77" spans="1:19" s="82" customFormat="1" x14ac:dyDescent="0.2">
      <c r="A77" s="59"/>
      <c r="B77" s="59"/>
      <c r="C77" s="77"/>
      <c r="D77" s="77"/>
      <c r="E77" s="86"/>
      <c r="F77" s="19" t="s">
        <v>54</v>
      </c>
      <c r="G77" s="18"/>
      <c r="H77" s="18"/>
      <c r="I77" s="18"/>
      <c r="J77" s="18"/>
      <c r="K77" s="17"/>
      <c r="L77" s="16"/>
      <c r="M77" s="16"/>
      <c r="N77" s="16"/>
      <c r="O77" s="16"/>
      <c r="P77" s="16"/>
      <c r="Q77" s="16"/>
      <c r="R77" s="15"/>
      <c r="S77" s="14"/>
    </row>
    <row r="78" spans="1:19" x14ac:dyDescent="0.2">
      <c r="F78" s="87" t="s">
        <v>152</v>
      </c>
      <c r="G78" s="88"/>
      <c r="H78" s="88"/>
      <c r="I78" s="88"/>
      <c r="J78" s="88"/>
      <c r="K78" s="80"/>
      <c r="L78" s="22"/>
      <c r="M78" s="22"/>
      <c r="N78" s="22"/>
      <c r="O78" s="22"/>
      <c r="P78" s="22"/>
      <c r="Q78" s="22"/>
      <c r="R78" s="21"/>
      <c r="S78" s="20"/>
    </row>
    <row r="79" spans="1:19" ht="33.75" x14ac:dyDescent="0.2">
      <c r="F79" s="67" t="s">
        <v>141</v>
      </c>
      <c r="G79" s="68"/>
      <c r="H79" s="69"/>
      <c r="I79" s="69"/>
      <c r="J79" s="69"/>
      <c r="K79" s="69"/>
      <c r="L79" s="51" t="s">
        <v>21</v>
      </c>
      <c r="M79" s="51" t="s">
        <v>22</v>
      </c>
      <c r="N79" s="51" t="s">
        <v>23</v>
      </c>
      <c r="O79" s="51" t="s">
        <v>24</v>
      </c>
      <c r="P79" s="51" t="s">
        <v>25</v>
      </c>
      <c r="Q79" s="51" t="s">
        <v>26</v>
      </c>
      <c r="R79" s="64" t="s">
        <v>27</v>
      </c>
      <c r="S79" s="65" t="s">
        <v>28</v>
      </c>
    </row>
    <row r="80" spans="1:19" x14ac:dyDescent="0.2">
      <c r="A80" s="59" t="str">
        <f t="shared" ref="A80:A81" si="49">$G$7</f>
        <v>WISE &amp; Healthy Aging</v>
      </c>
      <c r="B80" s="59" t="str">
        <f t="shared" ref="B80:B81" si="50">$G$8</f>
        <v>Care Mangement</v>
      </c>
      <c r="D80" s="59" t="s">
        <v>41</v>
      </c>
      <c r="E80" s="29" t="s">
        <v>54</v>
      </c>
      <c r="F80" s="238" t="s">
        <v>153</v>
      </c>
      <c r="G80" s="239"/>
      <c r="H80" s="46"/>
      <c r="I80" s="47"/>
      <c r="J80" s="47"/>
      <c r="K80" s="47"/>
      <c r="L80" s="243">
        <v>8100</v>
      </c>
      <c r="M80" s="233">
        <v>8100</v>
      </c>
      <c r="N80" s="233">
        <f t="shared" ref="N80:N81" si="51">L80-M80</f>
        <v>0</v>
      </c>
      <c r="O80" s="261">
        <v>0</v>
      </c>
      <c r="P80" s="261">
        <v>7538</v>
      </c>
      <c r="Q80" s="49">
        <f>SUM(O80:P80)</f>
        <v>7538</v>
      </c>
      <c r="R80" s="48">
        <f>IFERROR(Q80/M80,"N/A")</f>
        <v>0.93061728395061727</v>
      </c>
      <c r="S80" s="262">
        <v>7538.08</v>
      </c>
    </row>
    <row r="81" spans="1:19" x14ac:dyDescent="0.2">
      <c r="A81" s="59" t="str">
        <f t="shared" si="49"/>
        <v>WISE &amp; Healthy Aging</v>
      </c>
      <c r="B81" s="59" t="str">
        <f t="shared" si="50"/>
        <v>Care Mangement</v>
      </c>
      <c r="D81" s="59" t="s">
        <v>41</v>
      </c>
      <c r="E81" s="29" t="s">
        <v>54</v>
      </c>
      <c r="F81" s="241"/>
      <c r="G81" s="239"/>
      <c r="H81" s="46"/>
      <c r="I81" s="47"/>
      <c r="J81" s="47"/>
      <c r="K81" s="47"/>
      <c r="L81" s="243">
        <v>0</v>
      </c>
      <c r="M81" s="233">
        <v>0</v>
      </c>
      <c r="N81" s="234">
        <f t="shared" si="51"/>
        <v>0</v>
      </c>
      <c r="O81" s="261">
        <v>0</v>
      </c>
      <c r="P81" s="263">
        <v>0</v>
      </c>
      <c r="Q81" s="45">
        <f t="shared" ref="Q81" si="52">SUM(O81:P81)</f>
        <v>0</v>
      </c>
      <c r="R81" s="44" t="str">
        <f t="shared" ref="R81" si="53">IFERROR(Q81/M81,"N/A")</f>
        <v>N/A</v>
      </c>
      <c r="S81" s="264">
        <v>0</v>
      </c>
    </row>
    <row r="82" spans="1:19" ht="13.5" thickBot="1" x14ac:dyDescent="0.25">
      <c r="F82" s="70"/>
      <c r="G82" s="66"/>
      <c r="H82" s="71" t="s">
        <v>55</v>
      </c>
      <c r="I82" s="72"/>
      <c r="J82" s="72"/>
      <c r="K82" s="73"/>
      <c r="L82" s="74">
        <f t="shared" ref="L82:Q82" si="54">SUM(L80:L81)</f>
        <v>8100</v>
      </c>
      <c r="M82" s="74">
        <f t="shared" si="54"/>
        <v>8100</v>
      </c>
      <c r="N82" s="74">
        <f t="shared" si="54"/>
        <v>0</v>
      </c>
      <c r="O82" s="74">
        <f t="shared" si="54"/>
        <v>0</v>
      </c>
      <c r="P82" s="74">
        <f t="shared" si="54"/>
        <v>7538</v>
      </c>
      <c r="Q82" s="74">
        <f t="shared" si="54"/>
        <v>7538</v>
      </c>
      <c r="R82" s="75">
        <f>IFERROR(Q82/M82,"N/A")</f>
        <v>0.93061728395061727</v>
      </c>
      <c r="S82" s="76">
        <f>SUM(S80:S81)</f>
        <v>7538.08</v>
      </c>
    </row>
    <row r="83" spans="1:19" ht="13.5" thickBot="1" x14ac:dyDescent="0.25">
      <c r="F83" s="43"/>
      <c r="G83" s="43"/>
      <c r="H83" s="43"/>
      <c r="I83" s="43"/>
      <c r="J83" s="43"/>
      <c r="K83" s="43"/>
    </row>
    <row r="84" spans="1:19" s="82" customFormat="1" x14ac:dyDescent="0.2">
      <c r="A84" s="59"/>
      <c r="B84" s="59"/>
      <c r="C84" s="77"/>
      <c r="D84" s="77"/>
      <c r="E84" s="86"/>
      <c r="F84" s="19" t="s">
        <v>56</v>
      </c>
      <c r="G84" s="18"/>
      <c r="H84" s="18"/>
      <c r="I84" s="18"/>
      <c r="J84" s="18"/>
      <c r="K84" s="17"/>
      <c r="L84" s="16"/>
      <c r="M84" s="16"/>
      <c r="N84" s="16"/>
      <c r="O84" s="16"/>
      <c r="P84" s="16"/>
      <c r="Q84" s="16"/>
      <c r="R84" s="15"/>
      <c r="S84" s="14"/>
    </row>
    <row r="85" spans="1:19" x14ac:dyDescent="0.2">
      <c r="F85" s="87" t="s">
        <v>154</v>
      </c>
      <c r="G85" s="88"/>
      <c r="H85" s="88"/>
      <c r="I85" s="88"/>
      <c r="J85" s="88"/>
      <c r="K85" s="80"/>
      <c r="L85" s="22"/>
      <c r="M85" s="22"/>
      <c r="N85" s="22"/>
      <c r="O85" s="22"/>
      <c r="P85" s="22"/>
      <c r="Q85" s="22"/>
      <c r="R85" s="21"/>
      <c r="S85" s="20"/>
    </row>
    <row r="86" spans="1:19" ht="33.75" x14ac:dyDescent="0.2">
      <c r="F86" s="67" t="s">
        <v>141</v>
      </c>
      <c r="G86" s="68"/>
      <c r="H86" s="69"/>
      <c r="I86" s="69"/>
      <c r="J86" s="69"/>
      <c r="K86" s="69"/>
      <c r="L86" s="51" t="s">
        <v>21</v>
      </c>
      <c r="M86" s="51" t="s">
        <v>22</v>
      </c>
      <c r="N86" s="51" t="s">
        <v>23</v>
      </c>
      <c r="O86" s="51" t="s">
        <v>24</v>
      </c>
      <c r="P86" s="51" t="s">
        <v>25</v>
      </c>
      <c r="Q86" s="51" t="s">
        <v>26</v>
      </c>
      <c r="R86" s="64" t="s">
        <v>27</v>
      </c>
      <c r="S86" s="65" t="s">
        <v>28</v>
      </c>
    </row>
    <row r="87" spans="1:19" x14ac:dyDescent="0.2">
      <c r="A87" s="59" t="str">
        <f t="shared" ref="A87:A88" si="55">$G$7</f>
        <v>WISE &amp; Healthy Aging</v>
      </c>
      <c r="B87" s="59" t="str">
        <f t="shared" ref="B87:B88" si="56">$G$8</f>
        <v>Care Mangement</v>
      </c>
      <c r="D87" s="59" t="s">
        <v>41</v>
      </c>
      <c r="E87" s="29" t="s">
        <v>56</v>
      </c>
      <c r="F87" s="238" t="s">
        <v>155</v>
      </c>
      <c r="G87" s="239"/>
      <c r="H87" s="46"/>
      <c r="I87" s="47"/>
      <c r="J87" s="47"/>
      <c r="K87" s="47"/>
      <c r="L87" s="243">
        <v>1029</v>
      </c>
      <c r="M87" s="233">
        <v>100</v>
      </c>
      <c r="N87" s="233">
        <f t="shared" ref="N87:N88" si="57">L87-M87</f>
        <v>929</v>
      </c>
      <c r="O87" s="261">
        <v>6.9</v>
      </c>
      <c r="P87" s="261">
        <v>51</v>
      </c>
      <c r="Q87" s="49">
        <f t="shared" ref="Q87:Q88" si="58">SUM(O87:P87)</f>
        <v>57.9</v>
      </c>
      <c r="R87" s="48">
        <f t="shared" ref="R87:R88" si="59">IFERROR(Q87/M87,"N/A")</f>
        <v>0.57899999999999996</v>
      </c>
      <c r="S87" s="262">
        <v>239.98</v>
      </c>
    </row>
    <row r="88" spans="1:19" x14ac:dyDescent="0.2">
      <c r="A88" s="59" t="str">
        <f t="shared" si="55"/>
        <v>WISE &amp; Healthy Aging</v>
      </c>
      <c r="B88" s="59" t="str">
        <f t="shared" si="56"/>
        <v>Care Mangement</v>
      </c>
      <c r="D88" s="59" t="s">
        <v>41</v>
      </c>
      <c r="E88" s="29" t="s">
        <v>56</v>
      </c>
      <c r="F88" s="241"/>
      <c r="G88" s="239"/>
      <c r="H88" s="46"/>
      <c r="I88" s="47"/>
      <c r="J88" s="47"/>
      <c r="K88" s="47"/>
      <c r="L88" s="243">
        <v>0</v>
      </c>
      <c r="M88" s="233">
        <v>0</v>
      </c>
      <c r="N88" s="234">
        <f t="shared" si="57"/>
        <v>0</v>
      </c>
      <c r="O88" s="261">
        <v>0</v>
      </c>
      <c r="P88" s="263">
        <v>0</v>
      </c>
      <c r="Q88" s="45">
        <f t="shared" si="58"/>
        <v>0</v>
      </c>
      <c r="R88" s="44" t="str">
        <f t="shared" si="59"/>
        <v>N/A</v>
      </c>
      <c r="S88" s="264">
        <v>0</v>
      </c>
    </row>
    <row r="89" spans="1:19" ht="13.5" thickBot="1" x14ac:dyDescent="0.25">
      <c r="F89" s="70"/>
      <c r="G89" s="66"/>
      <c r="H89" s="71" t="s">
        <v>57</v>
      </c>
      <c r="I89" s="72"/>
      <c r="J89" s="72"/>
      <c r="K89" s="73"/>
      <c r="L89" s="74">
        <f t="shared" ref="L89:Q89" si="60">SUM(L87:L88)</f>
        <v>1029</v>
      </c>
      <c r="M89" s="74">
        <f t="shared" si="60"/>
        <v>100</v>
      </c>
      <c r="N89" s="74">
        <f t="shared" si="60"/>
        <v>929</v>
      </c>
      <c r="O89" s="74">
        <f t="shared" si="60"/>
        <v>6.9</v>
      </c>
      <c r="P89" s="74">
        <f t="shared" si="60"/>
        <v>51</v>
      </c>
      <c r="Q89" s="74">
        <f t="shared" si="60"/>
        <v>57.9</v>
      </c>
      <c r="R89" s="75">
        <f>IFERROR(Q89/M89,"N/A")</f>
        <v>0.57899999999999996</v>
      </c>
      <c r="S89" s="76">
        <f>SUM(S87:S88)</f>
        <v>239.98</v>
      </c>
    </row>
    <row r="90" spans="1:19" ht="13.5" thickBot="1" x14ac:dyDescent="0.25">
      <c r="F90" s="43"/>
      <c r="G90" s="43"/>
      <c r="H90" s="43"/>
      <c r="I90" s="43"/>
      <c r="J90" s="43"/>
      <c r="K90" s="43"/>
    </row>
    <row r="91" spans="1:19" s="82" customFormat="1" x14ac:dyDescent="0.2">
      <c r="A91" s="59"/>
      <c r="B91" s="59"/>
      <c r="C91" s="77"/>
      <c r="D91" s="77"/>
      <c r="E91" s="86"/>
      <c r="F91" s="19" t="s">
        <v>58</v>
      </c>
      <c r="G91" s="18"/>
      <c r="H91" s="18"/>
      <c r="I91" s="18"/>
      <c r="J91" s="18"/>
      <c r="K91" s="17"/>
      <c r="L91" s="16"/>
      <c r="M91" s="16"/>
      <c r="N91" s="16"/>
      <c r="O91" s="16"/>
      <c r="P91" s="16"/>
      <c r="Q91" s="16"/>
      <c r="R91" s="15"/>
      <c r="S91" s="14"/>
    </row>
    <row r="92" spans="1:19" x14ac:dyDescent="0.2">
      <c r="F92" s="87" t="s">
        <v>156</v>
      </c>
      <c r="G92" s="80"/>
      <c r="H92" s="88"/>
      <c r="I92" s="88"/>
      <c r="J92" s="88"/>
      <c r="K92" s="80"/>
      <c r="L92" s="22"/>
      <c r="M92" s="22"/>
      <c r="N92" s="22"/>
      <c r="O92" s="22"/>
      <c r="P92" s="22"/>
      <c r="Q92" s="22"/>
      <c r="R92" s="21"/>
      <c r="S92" s="20"/>
    </row>
    <row r="93" spans="1:19" ht="33.75" x14ac:dyDescent="0.2">
      <c r="F93" s="67" t="s">
        <v>141</v>
      </c>
      <c r="G93" s="68"/>
      <c r="H93" s="69"/>
      <c r="I93" s="69"/>
      <c r="J93" s="69"/>
      <c r="K93" s="69"/>
      <c r="L93" s="51" t="s">
        <v>21</v>
      </c>
      <c r="M93" s="51" t="s">
        <v>22</v>
      </c>
      <c r="N93" s="51" t="s">
        <v>23</v>
      </c>
      <c r="O93" s="51" t="s">
        <v>24</v>
      </c>
      <c r="P93" s="51" t="s">
        <v>25</v>
      </c>
      <c r="Q93" s="51" t="s">
        <v>26</v>
      </c>
      <c r="R93" s="64" t="s">
        <v>27</v>
      </c>
      <c r="S93" s="65" t="s">
        <v>28</v>
      </c>
    </row>
    <row r="94" spans="1:19" x14ac:dyDescent="0.2">
      <c r="A94" s="59" t="str">
        <f t="shared" ref="A94:A95" si="61">$G$7</f>
        <v>WISE &amp; Healthy Aging</v>
      </c>
      <c r="B94" s="59" t="str">
        <f t="shared" ref="B94:B95" si="62">$G$8</f>
        <v>Care Mangement</v>
      </c>
      <c r="D94" s="59" t="s">
        <v>41</v>
      </c>
      <c r="E94" s="29" t="s">
        <v>58</v>
      </c>
      <c r="F94" s="238" t="s">
        <v>157</v>
      </c>
      <c r="G94" s="239"/>
      <c r="H94" s="46"/>
      <c r="I94" s="47"/>
      <c r="J94" s="47"/>
      <c r="K94" s="47"/>
      <c r="L94" s="243">
        <v>4787</v>
      </c>
      <c r="M94" s="233">
        <v>2169</v>
      </c>
      <c r="N94" s="233">
        <f t="shared" ref="N94:N95" si="63">L94-M94</f>
        <v>2618</v>
      </c>
      <c r="O94" s="261">
        <v>1167.2</v>
      </c>
      <c r="P94" s="261">
        <v>1156</v>
      </c>
      <c r="Q94" s="49">
        <f>SUM(O94:P94)</f>
        <v>2323.1999999999998</v>
      </c>
      <c r="R94" s="48">
        <f>IFERROR(Q94/M94,"N/A")</f>
        <v>1.0710926694329184</v>
      </c>
      <c r="S94" s="262">
        <v>5244.2</v>
      </c>
    </row>
    <row r="95" spans="1:19" x14ac:dyDescent="0.2">
      <c r="A95" s="59" t="str">
        <f t="shared" si="61"/>
        <v>WISE &amp; Healthy Aging</v>
      </c>
      <c r="B95" s="59" t="str">
        <f t="shared" si="62"/>
        <v>Care Mangement</v>
      </c>
      <c r="D95" s="59" t="s">
        <v>41</v>
      </c>
      <c r="E95" s="29" t="s">
        <v>58</v>
      </c>
      <c r="F95" s="241"/>
      <c r="G95" s="239"/>
      <c r="H95" s="46"/>
      <c r="I95" s="47"/>
      <c r="J95" s="47"/>
      <c r="K95" s="47"/>
      <c r="L95" s="243">
        <v>0</v>
      </c>
      <c r="M95" s="233">
        <v>0</v>
      </c>
      <c r="N95" s="234">
        <f t="shared" si="63"/>
        <v>0</v>
      </c>
      <c r="O95" s="261">
        <v>0</v>
      </c>
      <c r="P95" s="263">
        <v>0</v>
      </c>
      <c r="Q95" s="45">
        <f t="shared" ref="Q95" si="64">SUM(O95:P95)</f>
        <v>0</v>
      </c>
      <c r="R95" s="44" t="str">
        <f t="shared" ref="R95" si="65">IFERROR(Q95/M95,"N/A")</f>
        <v>N/A</v>
      </c>
      <c r="S95" s="264">
        <v>0</v>
      </c>
    </row>
    <row r="96" spans="1:19" ht="13.5" thickBot="1" x14ac:dyDescent="0.25">
      <c r="F96" s="70"/>
      <c r="G96" s="66"/>
      <c r="H96" s="71" t="s">
        <v>59</v>
      </c>
      <c r="I96" s="72"/>
      <c r="J96" s="72"/>
      <c r="K96" s="73"/>
      <c r="L96" s="74">
        <f t="shared" ref="L96:Q96" si="66">SUM(L94:L95)</f>
        <v>4787</v>
      </c>
      <c r="M96" s="74">
        <f t="shared" si="66"/>
        <v>2169</v>
      </c>
      <c r="N96" s="74">
        <f t="shared" si="66"/>
        <v>2618</v>
      </c>
      <c r="O96" s="74">
        <f t="shared" si="66"/>
        <v>1167.2</v>
      </c>
      <c r="P96" s="74">
        <f t="shared" si="66"/>
        <v>1156</v>
      </c>
      <c r="Q96" s="74">
        <f t="shared" si="66"/>
        <v>2323.1999999999998</v>
      </c>
      <c r="R96" s="75">
        <f>IFERROR(Q96/M96,"N/A")</f>
        <v>1.0710926694329184</v>
      </c>
      <c r="S96" s="76">
        <f>SUM(S94:S95)</f>
        <v>5244.2</v>
      </c>
    </row>
    <row r="97" spans="1:19" ht="13.5" thickBot="1" x14ac:dyDescent="0.25">
      <c r="F97" s="43"/>
      <c r="G97" s="43"/>
      <c r="H97" s="43"/>
      <c r="I97" s="43"/>
      <c r="J97" s="43"/>
      <c r="K97" s="43"/>
    </row>
    <row r="98" spans="1:19" s="82" customFormat="1" x14ac:dyDescent="0.2">
      <c r="A98" s="59"/>
      <c r="B98" s="59"/>
      <c r="C98" s="77"/>
      <c r="D98" s="77"/>
      <c r="E98" s="86"/>
      <c r="F98" s="23" t="s">
        <v>60</v>
      </c>
      <c r="G98" s="18"/>
      <c r="H98" s="18"/>
      <c r="I98" s="18"/>
      <c r="J98" s="18"/>
      <c r="K98" s="17"/>
      <c r="L98" s="16"/>
      <c r="M98" s="16"/>
      <c r="N98" s="16"/>
      <c r="O98" s="16"/>
      <c r="P98" s="16"/>
      <c r="Q98" s="16"/>
      <c r="R98" s="15"/>
      <c r="S98" s="14"/>
    </row>
    <row r="99" spans="1:19" x14ac:dyDescent="0.2">
      <c r="F99" s="78" t="s">
        <v>61</v>
      </c>
      <c r="G99" s="88"/>
      <c r="H99" s="88"/>
      <c r="I99" s="88"/>
      <c r="J99" s="88"/>
      <c r="K99" s="80"/>
      <c r="L99" s="22"/>
      <c r="M99" s="22"/>
      <c r="N99" s="22"/>
      <c r="O99" s="22"/>
      <c r="P99" s="22"/>
      <c r="Q99" s="22"/>
      <c r="R99" s="21"/>
      <c r="S99" s="20"/>
    </row>
    <row r="100" spans="1:19" ht="33.75" x14ac:dyDescent="0.2">
      <c r="F100" s="67" t="s">
        <v>141</v>
      </c>
      <c r="G100" s="68"/>
      <c r="H100" s="69"/>
      <c r="I100" s="69"/>
      <c r="J100" s="69"/>
      <c r="K100" s="69"/>
      <c r="L100" s="51" t="s">
        <v>21</v>
      </c>
      <c r="M100" s="51" t="s">
        <v>22</v>
      </c>
      <c r="N100" s="51" t="s">
        <v>23</v>
      </c>
      <c r="O100" s="51" t="s">
        <v>24</v>
      </c>
      <c r="P100" s="51" t="s">
        <v>25</v>
      </c>
      <c r="Q100" s="51" t="s">
        <v>26</v>
      </c>
      <c r="R100" s="64" t="s">
        <v>27</v>
      </c>
      <c r="S100" s="65" t="s">
        <v>28</v>
      </c>
    </row>
    <row r="101" spans="1:19" x14ac:dyDescent="0.2">
      <c r="A101" s="59" t="str">
        <f t="shared" ref="A101:A115" si="67">$G$7</f>
        <v>WISE &amp; Healthy Aging</v>
      </c>
      <c r="B101" s="59" t="str">
        <f t="shared" ref="B101:B115" si="68">$G$8</f>
        <v>Care Mangement</v>
      </c>
      <c r="D101" s="59" t="s">
        <v>41</v>
      </c>
      <c r="E101" s="29" t="s">
        <v>60</v>
      </c>
      <c r="F101" s="238" t="s">
        <v>158</v>
      </c>
      <c r="G101" s="239"/>
      <c r="H101" s="46"/>
      <c r="I101" s="47"/>
      <c r="J101" s="47"/>
      <c r="K101" s="47"/>
      <c r="L101" s="243">
        <v>13078</v>
      </c>
      <c r="M101" s="233">
        <v>1900</v>
      </c>
      <c r="N101" s="233">
        <f t="shared" ref="N101:N115" si="69">L101-M101</f>
        <v>11178</v>
      </c>
      <c r="O101" s="261">
        <v>0</v>
      </c>
      <c r="P101" s="261">
        <v>544</v>
      </c>
      <c r="Q101" s="49">
        <f>SUM(O101:P101)</f>
        <v>544</v>
      </c>
      <c r="R101" s="48">
        <f>IFERROR(Q101/M101,"N/A")</f>
        <v>0.28631578947368419</v>
      </c>
      <c r="S101" s="262">
        <v>20756.760000000013</v>
      </c>
    </row>
    <row r="102" spans="1:19" x14ac:dyDescent="0.2">
      <c r="A102" s="59" t="str">
        <f t="shared" si="67"/>
        <v>WISE &amp; Healthy Aging</v>
      </c>
      <c r="B102" s="59" t="str">
        <f t="shared" si="68"/>
        <v>Care Mangement</v>
      </c>
      <c r="D102" s="59" t="s">
        <v>41</v>
      </c>
      <c r="E102" s="29" t="s">
        <v>60</v>
      </c>
      <c r="F102" s="241" t="s">
        <v>159</v>
      </c>
      <c r="G102" s="239"/>
      <c r="H102" s="46"/>
      <c r="I102" s="47"/>
      <c r="J102" s="47"/>
      <c r="K102" s="47"/>
      <c r="L102" s="243">
        <v>855</v>
      </c>
      <c r="M102" s="233">
        <v>605</v>
      </c>
      <c r="N102" s="234">
        <f t="shared" si="69"/>
        <v>250</v>
      </c>
      <c r="O102" s="261">
        <v>490.13</v>
      </c>
      <c r="P102" s="263">
        <v>1115</v>
      </c>
      <c r="Q102" s="45">
        <f>SUM(O102:P102)</f>
        <v>1605.13</v>
      </c>
      <c r="R102" s="44">
        <f>IFERROR(Q102/M102,"N/A")</f>
        <v>2.6531074380165292</v>
      </c>
      <c r="S102" s="262">
        <v>8351.81</v>
      </c>
    </row>
    <row r="103" spans="1:19" x14ac:dyDescent="0.2">
      <c r="A103" s="59" t="str">
        <f t="shared" si="67"/>
        <v>WISE &amp; Healthy Aging</v>
      </c>
      <c r="B103" s="59" t="str">
        <f t="shared" si="68"/>
        <v>Care Mangement</v>
      </c>
      <c r="D103" s="59" t="s">
        <v>41</v>
      </c>
      <c r="E103" s="29" t="s">
        <v>60</v>
      </c>
      <c r="F103" s="241" t="s">
        <v>160</v>
      </c>
      <c r="G103" s="239"/>
      <c r="H103" s="46"/>
      <c r="I103" s="47"/>
      <c r="J103" s="47"/>
      <c r="K103" s="47"/>
      <c r="L103" s="243">
        <v>500</v>
      </c>
      <c r="M103" s="233">
        <v>500</v>
      </c>
      <c r="N103" s="233">
        <f t="shared" si="69"/>
        <v>0</v>
      </c>
      <c r="O103" s="261">
        <v>230.3</v>
      </c>
      <c r="P103" s="261">
        <v>0</v>
      </c>
      <c r="Q103" s="49">
        <f t="shared" ref="Q103:Q113" si="70">SUM(O103:P103)</f>
        <v>230.3</v>
      </c>
      <c r="R103" s="48">
        <f t="shared" ref="R103:R113" si="71">IFERROR(Q103/M103,"N/A")</f>
        <v>0.46060000000000001</v>
      </c>
      <c r="S103" s="262">
        <v>516.16000000000008</v>
      </c>
    </row>
    <row r="104" spans="1:19" x14ac:dyDescent="0.2">
      <c r="A104" s="59" t="str">
        <f t="shared" si="67"/>
        <v>WISE &amp; Healthy Aging</v>
      </c>
      <c r="B104" s="59" t="str">
        <f t="shared" si="68"/>
        <v>Care Mangement</v>
      </c>
      <c r="D104" s="59" t="s">
        <v>41</v>
      </c>
      <c r="E104" s="29" t="s">
        <v>60</v>
      </c>
      <c r="F104" s="241" t="s">
        <v>161</v>
      </c>
      <c r="G104" s="239"/>
      <c r="H104" s="46"/>
      <c r="I104" s="47"/>
      <c r="J104" s="47"/>
      <c r="K104" s="47"/>
      <c r="L104" s="243">
        <v>3524</v>
      </c>
      <c r="M104" s="233">
        <v>2047</v>
      </c>
      <c r="N104" s="233">
        <f t="shared" si="69"/>
        <v>1477</v>
      </c>
      <c r="O104" s="261">
        <v>2558.94</v>
      </c>
      <c r="P104" s="261">
        <v>1152</v>
      </c>
      <c r="Q104" s="49">
        <f t="shared" si="70"/>
        <v>3710.94</v>
      </c>
      <c r="R104" s="48">
        <f t="shared" si="71"/>
        <v>1.8128676111382511</v>
      </c>
      <c r="S104" s="262">
        <v>7713.21</v>
      </c>
    </row>
    <row r="105" spans="1:19" x14ac:dyDescent="0.2">
      <c r="A105" s="59" t="str">
        <f t="shared" si="67"/>
        <v>WISE &amp; Healthy Aging</v>
      </c>
      <c r="B105" s="59" t="str">
        <f t="shared" si="68"/>
        <v>Care Mangement</v>
      </c>
      <c r="D105" s="59" t="s">
        <v>41</v>
      </c>
      <c r="E105" s="29" t="s">
        <v>60</v>
      </c>
      <c r="F105" s="241" t="s">
        <v>162</v>
      </c>
      <c r="G105" s="239"/>
      <c r="H105" s="46"/>
      <c r="I105" s="47"/>
      <c r="J105" s="47"/>
      <c r="K105" s="47"/>
      <c r="L105" s="243">
        <v>300</v>
      </c>
      <c r="M105" s="233">
        <v>50</v>
      </c>
      <c r="N105" s="233">
        <f t="shared" si="69"/>
        <v>250</v>
      </c>
      <c r="O105" s="261">
        <v>31.47</v>
      </c>
      <c r="P105" s="261">
        <v>114</v>
      </c>
      <c r="Q105" s="49">
        <f t="shared" si="70"/>
        <v>145.47</v>
      </c>
      <c r="R105" s="48">
        <f t="shared" si="71"/>
        <v>2.9093999999999998</v>
      </c>
      <c r="S105" s="262">
        <v>632.97</v>
      </c>
    </row>
    <row r="106" spans="1:19" x14ac:dyDescent="0.2">
      <c r="A106" s="59" t="str">
        <f t="shared" si="67"/>
        <v>WISE &amp; Healthy Aging</v>
      </c>
      <c r="B106" s="59" t="str">
        <f t="shared" si="68"/>
        <v>Care Mangement</v>
      </c>
      <c r="D106" s="59" t="s">
        <v>41</v>
      </c>
      <c r="E106" s="29" t="s">
        <v>60</v>
      </c>
      <c r="F106" s="241" t="s">
        <v>163</v>
      </c>
      <c r="G106" s="239"/>
      <c r="H106" s="46"/>
      <c r="I106" s="47"/>
      <c r="J106" s="47"/>
      <c r="K106" s="47"/>
      <c r="L106" s="243">
        <v>300</v>
      </c>
      <c r="M106" s="243">
        <v>300</v>
      </c>
      <c r="N106" s="243">
        <f t="shared" si="69"/>
        <v>0</v>
      </c>
      <c r="O106" s="265">
        <v>1004.39</v>
      </c>
      <c r="P106" s="265">
        <v>-704</v>
      </c>
      <c r="Q106" s="45">
        <f t="shared" si="70"/>
        <v>300.39</v>
      </c>
      <c r="R106" s="44">
        <f t="shared" si="71"/>
        <v>1.0012999999999999</v>
      </c>
      <c r="S106" s="262">
        <v>2501.5700000000002</v>
      </c>
    </row>
    <row r="107" spans="1:19" x14ac:dyDescent="0.2">
      <c r="A107" s="59" t="str">
        <f t="shared" si="67"/>
        <v>WISE &amp; Healthy Aging</v>
      </c>
      <c r="B107" s="59" t="str">
        <f t="shared" si="68"/>
        <v>Care Mangement</v>
      </c>
      <c r="D107" s="59" t="s">
        <v>41</v>
      </c>
      <c r="E107" s="29" t="s">
        <v>60</v>
      </c>
      <c r="F107" s="241" t="s">
        <v>164</v>
      </c>
      <c r="G107" s="239"/>
      <c r="H107" s="46"/>
      <c r="I107" s="47"/>
      <c r="J107" s="47"/>
      <c r="K107" s="47"/>
      <c r="L107" s="243">
        <v>732</v>
      </c>
      <c r="M107" s="243">
        <v>500</v>
      </c>
      <c r="N107" s="243">
        <f t="shared" si="69"/>
        <v>232</v>
      </c>
      <c r="O107" s="265">
        <v>159.86000000000001</v>
      </c>
      <c r="P107" s="265">
        <v>237</v>
      </c>
      <c r="Q107" s="45">
        <f t="shared" si="70"/>
        <v>396.86</v>
      </c>
      <c r="R107" s="44">
        <f t="shared" si="71"/>
        <v>0.79371999999999998</v>
      </c>
      <c r="S107" s="262">
        <v>628.78</v>
      </c>
    </row>
    <row r="108" spans="1:19" x14ac:dyDescent="0.2">
      <c r="A108" s="59" t="str">
        <f t="shared" si="67"/>
        <v>WISE &amp; Healthy Aging</v>
      </c>
      <c r="B108" s="59" t="str">
        <f t="shared" si="68"/>
        <v>Care Mangement</v>
      </c>
      <c r="D108" s="59" t="s">
        <v>41</v>
      </c>
      <c r="E108" s="29" t="s">
        <v>60</v>
      </c>
      <c r="F108" s="241" t="s">
        <v>165</v>
      </c>
      <c r="G108" s="239"/>
      <c r="H108" s="46"/>
      <c r="I108" s="47"/>
      <c r="J108" s="47"/>
      <c r="K108" s="47"/>
      <c r="L108" s="243">
        <v>1830</v>
      </c>
      <c r="M108" s="243">
        <v>1000</v>
      </c>
      <c r="N108" s="243">
        <f t="shared" si="69"/>
        <v>830</v>
      </c>
      <c r="O108" s="265">
        <v>0</v>
      </c>
      <c r="P108" s="265">
        <v>1000</v>
      </c>
      <c r="Q108" s="45">
        <f t="shared" si="70"/>
        <v>1000</v>
      </c>
      <c r="R108" s="44">
        <f t="shared" si="71"/>
        <v>1</v>
      </c>
      <c r="S108" s="262">
        <v>1000</v>
      </c>
    </row>
    <row r="109" spans="1:19" x14ac:dyDescent="0.2">
      <c r="A109" s="59" t="str">
        <f t="shared" si="67"/>
        <v>WISE &amp; Healthy Aging</v>
      </c>
      <c r="B109" s="59" t="str">
        <f t="shared" si="68"/>
        <v>Care Mangement</v>
      </c>
      <c r="D109" s="59" t="s">
        <v>41</v>
      </c>
      <c r="E109" s="29" t="s">
        <v>60</v>
      </c>
      <c r="F109" s="241" t="s">
        <v>81</v>
      </c>
      <c r="G109" s="239"/>
      <c r="H109" s="46"/>
      <c r="I109" s="47"/>
      <c r="J109" s="47"/>
      <c r="K109" s="47"/>
      <c r="L109" s="243">
        <v>575</v>
      </c>
      <c r="M109" s="243">
        <v>575</v>
      </c>
      <c r="N109" s="243">
        <f t="shared" si="69"/>
        <v>0</v>
      </c>
      <c r="O109" s="265">
        <v>0</v>
      </c>
      <c r="P109" s="265">
        <v>255</v>
      </c>
      <c r="Q109" s="45">
        <f t="shared" si="70"/>
        <v>255</v>
      </c>
      <c r="R109" s="44">
        <f t="shared" si="71"/>
        <v>0.44347826086956521</v>
      </c>
      <c r="S109" s="262">
        <v>254.89</v>
      </c>
    </row>
    <row r="110" spans="1:19" x14ac:dyDescent="0.2">
      <c r="A110" s="59" t="str">
        <f t="shared" si="67"/>
        <v>WISE &amp; Healthy Aging</v>
      </c>
      <c r="B110" s="59" t="str">
        <f t="shared" si="68"/>
        <v>Care Mangement</v>
      </c>
      <c r="D110" s="59" t="s">
        <v>41</v>
      </c>
      <c r="E110" s="29" t="s">
        <v>60</v>
      </c>
      <c r="F110" s="241" t="s">
        <v>166</v>
      </c>
      <c r="G110" s="239"/>
      <c r="H110" s="46"/>
      <c r="I110" s="47"/>
      <c r="J110" s="47"/>
      <c r="K110" s="47"/>
      <c r="L110" s="243">
        <v>0</v>
      </c>
      <c r="M110" s="243">
        <v>0</v>
      </c>
      <c r="N110" s="243">
        <f t="shared" si="69"/>
        <v>0</v>
      </c>
      <c r="O110" s="265">
        <v>0</v>
      </c>
      <c r="P110" s="265">
        <v>0</v>
      </c>
      <c r="Q110" s="45">
        <f t="shared" si="70"/>
        <v>0</v>
      </c>
      <c r="R110" s="44" t="str">
        <f t="shared" si="71"/>
        <v>N/A</v>
      </c>
      <c r="S110" s="262">
        <v>0</v>
      </c>
    </row>
    <row r="111" spans="1:19" x14ac:dyDescent="0.2">
      <c r="A111" s="59" t="str">
        <f t="shared" si="67"/>
        <v>WISE &amp; Healthy Aging</v>
      </c>
      <c r="B111" s="59" t="str">
        <f t="shared" si="68"/>
        <v>Care Mangement</v>
      </c>
      <c r="D111" s="59" t="s">
        <v>41</v>
      </c>
      <c r="E111" s="29" t="s">
        <v>60</v>
      </c>
      <c r="F111" s="241" t="s">
        <v>167</v>
      </c>
      <c r="G111" s="239"/>
      <c r="H111" s="46"/>
      <c r="I111" s="47"/>
      <c r="J111" s="47"/>
      <c r="K111" s="47"/>
      <c r="L111" s="243">
        <v>200</v>
      </c>
      <c r="M111" s="243">
        <v>200</v>
      </c>
      <c r="N111" s="243">
        <f t="shared" si="69"/>
        <v>0</v>
      </c>
      <c r="O111" s="265">
        <v>1098.9299999999998</v>
      </c>
      <c r="P111" s="265">
        <v>-899</v>
      </c>
      <c r="Q111" s="45">
        <f t="shared" si="70"/>
        <v>199.92999999999984</v>
      </c>
      <c r="R111" s="44">
        <f t="shared" si="71"/>
        <v>0.99964999999999915</v>
      </c>
      <c r="S111" s="262">
        <v>6252.09</v>
      </c>
    </row>
    <row r="112" spans="1:19" x14ac:dyDescent="0.2">
      <c r="A112" s="59" t="str">
        <f t="shared" si="67"/>
        <v>WISE &amp; Healthy Aging</v>
      </c>
      <c r="B112" s="59" t="str">
        <f t="shared" si="68"/>
        <v>Care Mangement</v>
      </c>
      <c r="D112" s="59" t="s">
        <v>41</v>
      </c>
      <c r="E112" s="29" t="s">
        <v>60</v>
      </c>
      <c r="F112" s="241" t="s">
        <v>168</v>
      </c>
      <c r="G112" s="239"/>
      <c r="H112" s="46"/>
      <c r="I112" s="47"/>
      <c r="J112" s="47"/>
      <c r="K112" s="47"/>
      <c r="L112" s="243">
        <v>500</v>
      </c>
      <c r="M112" s="233">
        <v>0</v>
      </c>
      <c r="N112" s="233">
        <f t="shared" si="69"/>
        <v>500</v>
      </c>
      <c r="O112" s="261">
        <v>0</v>
      </c>
      <c r="P112" s="261">
        <v>0</v>
      </c>
      <c r="Q112" s="49">
        <f t="shared" si="70"/>
        <v>0</v>
      </c>
      <c r="R112" s="48" t="str">
        <f t="shared" si="71"/>
        <v>N/A</v>
      </c>
      <c r="S112" s="262">
        <v>88.2</v>
      </c>
    </row>
    <row r="113" spans="1:19" x14ac:dyDescent="0.2">
      <c r="A113" s="59" t="str">
        <f t="shared" si="67"/>
        <v>WISE &amp; Healthy Aging</v>
      </c>
      <c r="B113" s="59" t="str">
        <f t="shared" si="68"/>
        <v>Care Mangement</v>
      </c>
      <c r="D113" s="59" t="s">
        <v>41</v>
      </c>
      <c r="E113" s="29" t="s">
        <v>60</v>
      </c>
      <c r="F113" s="241" t="s">
        <v>169</v>
      </c>
      <c r="G113" s="239"/>
      <c r="H113" s="46"/>
      <c r="I113" s="47"/>
      <c r="J113" s="47"/>
      <c r="K113" s="47"/>
      <c r="L113" s="243">
        <v>0</v>
      </c>
      <c r="M113" s="233">
        <v>0</v>
      </c>
      <c r="N113" s="234">
        <f t="shared" si="69"/>
        <v>0</v>
      </c>
      <c r="O113" s="261">
        <v>0</v>
      </c>
      <c r="P113" s="263">
        <v>0</v>
      </c>
      <c r="Q113" s="45">
        <f t="shared" si="70"/>
        <v>0</v>
      </c>
      <c r="R113" s="44" t="str">
        <f t="shared" si="71"/>
        <v>N/A</v>
      </c>
      <c r="S113" s="262">
        <v>0</v>
      </c>
    </row>
    <row r="114" spans="1:19" x14ac:dyDescent="0.2">
      <c r="A114" s="59" t="str">
        <f t="shared" si="67"/>
        <v>WISE &amp; Healthy Aging</v>
      </c>
      <c r="B114" s="59" t="str">
        <f t="shared" si="68"/>
        <v>Care Mangement</v>
      </c>
      <c r="D114" s="59" t="s">
        <v>41</v>
      </c>
      <c r="E114" s="29" t="s">
        <v>60</v>
      </c>
      <c r="F114" s="241" t="s">
        <v>170</v>
      </c>
      <c r="G114" s="239"/>
      <c r="H114" s="46"/>
      <c r="I114" s="47"/>
      <c r="J114" s="47"/>
      <c r="K114" s="47"/>
      <c r="L114" s="243">
        <v>500</v>
      </c>
      <c r="M114" s="233">
        <v>456</v>
      </c>
      <c r="N114" s="233">
        <f t="shared" si="69"/>
        <v>44</v>
      </c>
      <c r="O114" s="261">
        <v>0</v>
      </c>
      <c r="P114" s="261">
        <v>278</v>
      </c>
      <c r="Q114" s="49">
        <f t="shared" ref="Q114:Q115" si="72">SUM(O114:P114)</f>
        <v>278</v>
      </c>
      <c r="R114" s="48">
        <f t="shared" ref="R114:R115" si="73">IFERROR(Q114/M114,"N/A")</f>
        <v>0.60964912280701755</v>
      </c>
      <c r="S114" s="262">
        <v>277.83999999999997</v>
      </c>
    </row>
    <row r="115" spans="1:19" x14ac:dyDescent="0.2">
      <c r="A115" s="59" t="str">
        <f t="shared" si="67"/>
        <v>WISE &amp; Healthy Aging</v>
      </c>
      <c r="B115" s="59" t="str">
        <f t="shared" si="68"/>
        <v>Care Mangement</v>
      </c>
      <c r="D115" s="59" t="s">
        <v>41</v>
      </c>
      <c r="E115" s="29" t="s">
        <v>60</v>
      </c>
      <c r="F115" s="242"/>
      <c r="G115" s="239"/>
      <c r="H115" s="46"/>
      <c r="I115" s="47"/>
      <c r="J115" s="47"/>
      <c r="K115" s="47"/>
      <c r="L115" s="243">
        <v>0</v>
      </c>
      <c r="M115" s="233">
        <v>0</v>
      </c>
      <c r="N115" s="233">
        <f t="shared" si="69"/>
        <v>0</v>
      </c>
      <c r="O115" s="261">
        <v>0</v>
      </c>
      <c r="P115" s="261">
        <v>0</v>
      </c>
      <c r="Q115" s="49">
        <f t="shared" si="72"/>
        <v>0</v>
      </c>
      <c r="R115" s="48" t="str">
        <f t="shared" si="73"/>
        <v>N/A</v>
      </c>
      <c r="S115" s="266">
        <v>0</v>
      </c>
    </row>
    <row r="116" spans="1:19" ht="13.5" thickBot="1" x14ac:dyDescent="0.25">
      <c r="F116" s="70"/>
      <c r="G116" s="66"/>
      <c r="H116" s="71" t="s">
        <v>62</v>
      </c>
      <c r="I116" s="72"/>
      <c r="J116" s="72"/>
      <c r="K116" s="73"/>
      <c r="L116" s="74">
        <f t="shared" ref="L116:Q116" si="74">SUM(L101:L115)</f>
        <v>22894</v>
      </c>
      <c r="M116" s="74">
        <f t="shared" si="74"/>
        <v>8133</v>
      </c>
      <c r="N116" s="74">
        <f t="shared" si="74"/>
        <v>14761</v>
      </c>
      <c r="O116" s="74">
        <f t="shared" si="74"/>
        <v>5574.0199999999986</v>
      </c>
      <c r="P116" s="74">
        <f t="shared" si="74"/>
        <v>3092</v>
      </c>
      <c r="Q116" s="74">
        <f t="shared" si="74"/>
        <v>8666.02</v>
      </c>
      <c r="R116" s="75">
        <f>IFERROR(Q116/M116,"N/A")</f>
        <v>1.0655379318824543</v>
      </c>
      <c r="S116" s="76">
        <f>SUM(S101:S115)</f>
        <v>48974.280000000013</v>
      </c>
    </row>
    <row r="117" spans="1:19" ht="13.5" thickBot="1" x14ac:dyDescent="0.25">
      <c r="F117" s="43"/>
      <c r="G117" s="43"/>
      <c r="H117" s="43"/>
      <c r="I117" s="43"/>
      <c r="J117" s="43"/>
      <c r="K117" s="43"/>
    </row>
    <row r="118" spans="1:19" s="82" customFormat="1" x14ac:dyDescent="0.2">
      <c r="A118" s="77"/>
      <c r="B118" s="77"/>
      <c r="C118" s="77"/>
      <c r="D118" s="77"/>
      <c r="E118" s="86"/>
      <c r="F118" s="19" t="s">
        <v>63</v>
      </c>
      <c r="G118" s="18"/>
      <c r="H118" s="18"/>
      <c r="I118" s="18"/>
      <c r="J118" s="18"/>
      <c r="K118" s="17"/>
      <c r="L118" s="16"/>
      <c r="M118" s="16"/>
      <c r="N118" s="16"/>
      <c r="O118" s="16"/>
      <c r="P118" s="16"/>
      <c r="Q118" s="16"/>
      <c r="R118" s="15"/>
      <c r="S118" s="14"/>
    </row>
    <row r="119" spans="1:19" x14ac:dyDescent="0.2">
      <c r="F119" s="87" t="s">
        <v>171</v>
      </c>
      <c r="G119" s="88"/>
      <c r="H119" s="88"/>
      <c r="I119" s="88"/>
      <c r="J119" s="88"/>
      <c r="K119" s="80"/>
      <c r="L119" s="22"/>
      <c r="M119" s="22"/>
      <c r="N119" s="22"/>
      <c r="O119" s="22"/>
      <c r="P119" s="22"/>
      <c r="Q119" s="22"/>
      <c r="R119" s="21"/>
      <c r="S119" s="20"/>
    </row>
    <row r="120" spans="1:19" ht="33.75" x14ac:dyDescent="0.2">
      <c r="F120" s="67" t="s">
        <v>141</v>
      </c>
      <c r="G120" s="68"/>
      <c r="H120" s="69"/>
      <c r="I120" s="69"/>
      <c r="J120" s="69"/>
      <c r="K120" s="69"/>
      <c r="L120" s="51" t="s">
        <v>21</v>
      </c>
      <c r="M120" s="51" t="s">
        <v>22</v>
      </c>
      <c r="N120" s="51" t="s">
        <v>23</v>
      </c>
      <c r="O120" s="51" t="s">
        <v>24</v>
      </c>
      <c r="P120" s="51" t="s">
        <v>25</v>
      </c>
      <c r="Q120" s="51" t="s">
        <v>26</v>
      </c>
      <c r="R120" s="64" t="s">
        <v>27</v>
      </c>
      <c r="S120" s="65" t="s">
        <v>28</v>
      </c>
    </row>
    <row r="121" spans="1:19" x14ac:dyDescent="0.2">
      <c r="A121" s="59" t="str">
        <f t="shared" ref="A121:A122" si="75">$G$7</f>
        <v>WISE &amp; Healthy Aging</v>
      </c>
      <c r="B121" s="59" t="str">
        <f t="shared" ref="B121:B122" si="76">$G$8</f>
        <v>Care Mangement</v>
      </c>
      <c r="D121" s="59" t="s">
        <v>41</v>
      </c>
      <c r="E121" s="29" t="s">
        <v>63</v>
      </c>
      <c r="F121" s="238"/>
      <c r="G121" s="239"/>
      <c r="H121" s="46"/>
      <c r="I121" s="47"/>
      <c r="J121" s="47"/>
      <c r="K121" s="47"/>
      <c r="L121" s="233">
        <v>0</v>
      </c>
      <c r="M121" s="233">
        <v>0</v>
      </c>
      <c r="N121" s="233">
        <f t="shared" ref="N121:N122" si="77">L121-M121</f>
        <v>0</v>
      </c>
      <c r="O121" s="261">
        <v>0</v>
      </c>
      <c r="P121" s="261">
        <v>0</v>
      </c>
      <c r="Q121" s="49">
        <f>SUM(O121:P121)</f>
        <v>0</v>
      </c>
      <c r="R121" s="48" t="str">
        <f>IFERROR(Q121/M121,"N/A")</f>
        <v>N/A</v>
      </c>
      <c r="S121" s="262">
        <v>0</v>
      </c>
    </row>
    <row r="122" spans="1:19" x14ac:dyDescent="0.2">
      <c r="A122" s="59" t="str">
        <f t="shared" si="75"/>
        <v>WISE &amp; Healthy Aging</v>
      </c>
      <c r="B122" s="59" t="str">
        <f t="shared" si="76"/>
        <v>Care Mangement</v>
      </c>
      <c r="D122" s="59" t="s">
        <v>41</v>
      </c>
      <c r="E122" s="29" t="s">
        <v>63</v>
      </c>
      <c r="F122" s="241"/>
      <c r="G122" s="239"/>
      <c r="H122" s="46"/>
      <c r="I122" s="47"/>
      <c r="J122" s="47"/>
      <c r="K122" s="47"/>
      <c r="L122" s="233">
        <v>0</v>
      </c>
      <c r="M122" s="233">
        <v>0</v>
      </c>
      <c r="N122" s="233">
        <f t="shared" si="77"/>
        <v>0</v>
      </c>
      <c r="O122" s="261">
        <v>0</v>
      </c>
      <c r="P122" s="261">
        <v>0</v>
      </c>
      <c r="Q122" s="49">
        <f t="shared" ref="Q122" si="78">SUM(O122:P122)</f>
        <v>0</v>
      </c>
      <c r="R122" s="48" t="str">
        <f t="shared" ref="R122" si="79">IFERROR(Q122/M122,"N/A")</f>
        <v>N/A</v>
      </c>
      <c r="S122" s="266">
        <v>0</v>
      </c>
    </row>
    <row r="123" spans="1:19" ht="13.5" thickBot="1" x14ac:dyDescent="0.25">
      <c r="F123" s="70"/>
      <c r="G123" s="66"/>
      <c r="H123" s="71" t="s">
        <v>64</v>
      </c>
      <c r="I123" s="72"/>
      <c r="J123" s="72"/>
      <c r="K123" s="73"/>
      <c r="L123" s="74">
        <f t="shared" ref="L123:Q123" si="80">SUM(L121:L122)</f>
        <v>0</v>
      </c>
      <c r="M123" s="74">
        <f t="shared" si="80"/>
        <v>0</v>
      </c>
      <c r="N123" s="74">
        <f t="shared" si="80"/>
        <v>0</v>
      </c>
      <c r="O123" s="74">
        <f t="shared" si="80"/>
        <v>0</v>
      </c>
      <c r="P123" s="74">
        <f t="shared" si="80"/>
        <v>0</v>
      </c>
      <c r="Q123" s="74">
        <f t="shared" si="80"/>
        <v>0</v>
      </c>
      <c r="R123" s="75" t="str">
        <f>IFERROR(Q123/M123,"N/A")</f>
        <v>N/A</v>
      </c>
      <c r="S123" s="76">
        <f>SUM(S121:S122)</f>
        <v>0</v>
      </c>
    </row>
    <row r="124" spans="1:19" ht="13.5" thickBot="1" x14ac:dyDescent="0.25">
      <c r="F124" s="43"/>
      <c r="G124" s="43"/>
      <c r="H124" s="43"/>
      <c r="I124" s="43"/>
      <c r="J124" s="43"/>
      <c r="K124" s="43"/>
    </row>
    <row r="125" spans="1:19" s="82" customFormat="1" x14ac:dyDescent="0.2">
      <c r="F125" s="19" t="s">
        <v>65</v>
      </c>
      <c r="G125" s="18"/>
      <c r="H125" s="18"/>
      <c r="I125" s="18"/>
      <c r="J125" s="18"/>
      <c r="K125" s="17"/>
      <c r="L125" s="16"/>
      <c r="M125" s="16"/>
      <c r="N125" s="16"/>
      <c r="O125" s="16"/>
      <c r="P125" s="16"/>
      <c r="Q125" s="16"/>
      <c r="R125" s="15"/>
      <c r="S125" s="14"/>
    </row>
    <row r="126" spans="1:19" x14ac:dyDescent="0.2">
      <c r="F126" s="87" t="s">
        <v>66</v>
      </c>
      <c r="G126" s="88"/>
      <c r="H126" s="88"/>
      <c r="I126" s="88"/>
      <c r="J126" s="88"/>
      <c r="K126" s="80"/>
      <c r="L126" s="22"/>
      <c r="M126" s="22"/>
      <c r="N126" s="22"/>
      <c r="O126" s="22"/>
      <c r="P126" s="22"/>
      <c r="Q126" s="22"/>
      <c r="R126" s="21"/>
      <c r="S126" s="20"/>
    </row>
    <row r="127" spans="1:19" ht="33.75" x14ac:dyDescent="0.2">
      <c r="F127" s="67" t="s">
        <v>141</v>
      </c>
      <c r="G127" s="68"/>
      <c r="H127" s="69"/>
      <c r="I127" s="69"/>
      <c r="J127" s="69"/>
      <c r="K127" s="69"/>
      <c r="L127" s="51" t="s">
        <v>21</v>
      </c>
      <c r="M127" s="51" t="s">
        <v>22</v>
      </c>
      <c r="N127" s="51" t="s">
        <v>23</v>
      </c>
      <c r="O127" s="51" t="s">
        <v>24</v>
      </c>
      <c r="P127" s="51" t="s">
        <v>25</v>
      </c>
      <c r="Q127" s="51" t="s">
        <v>26</v>
      </c>
      <c r="R127" s="64" t="s">
        <v>27</v>
      </c>
      <c r="S127" s="65" t="s">
        <v>28</v>
      </c>
    </row>
    <row r="128" spans="1:19" x14ac:dyDescent="0.2">
      <c r="A128" s="59" t="str">
        <f t="shared" ref="A128:A129" si="81">$G$7</f>
        <v>WISE &amp; Healthy Aging</v>
      </c>
      <c r="B128" s="59" t="str">
        <f t="shared" ref="B128:B129" si="82">$G$8</f>
        <v>Care Mangement</v>
      </c>
      <c r="D128" s="59" t="s">
        <v>41</v>
      </c>
      <c r="E128" s="29" t="s">
        <v>65</v>
      </c>
      <c r="F128" s="238"/>
      <c r="G128" s="239"/>
      <c r="H128" s="46"/>
      <c r="I128" s="47"/>
      <c r="J128" s="47"/>
      <c r="K128" s="47"/>
      <c r="L128" s="233">
        <v>0</v>
      </c>
      <c r="M128" s="233">
        <v>0</v>
      </c>
      <c r="N128" s="233">
        <f t="shared" ref="N128:N129" si="83">L128-M128</f>
        <v>0</v>
      </c>
      <c r="O128" s="261">
        <v>0</v>
      </c>
      <c r="P128" s="261">
        <v>0</v>
      </c>
      <c r="Q128" s="49">
        <f>SUM(O128:P128)</f>
        <v>0</v>
      </c>
      <c r="R128" s="48" t="str">
        <f>IFERROR(Q128/M128,"N/A")</f>
        <v>N/A</v>
      </c>
      <c r="S128" s="262">
        <v>0</v>
      </c>
    </row>
    <row r="129" spans="1:19" x14ac:dyDescent="0.2">
      <c r="A129" s="59" t="str">
        <f t="shared" si="81"/>
        <v>WISE &amp; Healthy Aging</v>
      </c>
      <c r="B129" s="59" t="str">
        <f t="shared" si="82"/>
        <v>Care Mangement</v>
      </c>
      <c r="D129" s="59" t="s">
        <v>41</v>
      </c>
      <c r="E129" s="29" t="s">
        <v>65</v>
      </c>
      <c r="F129" s="241"/>
      <c r="G129" s="239"/>
      <c r="H129" s="46"/>
      <c r="I129" s="47"/>
      <c r="J129" s="47"/>
      <c r="K129" s="47"/>
      <c r="L129" s="233">
        <v>0</v>
      </c>
      <c r="M129" s="233">
        <v>0</v>
      </c>
      <c r="N129" s="233">
        <f t="shared" si="83"/>
        <v>0</v>
      </c>
      <c r="O129" s="261">
        <v>0</v>
      </c>
      <c r="P129" s="261">
        <v>0</v>
      </c>
      <c r="Q129" s="49">
        <f t="shared" ref="Q129" si="84">SUM(O129:P129)</f>
        <v>0</v>
      </c>
      <c r="R129" s="48" t="str">
        <f t="shared" ref="R129" si="85">IFERROR(Q129/M129,"N/A")</f>
        <v>N/A</v>
      </c>
      <c r="S129" s="266">
        <v>0</v>
      </c>
    </row>
    <row r="130" spans="1:19" ht="13.5" thickBot="1" x14ac:dyDescent="0.25">
      <c r="F130" s="70"/>
      <c r="G130" s="66"/>
      <c r="H130" s="71" t="s">
        <v>67</v>
      </c>
      <c r="I130" s="72"/>
      <c r="J130" s="72"/>
      <c r="K130" s="73"/>
      <c r="L130" s="74">
        <f t="shared" ref="L130:Q130" si="86">SUM(L128:L129)</f>
        <v>0</v>
      </c>
      <c r="M130" s="74">
        <f t="shared" si="86"/>
        <v>0</v>
      </c>
      <c r="N130" s="74">
        <f t="shared" si="86"/>
        <v>0</v>
      </c>
      <c r="O130" s="74">
        <f t="shared" si="86"/>
        <v>0</v>
      </c>
      <c r="P130" s="74">
        <f t="shared" si="86"/>
        <v>0</v>
      </c>
      <c r="Q130" s="74">
        <f t="shared" si="86"/>
        <v>0</v>
      </c>
      <c r="R130" s="75" t="str">
        <f>IFERROR(Q130/M130,"N/A")</f>
        <v>N/A</v>
      </c>
      <c r="S130" s="76">
        <f>SUM(S128:S129)</f>
        <v>0</v>
      </c>
    </row>
    <row r="131" spans="1:19" ht="13.5" thickBot="1" x14ac:dyDescent="0.25">
      <c r="F131" s="43"/>
      <c r="G131" s="43"/>
      <c r="H131" s="43"/>
      <c r="I131" s="43"/>
      <c r="J131" s="43"/>
      <c r="K131" s="43"/>
    </row>
    <row r="132" spans="1:19" s="82" customFormat="1" x14ac:dyDescent="0.2">
      <c r="A132" s="77"/>
      <c r="B132" s="77"/>
      <c r="C132" s="77"/>
      <c r="D132" s="77"/>
      <c r="E132" s="86"/>
      <c r="F132" s="19" t="s">
        <v>68</v>
      </c>
      <c r="G132" s="18"/>
      <c r="H132" s="18"/>
      <c r="I132" s="18"/>
      <c r="J132" s="18"/>
      <c r="K132" s="17"/>
      <c r="L132" s="16"/>
      <c r="M132" s="16"/>
      <c r="N132" s="16"/>
      <c r="O132" s="16"/>
      <c r="P132" s="16"/>
      <c r="Q132" s="16"/>
      <c r="R132" s="15"/>
      <c r="S132" s="14"/>
    </row>
    <row r="133" spans="1:19" s="82" customFormat="1" ht="11.25" x14ac:dyDescent="0.2">
      <c r="A133" s="77"/>
      <c r="B133" s="77"/>
      <c r="C133" s="77"/>
      <c r="D133" s="77"/>
      <c r="E133" s="86"/>
      <c r="F133" s="87" t="s">
        <v>172</v>
      </c>
      <c r="G133" s="79"/>
      <c r="H133" s="79"/>
      <c r="I133" s="79"/>
      <c r="J133" s="79"/>
      <c r="K133" s="80"/>
      <c r="L133" s="80"/>
      <c r="M133" s="80"/>
      <c r="N133" s="80"/>
      <c r="O133" s="80"/>
      <c r="P133" s="80"/>
      <c r="Q133" s="80"/>
      <c r="R133" s="212"/>
      <c r="S133" s="81"/>
    </row>
    <row r="134" spans="1:19" s="82" customFormat="1" ht="11.25" x14ac:dyDescent="0.2">
      <c r="A134" s="77"/>
      <c r="B134" s="77"/>
      <c r="C134" s="77"/>
      <c r="D134" s="77"/>
      <c r="E134" s="86"/>
      <c r="F134" s="97" t="s">
        <v>173</v>
      </c>
      <c r="G134" s="79"/>
      <c r="H134" s="79"/>
      <c r="I134" s="79"/>
      <c r="J134" s="79"/>
      <c r="K134" s="80"/>
      <c r="L134" s="80"/>
      <c r="M134" s="80"/>
      <c r="N134" s="80"/>
      <c r="O134" s="80"/>
      <c r="P134" s="80"/>
      <c r="Q134" s="80"/>
      <c r="R134" s="212"/>
      <c r="S134" s="81"/>
    </row>
    <row r="135" spans="1:19" s="82" customFormat="1" ht="11.25" x14ac:dyDescent="0.2">
      <c r="A135" s="77"/>
      <c r="B135" s="77"/>
      <c r="C135" s="77"/>
      <c r="D135" s="77"/>
      <c r="E135" s="86"/>
      <c r="F135" s="97" t="s">
        <v>174</v>
      </c>
      <c r="G135" s="79"/>
      <c r="H135" s="79"/>
      <c r="I135" s="79"/>
      <c r="J135" s="79"/>
      <c r="K135" s="79"/>
      <c r="L135" s="83"/>
      <c r="M135" s="83"/>
      <c r="N135" s="83"/>
      <c r="O135" s="83"/>
      <c r="P135" s="83"/>
      <c r="Q135" s="83"/>
      <c r="R135" s="84"/>
      <c r="S135" s="85"/>
    </row>
    <row r="136" spans="1:19" ht="33.75" x14ac:dyDescent="0.2">
      <c r="F136" s="67" t="s">
        <v>141</v>
      </c>
      <c r="G136" s="68"/>
      <c r="H136" s="69"/>
      <c r="I136" s="69"/>
      <c r="J136" s="69"/>
      <c r="K136" s="69"/>
      <c r="L136" s="51" t="s">
        <v>21</v>
      </c>
      <c r="M136" s="51" t="s">
        <v>22</v>
      </c>
      <c r="N136" s="51" t="s">
        <v>23</v>
      </c>
      <c r="O136" s="51" t="s">
        <v>24</v>
      </c>
      <c r="P136" s="51" t="s">
        <v>25</v>
      </c>
      <c r="Q136" s="51" t="s">
        <v>26</v>
      </c>
      <c r="R136" s="64" t="s">
        <v>27</v>
      </c>
      <c r="S136" s="65" t="s">
        <v>28</v>
      </c>
    </row>
    <row r="137" spans="1:19" x14ac:dyDescent="0.2">
      <c r="A137" s="59" t="str">
        <f>$G$7</f>
        <v>WISE &amp; Healthy Aging</v>
      </c>
      <c r="B137" s="59" t="str">
        <f>$G$8</f>
        <v>Care Mangement</v>
      </c>
      <c r="D137" s="59" t="s">
        <v>41</v>
      </c>
      <c r="E137" s="29" t="s">
        <v>68</v>
      </c>
      <c r="F137" s="239" t="s">
        <v>175</v>
      </c>
      <c r="G137" s="239"/>
      <c r="H137" s="46"/>
      <c r="I137" s="47"/>
      <c r="J137" s="153"/>
      <c r="K137" s="154"/>
      <c r="L137" s="240">
        <v>80930</v>
      </c>
      <c r="M137" s="240">
        <v>38757</v>
      </c>
      <c r="N137" s="243">
        <f>L137-M137</f>
        <v>42173</v>
      </c>
      <c r="O137" s="265">
        <v>19290</v>
      </c>
      <c r="P137" s="265">
        <v>19467</v>
      </c>
      <c r="Q137" s="49">
        <f>SUM(O137:P137)</f>
        <v>38757</v>
      </c>
      <c r="R137" s="48">
        <f>IFERROR(Q137/M137,"N/A")</f>
        <v>1</v>
      </c>
      <c r="S137" s="262">
        <v>72745</v>
      </c>
    </row>
    <row r="138" spans="1:19" ht="13.5" thickBot="1" x14ac:dyDescent="0.25">
      <c r="A138" s="59" t="str">
        <f t="shared" ref="A138" si="87">$G$7</f>
        <v>WISE &amp; Healthy Aging</v>
      </c>
      <c r="B138" s="59" t="str">
        <f t="shared" ref="B138" si="88">$G$8</f>
        <v>Care Mangement</v>
      </c>
      <c r="D138" s="59" t="s">
        <v>41</v>
      </c>
      <c r="E138" s="29" t="s">
        <v>65</v>
      </c>
      <c r="F138" s="244"/>
      <c r="G138" s="245"/>
      <c r="H138" s="46"/>
      <c r="I138" s="47"/>
      <c r="J138" s="153" t="s">
        <v>176</v>
      </c>
      <c r="K138" s="154">
        <f>IFERROR(M139/M141,"N/A")</f>
        <v>0.13991898799982672</v>
      </c>
      <c r="L138" s="243">
        <v>0</v>
      </c>
      <c r="M138" s="243">
        <v>0</v>
      </c>
      <c r="N138" s="243">
        <f t="shared" ref="N138" si="89">L138-M138</f>
        <v>0</v>
      </c>
      <c r="O138" s="265"/>
      <c r="P138" s="265"/>
      <c r="Q138" s="61">
        <f>SUM(O138:P138)</f>
        <v>0</v>
      </c>
      <c r="R138" s="62" t="str">
        <f>IFERROR(Q138/M138,"N/A")</f>
        <v>N/A</v>
      </c>
      <c r="S138" s="267">
        <v>0</v>
      </c>
    </row>
    <row r="139" spans="1:19" ht="13.5" thickBot="1" x14ac:dyDescent="0.25">
      <c r="F139" s="205"/>
      <c r="G139" s="206"/>
      <c r="H139" s="207" t="s">
        <v>69</v>
      </c>
      <c r="I139" s="13"/>
      <c r="J139" s="13"/>
      <c r="K139" s="12"/>
      <c r="L139" s="11">
        <f>SUM(L137:L138)</f>
        <v>80930</v>
      </c>
      <c r="M139" s="11">
        <f>SUM(M137:M138)</f>
        <v>38757</v>
      </c>
      <c r="N139" s="11">
        <f>SUM(N137:N138)</f>
        <v>42173</v>
      </c>
      <c r="O139" s="11">
        <f t="shared" ref="O139:Q139" si="90">SUM(O137:O138)</f>
        <v>19290</v>
      </c>
      <c r="P139" s="11">
        <f t="shared" si="90"/>
        <v>19467</v>
      </c>
      <c r="Q139" s="11">
        <f t="shared" si="90"/>
        <v>38757</v>
      </c>
      <c r="R139" s="10">
        <f>IFERROR(Q139/M139,"N/A")</f>
        <v>1</v>
      </c>
      <c r="S139" s="9">
        <f>SUM(S137:S138)</f>
        <v>72745</v>
      </c>
    </row>
    <row r="140" spans="1:19" ht="13.5" thickBot="1" x14ac:dyDescent="0.25">
      <c r="F140" s="43"/>
      <c r="G140" s="43"/>
      <c r="H140" s="43"/>
      <c r="I140" s="43"/>
      <c r="J140" s="43"/>
      <c r="K140" s="43"/>
    </row>
    <row r="141" spans="1:19" ht="15.75" thickBot="1" x14ac:dyDescent="0.3">
      <c r="F141" s="8"/>
      <c r="G141" s="6"/>
      <c r="H141" s="7" t="s">
        <v>40</v>
      </c>
      <c r="I141" s="6"/>
      <c r="J141" s="6"/>
      <c r="K141" s="5"/>
      <c r="L141" s="4">
        <f t="shared" ref="L141:Q141" si="91">SUM(L139,L130,L123,L116,L96,L89,L82,L75,L66,L56,L45)</f>
        <v>565341.74</v>
      </c>
      <c r="M141" s="4">
        <f t="shared" si="91"/>
        <v>276996</v>
      </c>
      <c r="N141" s="4">
        <f t="shared" si="91"/>
        <v>288345.74</v>
      </c>
      <c r="O141" s="4">
        <f t="shared" si="91"/>
        <v>134400.16999999998</v>
      </c>
      <c r="P141" s="4">
        <f t="shared" si="91"/>
        <v>142595.83000000002</v>
      </c>
      <c r="Q141" s="4">
        <f t="shared" si="91"/>
        <v>276996</v>
      </c>
      <c r="R141" s="3">
        <f>IFERROR(Q141/M141,"N/A")</f>
        <v>1</v>
      </c>
      <c r="S141" s="2">
        <f>SUM(S139,S130,S123,S116,S96,S89,S82,S75,S66,S56,S45)</f>
        <v>605420.71000000008</v>
      </c>
    </row>
    <row r="142" spans="1:19" ht="15" customHeight="1" thickBot="1" x14ac:dyDescent="0.25">
      <c r="F142" s="43"/>
      <c r="G142" s="43"/>
      <c r="H142" s="43"/>
      <c r="I142" s="43"/>
      <c r="J142" s="43"/>
      <c r="K142" s="43"/>
    </row>
    <row r="143" spans="1:19" ht="39" customHeight="1" thickBot="1" x14ac:dyDescent="0.3">
      <c r="F143" s="101" t="s">
        <v>106</v>
      </c>
      <c r="G143" s="94"/>
      <c r="H143" s="94"/>
      <c r="I143" s="94"/>
      <c r="J143" s="94"/>
      <c r="K143" s="94"/>
      <c r="L143" s="94"/>
      <c r="M143" s="94"/>
      <c r="N143" s="94"/>
      <c r="O143" s="94"/>
      <c r="P143" s="94"/>
      <c r="Q143" s="94"/>
      <c r="R143" s="94"/>
      <c r="S143" s="100"/>
    </row>
    <row r="144" spans="1:19" ht="33.75" x14ac:dyDescent="0.2">
      <c r="F144" s="107" t="s">
        <v>177</v>
      </c>
      <c r="G144" s="99" t="s">
        <v>141</v>
      </c>
      <c r="H144" s="98"/>
      <c r="I144" s="98"/>
      <c r="J144" s="98"/>
      <c r="K144" s="126"/>
      <c r="L144" s="98"/>
      <c r="M144" s="98"/>
      <c r="N144" s="108" t="s">
        <v>178</v>
      </c>
      <c r="O144" s="108" t="s">
        <v>179</v>
      </c>
      <c r="P144" s="108" t="s">
        <v>180</v>
      </c>
      <c r="Q144" s="108" t="s">
        <v>181</v>
      </c>
      <c r="R144" s="123" t="s">
        <v>182</v>
      </c>
      <c r="S144" s="109" t="s">
        <v>183</v>
      </c>
    </row>
    <row r="145" spans="1:20" x14ac:dyDescent="0.2">
      <c r="A145" s="59" t="str">
        <f t="shared" ref="A145:A150" si="92">$G$7</f>
        <v>WISE &amp; Healthy Aging</v>
      </c>
      <c r="B145" s="59" t="str">
        <f t="shared" ref="B145:B150" si="93">$G$8</f>
        <v>Care Mangement</v>
      </c>
      <c r="D145" s="59" t="s">
        <v>106</v>
      </c>
      <c r="E145" s="29" t="str">
        <f t="shared" ref="E145:E150" si="94">F145</f>
        <v>1.  Government Grants</v>
      </c>
      <c r="F145" s="125" t="s">
        <v>184</v>
      </c>
      <c r="G145" s="268" t="s">
        <v>185</v>
      </c>
      <c r="H145" s="43"/>
      <c r="I145" s="43"/>
      <c r="J145" s="43"/>
      <c r="K145" s="127"/>
      <c r="L145" s="43"/>
      <c r="M145" s="43"/>
      <c r="N145" s="233">
        <v>139077.83275733329</v>
      </c>
      <c r="O145" s="263">
        <v>69539</v>
      </c>
      <c r="P145" s="263">
        <v>85755.359128065465</v>
      </c>
      <c r="Q145" s="110">
        <f t="shared" ref="Q145:Q150" si="95">SUM(O145:P145)</f>
        <v>155294.35912806547</v>
      </c>
      <c r="R145" s="35"/>
      <c r="S145" s="208"/>
      <c r="T145" s="253"/>
    </row>
    <row r="146" spans="1:20" x14ac:dyDescent="0.2">
      <c r="A146" s="59" t="str">
        <f t="shared" si="92"/>
        <v>WISE &amp; Healthy Aging</v>
      </c>
      <c r="B146" s="59" t="str">
        <f t="shared" si="93"/>
        <v>Care Mangement</v>
      </c>
      <c r="D146" s="59" t="s">
        <v>106</v>
      </c>
      <c r="E146" s="29" t="str">
        <f t="shared" si="94"/>
        <v>2.  Private/Corporate Grants</v>
      </c>
      <c r="F146" s="125" t="s">
        <v>186</v>
      </c>
      <c r="G146" s="268"/>
      <c r="H146" s="43"/>
      <c r="I146" s="43"/>
      <c r="J146" s="43"/>
      <c r="K146" s="127"/>
      <c r="L146" s="43"/>
      <c r="M146" s="43"/>
      <c r="N146" s="233">
        <v>0</v>
      </c>
      <c r="O146" s="263">
        <v>0</v>
      </c>
      <c r="P146" s="263">
        <v>10000</v>
      </c>
      <c r="Q146" s="110">
        <f t="shared" si="95"/>
        <v>10000</v>
      </c>
      <c r="R146" s="35"/>
      <c r="S146" s="208"/>
    </row>
    <row r="147" spans="1:20" x14ac:dyDescent="0.2">
      <c r="A147" s="59" t="str">
        <f t="shared" si="92"/>
        <v>WISE &amp; Healthy Aging</v>
      </c>
      <c r="B147" s="59" t="str">
        <f t="shared" si="93"/>
        <v>Care Mangement</v>
      </c>
      <c r="D147" s="59" t="s">
        <v>106</v>
      </c>
      <c r="E147" s="29" t="str">
        <f t="shared" si="94"/>
        <v>3.  Individual Donations</v>
      </c>
      <c r="F147" s="125" t="s">
        <v>187</v>
      </c>
      <c r="G147" s="268"/>
      <c r="H147" s="43"/>
      <c r="I147" s="43"/>
      <c r="J147" s="43"/>
      <c r="K147" s="127"/>
      <c r="L147" s="43"/>
      <c r="M147" s="43"/>
      <c r="N147" s="233">
        <v>0</v>
      </c>
      <c r="O147" s="263">
        <v>0</v>
      </c>
      <c r="P147" s="263">
        <v>0</v>
      </c>
      <c r="Q147" s="110">
        <f t="shared" si="95"/>
        <v>0</v>
      </c>
      <c r="S147" s="208"/>
    </row>
    <row r="148" spans="1:20" x14ac:dyDescent="0.2">
      <c r="A148" s="59" t="str">
        <f t="shared" si="92"/>
        <v>WISE &amp; Healthy Aging</v>
      </c>
      <c r="B148" s="59" t="str">
        <f t="shared" si="93"/>
        <v>Care Mangement</v>
      </c>
      <c r="D148" s="59" t="s">
        <v>106</v>
      </c>
      <c r="E148" s="29" t="str">
        <f t="shared" si="94"/>
        <v>4.  Fundraising Events</v>
      </c>
      <c r="F148" s="125" t="s">
        <v>188</v>
      </c>
      <c r="G148" s="268"/>
      <c r="H148" s="43"/>
      <c r="I148" s="43"/>
      <c r="J148" s="43"/>
      <c r="K148" s="127"/>
      <c r="L148" s="43"/>
      <c r="M148" s="43"/>
      <c r="N148" s="233">
        <v>0</v>
      </c>
      <c r="O148" s="263">
        <v>0</v>
      </c>
      <c r="P148" s="263">
        <v>0</v>
      </c>
      <c r="Q148" s="110">
        <f t="shared" si="95"/>
        <v>0</v>
      </c>
      <c r="R148" s="105"/>
      <c r="S148" s="209"/>
    </row>
    <row r="149" spans="1:20" x14ac:dyDescent="0.2">
      <c r="A149" s="59" t="str">
        <f t="shared" si="92"/>
        <v>WISE &amp; Healthy Aging</v>
      </c>
      <c r="B149" s="59" t="str">
        <f t="shared" si="93"/>
        <v>Care Mangement</v>
      </c>
      <c r="D149" s="59" t="s">
        <v>106</v>
      </c>
      <c r="E149" s="29" t="str">
        <f t="shared" si="94"/>
        <v>5.  Fees for Service</v>
      </c>
      <c r="F149" s="125" t="s">
        <v>189</v>
      </c>
      <c r="G149" s="268"/>
      <c r="H149" s="43"/>
      <c r="I149" s="43"/>
      <c r="J149" s="43"/>
      <c r="K149" s="127"/>
      <c r="L149" s="43"/>
      <c r="M149" s="43"/>
      <c r="N149" s="233">
        <v>0</v>
      </c>
      <c r="O149" s="263">
        <v>0</v>
      </c>
      <c r="P149" s="263">
        <v>0</v>
      </c>
      <c r="Q149" s="110">
        <f t="shared" si="95"/>
        <v>0</v>
      </c>
      <c r="R149" s="105"/>
      <c r="S149" s="209"/>
    </row>
    <row r="150" spans="1:20" x14ac:dyDescent="0.2">
      <c r="A150" s="59" t="str">
        <f t="shared" si="92"/>
        <v>WISE &amp; Healthy Aging</v>
      </c>
      <c r="B150" s="59" t="str">
        <f t="shared" si="93"/>
        <v>Care Mangement</v>
      </c>
      <c r="D150" s="59" t="s">
        <v>106</v>
      </c>
      <c r="E150" s="29" t="str">
        <f t="shared" si="94"/>
        <v>6.  Other</v>
      </c>
      <c r="F150" s="125" t="s">
        <v>190</v>
      </c>
      <c r="G150" s="268"/>
      <c r="H150" s="43"/>
      <c r="I150" s="43"/>
      <c r="J150" s="43"/>
      <c r="K150" s="127"/>
      <c r="L150" s="43"/>
      <c r="M150" s="43"/>
      <c r="N150" s="243">
        <v>0</v>
      </c>
      <c r="O150" s="269">
        <v>0</v>
      </c>
      <c r="P150" s="263">
        <v>19611</v>
      </c>
      <c r="Q150" s="111">
        <f t="shared" si="95"/>
        <v>19611</v>
      </c>
      <c r="R150" s="105"/>
      <c r="S150" s="210"/>
    </row>
    <row r="151" spans="1:20" ht="15.75" thickBot="1" x14ac:dyDescent="0.3">
      <c r="F151" s="112" t="s">
        <v>191</v>
      </c>
      <c r="G151" s="66"/>
      <c r="H151" s="102" t="s">
        <v>192</v>
      </c>
      <c r="I151" s="103"/>
      <c r="J151" s="103"/>
      <c r="K151" s="103"/>
      <c r="L151" s="103"/>
      <c r="M151" s="103"/>
      <c r="N151" s="113">
        <f>SUM(N145:N150)</f>
        <v>139077.83275733329</v>
      </c>
      <c r="O151" s="113">
        <f>SUM(O145:O150)</f>
        <v>69539</v>
      </c>
      <c r="P151" s="113">
        <f>SUM(P145:P150)</f>
        <v>115366.35912806547</v>
      </c>
      <c r="Q151" s="113">
        <f>SUM(Q145:Q150)</f>
        <v>184905.35912806547</v>
      </c>
      <c r="R151" s="106">
        <f>'CASH MATCH'!E18</f>
        <v>184905.35912806547</v>
      </c>
      <c r="S151" s="114">
        <f>IFERROR(Q151-R151,"N/A")</f>
        <v>0</v>
      </c>
    </row>
    <row r="152" spans="1:20" s="93" customFormat="1" ht="13.5" thickBot="1" x14ac:dyDescent="0.25">
      <c r="A152" s="59"/>
      <c r="B152" s="59"/>
      <c r="C152" s="59"/>
      <c r="D152" s="59"/>
      <c r="E152" s="92"/>
      <c r="F152" s="115"/>
      <c r="G152" s="127"/>
      <c r="H152" s="127"/>
      <c r="I152" s="127"/>
      <c r="J152" s="127"/>
      <c r="K152" s="128"/>
      <c r="L152" s="29"/>
      <c r="M152" s="29"/>
      <c r="N152" s="29"/>
      <c r="O152" s="29"/>
      <c r="P152" s="29"/>
      <c r="Q152" s="29"/>
      <c r="R152" s="28"/>
      <c r="S152" s="27"/>
    </row>
    <row r="153" spans="1:20" s="93" customFormat="1" x14ac:dyDescent="0.2">
      <c r="A153" s="59"/>
      <c r="B153" s="59"/>
      <c r="C153" s="59"/>
      <c r="D153" s="59"/>
      <c r="E153" s="92"/>
      <c r="F153" s="42" t="s">
        <v>193</v>
      </c>
      <c r="G153" s="41"/>
      <c r="H153" s="41"/>
      <c r="I153" s="41"/>
      <c r="J153" s="41"/>
      <c r="K153" s="40"/>
      <c r="L153" s="40"/>
      <c r="M153" s="40"/>
      <c r="N153" s="40"/>
      <c r="O153" s="40"/>
      <c r="P153" s="40"/>
      <c r="Q153" s="40"/>
      <c r="R153" s="39"/>
      <c r="S153" s="38"/>
    </row>
    <row r="154" spans="1:20" ht="13.5" thickBot="1" x14ac:dyDescent="0.25">
      <c r="F154" s="34" t="s">
        <v>194</v>
      </c>
      <c r="G154" s="33"/>
      <c r="H154" s="33"/>
      <c r="I154" s="33"/>
      <c r="J154" s="33"/>
      <c r="K154" s="32"/>
      <c r="L154" s="32"/>
      <c r="M154" s="32"/>
      <c r="N154" s="32"/>
      <c r="O154" s="32"/>
      <c r="P154" s="32"/>
      <c r="Q154" s="32"/>
      <c r="R154" s="31"/>
      <c r="S154" s="30"/>
    </row>
  </sheetData>
  <sheetProtection algorithmName="SHA-512" hashValue="Muy2b5qKR0+LdONFpMlb09QaGkLkBPSSkmKNT5Sa3xls5N+JuzNE41gJoHKbSxOiIrLyBUMPGFKje48pBWdrEw==" saltValue="kePTu08zmbVBVmrc0mjt3A==" spinCount="100000" sheet="1" objects="1" scenarios="1"/>
  <sortState xmlns:xlrd2="http://schemas.microsoft.com/office/spreadsheetml/2017/richdata2" ref="A28:AB42">
    <sortCondition ref="T28:T42"/>
  </sortState>
  <conditionalFormatting sqref="G145:G150">
    <cfRule type="containsText" dxfId="0" priority="47" operator="containsText" text="VARIANCE">
      <formula>NOT(ISERROR(SEARCH("VARIANCE",G145)))</formula>
    </cfRule>
  </conditionalFormatting>
  <dataValidations count="4">
    <dataValidation type="decimal" errorStyle="warning" allowBlank="1" showErrorMessage="1" errorTitle="DOCUMENTATION REQUIRED" error="Rates between 10-15%: please provide either Cost Allocation Plan OR Federally-approved Indirect Cost Rate_x000a__x000a_Rates over 15%: please provide Federally-approved Indirect Cost Rate" sqref="K137:K138" xr:uid="{00000000-0002-0000-0600-000000000000}">
      <formula1>0</formula1>
      <formula2>0.15</formula2>
    </dataValidation>
    <dataValidation type="decimal" errorStyle="warning" allowBlank="1" showInputMessage="1" showErrorMessage="1" errorTitle="VARIANCE REPORT REQUIRED" error="Percentages below 90% or over 110% require a brief explanation in the VARIANCE REPORT/NOTES column." sqref="R7:R21" xr:uid="{00000000-0002-0000-0600-000001000000}">
      <formula1>0.9</formula1>
      <formula2>1.1</formula2>
    </dataValidation>
    <dataValidation type="decimal" errorStyle="warning" allowBlank="1" showInputMessage="1" showErrorMessage="1" errorTitle="VARIANCE REPORT REQUIRED" error="Percentages below 90% or above 110% require an explanation in the VARIANCE REPORT/NOTES column." sqref="R28:R44" xr:uid="{00000000-0002-0000-0600-000002000000}">
      <formula1>0.9</formula1>
      <formula2>1.1</formula2>
    </dataValidation>
    <dataValidation type="list" allowBlank="1" showInputMessage="1" showErrorMessage="1" sqref="G11" xr:uid="{00000000-0002-0000-0600-000003000000}">
      <formula1>$F$20:$F$22</formula1>
    </dataValidation>
  </dataValidations>
  <pageMargins left="0.7" right="0.7" top="0.75" bottom="0.75" header="0.3" footer="0.3"/>
  <pageSetup scale="55" fitToHeight="5" orientation="landscape" r:id="rId1"/>
  <ignoredErrors>
    <ignoredError sqref="R7 R11:R12"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M50"/>
  <sheetViews>
    <sheetView topLeftCell="F2" zoomScaleNormal="100" workbookViewId="0">
      <selection activeCell="J2" sqref="J2"/>
    </sheetView>
  </sheetViews>
  <sheetFormatPr defaultColWidth="8.85546875" defaultRowHeight="12.75" outlineLevelRow="1" outlineLevelCol="1" x14ac:dyDescent="0.2"/>
  <cols>
    <col min="1" max="1" width="25.85546875" style="140" hidden="1" customWidth="1" outlineLevel="1"/>
    <col min="2" max="2" width="33.7109375" style="140" hidden="1" customWidth="1" outlineLevel="1"/>
    <col min="3" max="3" width="23.28515625" style="140" hidden="1" customWidth="1" outlineLevel="1"/>
    <col min="4" max="4" width="35" style="140" hidden="1" customWidth="1" outlineLevel="1"/>
    <col min="5" max="5" width="44" style="141" hidden="1" customWidth="1" outlineLevel="1"/>
    <col min="6" max="6" width="59.85546875" style="135" customWidth="1" collapsed="1"/>
    <col min="7" max="10" width="17.28515625" style="134" customWidth="1"/>
    <col min="11" max="13" width="17.28515625" style="60" customWidth="1"/>
    <col min="14" max="16384" width="8.85546875" style="136"/>
  </cols>
  <sheetData>
    <row r="1" spans="1:13" hidden="1" outlineLevel="1" x14ac:dyDescent="0.2">
      <c r="A1" s="131" t="s">
        <v>0</v>
      </c>
      <c r="B1" s="131" t="s">
        <v>1</v>
      </c>
      <c r="C1" s="131" t="s">
        <v>2</v>
      </c>
      <c r="D1" s="131" t="s">
        <v>3</v>
      </c>
      <c r="E1" s="132" t="s">
        <v>4</v>
      </c>
      <c r="F1" s="133" t="s">
        <v>5</v>
      </c>
      <c r="G1" s="134" t="s">
        <v>195</v>
      </c>
      <c r="H1" s="134" t="s">
        <v>196</v>
      </c>
      <c r="I1" s="134" t="s">
        <v>197</v>
      </c>
    </row>
    <row r="2" spans="1:13" ht="18" collapsed="1" x14ac:dyDescent="0.2">
      <c r="A2" s="131"/>
      <c r="B2" s="131"/>
      <c r="C2" s="131"/>
      <c r="D2" s="131"/>
      <c r="E2" s="132"/>
      <c r="F2" s="137" t="s">
        <v>20</v>
      </c>
      <c r="G2" s="218"/>
      <c r="H2" s="139"/>
      <c r="I2" s="139"/>
      <c r="J2" s="139"/>
      <c r="K2" s="219"/>
    </row>
    <row r="3" spans="1:13" ht="18" x14ac:dyDescent="0.2">
      <c r="A3" s="131"/>
      <c r="B3" s="131"/>
      <c r="C3" s="131"/>
      <c r="D3" s="131"/>
      <c r="E3" s="132"/>
      <c r="F3" s="137" t="s">
        <v>198</v>
      </c>
      <c r="G3" s="220"/>
      <c r="H3" s="220"/>
      <c r="I3" s="221"/>
      <c r="J3" s="221"/>
      <c r="K3" s="220"/>
      <c r="L3" s="220"/>
      <c r="M3" s="220"/>
    </row>
    <row r="4" spans="1:13" x14ac:dyDescent="0.2">
      <c r="A4" s="131"/>
      <c r="B4" s="131"/>
      <c r="C4" s="131"/>
      <c r="D4" s="131"/>
      <c r="E4" s="132"/>
      <c r="F4" s="138"/>
      <c r="G4" s="218"/>
      <c r="H4" s="139"/>
      <c r="I4" s="139"/>
      <c r="J4" s="139"/>
      <c r="K4" s="219"/>
    </row>
    <row r="5" spans="1:13" s="149" customFormat="1" ht="30" x14ac:dyDescent="0.2">
      <c r="A5" s="146"/>
      <c r="B5" s="146"/>
      <c r="C5" s="146"/>
      <c r="D5" s="147"/>
      <c r="E5" s="148"/>
      <c r="F5" s="251" t="s">
        <v>199</v>
      </c>
      <c r="G5" s="222" t="s">
        <v>200</v>
      </c>
      <c r="H5" s="222" t="s">
        <v>201</v>
      </c>
      <c r="I5" s="222" t="s">
        <v>202</v>
      </c>
      <c r="J5" s="152"/>
      <c r="L5" s="152"/>
      <c r="M5" s="152"/>
    </row>
    <row r="6" spans="1:13" s="149" customFormat="1" ht="14.25" x14ac:dyDescent="0.2">
      <c r="A6" s="146" t="str">
        <f>'PROGRAM BUDGET &amp; FISCAL REPORT'!$G$7</f>
        <v>WISE &amp; Healthy Aging</v>
      </c>
      <c r="B6" s="146" t="str">
        <f>'PROGRAM BUDGET &amp; FISCAL REPORT'!$G$8</f>
        <v>Care Mangement</v>
      </c>
      <c r="C6" s="146"/>
      <c r="D6" s="146" t="s">
        <v>203</v>
      </c>
      <c r="E6" s="149" t="s">
        <v>204</v>
      </c>
      <c r="F6" s="223" t="s">
        <v>205</v>
      </c>
      <c r="G6" s="246">
        <v>375</v>
      </c>
      <c r="H6" s="270">
        <v>310</v>
      </c>
      <c r="I6" s="270">
        <v>367</v>
      </c>
      <c r="J6" s="152"/>
      <c r="L6" s="152"/>
      <c r="M6" s="152"/>
    </row>
    <row r="7" spans="1:13" s="149" customFormat="1" ht="14.25" x14ac:dyDescent="0.2">
      <c r="A7" s="146" t="str">
        <f>'PROGRAM BUDGET &amp; FISCAL REPORT'!$G$7</f>
        <v>WISE &amp; Healthy Aging</v>
      </c>
      <c r="B7" s="146" t="str">
        <f>'PROGRAM BUDGET &amp; FISCAL REPORT'!$G$8</f>
        <v>Care Mangement</v>
      </c>
      <c r="C7" s="146"/>
      <c r="D7" s="146" t="s">
        <v>203</v>
      </c>
      <c r="E7" s="149" t="s">
        <v>204</v>
      </c>
      <c r="F7" s="223" t="s">
        <v>206</v>
      </c>
      <c r="G7" s="246">
        <v>280</v>
      </c>
      <c r="H7" s="270">
        <v>245</v>
      </c>
      <c r="I7" s="270">
        <v>280</v>
      </c>
      <c r="J7" s="152"/>
      <c r="L7" s="152"/>
      <c r="M7" s="152"/>
    </row>
    <row r="8" spans="1:13" s="149" customFormat="1" ht="14.25" x14ac:dyDescent="0.2">
      <c r="A8" s="146" t="str">
        <f>'PROGRAM BUDGET &amp; FISCAL REPORT'!$G$7</f>
        <v>WISE &amp; Healthy Aging</v>
      </c>
      <c r="B8" s="146" t="str">
        <f>'PROGRAM BUDGET &amp; FISCAL REPORT'!$G$8</f>
        <v>Care Mangement</v>
      </c>
      <c r="C8" s="146"/>
      <c r="D8" s="146" t="s">
        <v>203</v>
      </c>
      <c r="E8" s="149" t="s">
        <v>204</v>
      </c>
      <c r="F8" s="223" t="s">
        <v>207</v>
      </c>
      <c r="G8" s="249">
        <v>196</v>
      </c>
      <c r="H8" s="271">
        <v>206</v>
      </c>
      <c r="I8" s="271">
        <v>211</v>
      </c>
      <c r="J8" s="152"/>
      <c r="L8" s="152"/>
      <c r="M8" s="152"/>
    </row>
    <row r="9" spans="1:13" s="149" customFormat="1" ht="14.25" x14ac:dyDescent="0.2">
      <c r="A9" s="146" t="str">
        <f>'PROGRAM BUDGET &amp; FISCAL REPORT'!$G$7</f>
        <v>WISE &amp; Healthy Aging</v>
      </c>
      <c r="B9" s="146" t="str">
        <f>'PROGRAM BUDGET &amp; FISCAL REPORT'!$G$8</f>
        <v>Care Mangement</v>
      </c>
      <c r="C9" s="146"/>
      <c r="D9" s="146" t="s">
        <v>203</v>
      </c>
      <c r="E9" s="149" t="s">
        <v>204</v>
      </c>
      <c r="F9" s="223" t="s">
        <v>208</v>
      </c>
      <c r="G9" s="249">
        <v>0</v>
      </c>
      <c r="H9" s="271">
        <v>0</v>
      </c>
      <c r="I9" s="271">
        <v>0</v>
      </c>
      <c r="J9" s="152"/>
      <c r="L9" s="152"/>
      <c r="M9" s="152"/>
    </row>
    <row r="10" spans="1:13" s="149" customFormat="1" ht="14.25" x14ac:dyDescent="0.2">
      <c r="A10" s="146" t="str">
        <f>'PROGRAM BUDGET &amp; FISCAL REPORT'!$G$7</f>
        <v>WISE &amp; Healthy Aging</v>
      </c>
      <c r="B10" s="146" t="str">
        <f>'PROGRAM BUDGET &amp; FISCAL REPORT'!$G$8</f>
        <v>Care Mangement</v>
      </c>
      <c r="C10" s="146"/>
      <c r="D10" s="146" t="s">
        <v>203</v>
      </c>
      <c r="E10" s="149" t="s">
        <v>204</v>
      </c>
      <c r="F10" s="223" t="s">
        <v>209</v>
      </c>
      <c r="G10" s="249">
        <v>182</v>
      </c>
      <c r="H10" s="271">
        <v>179</v>
      </c>
      <c r="I10" s="271">
        <v>179</v>
      </c>
      <c r="J10" s="152"/>
      <c r="L10" s="152"/>
      <c r="M10" s="152"/>
    </row>
    <row r="11" spans="1:13" s="149" customFormat="1" ht="14.25" x14ac:dyDescent="0.2">
      <c r="A11" s="146" t="str">
        <f>'PROGRAM BUDGET &amp; FISCAL REPORT'!$G$7</f>
        <v>WISE &amp; Healthy Aging</v>
      </c>
      <c r="B11" s="146" t="str">
        <f>'PROGRAM BUDGET &amp; FISCAL REPORT'!$G$8</f>
        <v>Care Mangement</v>
      </c>
      <c r="C11" s="146"/>
      <c r="D11" s="146" t="s">
        <v>203</v>
      </c>
      <c r="E11" s="149" t="s">
        <v>204</v>
      </c>
      <c r="F11" s="223" t="s">
        <v>210</v>
      </c>
      <c r="G11" s="249" t="s">
        <v>211</v>
      </c>
      <c r="H11" s="271">
        <v>18</v>
      </c>
      <c r="I11" s="271">
        <v>18</v>
      </c>
      <c r="J11" s="152"/>
      <c r="L11" s="152"/>
      <c r="M11" s="152"/>
    </row>
    <row r="12" spans="1:13" s="149" customFormat="1" ht="14.25" x14ac:dyDescent="0.2">
      <c r="A12" s="146" t="str">
        <f>'PROGRAM BUDGET &amp; FISCAL REPORT'!$G$7</f>
        <v>WISE &amp; Healthy Aging</v>
      </c>
      <c r="B12" s="146" t="str">
        <f>'PROGRAM BUDGET &amp; FISCAL REPORT'!$G$8</f>
        <v>Care Mangement</v>
      </c>
      <c r="C12" s="146"/>
      <c r="D12" s="146" t="s">
        <v>203</v>
      </c>
      <c r="E12" s="149" t="s">
        <v>204</v>
      </c>
      <c r="F12" s="223" t="s">
        <v>212</v>
      </c>
      <c r="G12" s="249">
        <v>56</v>
      </c>
      <c r="H12" s="271">
        <v>54</v>
      </c>
      <c r="I12" s="271">
        <v>64</v>
      </c>
      <c r="J12" s="152"/>
      <c r="L12" s="152"/>
      <c r="M12" s="152"/>
    </row>
    <row r="13" spans="1:13" s="149" customFormat="1" ht="14.25" x14ac:dyDescent="0.2">
      <c r="A13" s="146" t="str">
        <f>'PROGRAM BUDGET &amp; FISCAL REPORT'!$G$7</f>
        <v>WISE &amp; Healthy Aging</v>
      </c>
      <c r="B13" s="146" t="str">
        <f>'PROGRAM BUDGET &amp; FISCAL REPORT'!$G$8</f>
        <v>Care Mangement</v>
      </c>
      <c r="C13" s="146"/>
      <c r="D13" s="146" t="s">
        <v>203</v>
      </c>
      <c r="E13" s="149" t="s">
        <v>204</v>
      </c>
      <c r="F13" s="223" t="s">
        <v>213</v>
      </c>
      <c r="G13" s="249">
        <v>42</v>
      </c>
      <c r="H13" s="271">
        <v>39</v>
      </c>
      <c r="I13" s="271">
        <v>39</v>
      </c>
      <c r="J13" s="152"/>
      <c r="L13" s="152"/>
      <c r="M13" s="152"/>
    </row>
    <row r="14" spans="1:13" s="149" customFormat="1" ht="14.25" x14ac:dyDescent="0.2">
      <c r="A14" s="146"/>
      <c r="B14" s="146"/>
      <c r="C14" s="146"/>
      <c r="D14" s="146"/>
      <c r="F14" s="150"/>
      <c r="G14" s="151"/>
      <c r="H14" s="151"/>
      <c r="I14" s="151"/>
      <c r="J14" s="152"/>
      <c r="L14" s="152"/>
      <c r="M14" s="152"/>
    </row>
    <row r="15" spans="1:13" s="149" customFormat="1" ht="30" x14ac:dyDescent="0.2">
      <c r="A15" s="146"/>
      <c r="B15" s="146"/>
      <c r="C15" s="146"/>
      <c r="D15" s="146"/>
      <c r="F15" s="251" t="s">
        <v>214</v>
      </c>
      <c r="G15" s="222" t="s">
        <v>200</v>
      </c>
      <c r="H15" s="222" t="s">
        <v>201</v>
      </c>
      <c r="I15" s="222" t="s">
        <v>202</v>
      </c>
      <c r="J15" s="152"/>
      <c r="L15" s="152"/>
      <c r="M15" s="152"/>
    </row>
    <row r="16" spans="1:13" s="149" customFormat="1" ht="14.25" x14ac:dyDescent="0.2">
      <c r="A16" s="146" t="str">
        <f>'PROGRAM BUDGET &amp; FISCAL REPORT'!$G$7</f>
        <v>WISE &amp; Healthy Aging</v>
      </c>
      <c r="B16" s="146" t="str">
        <f>'PROGRAM BUDGET &amp; FISCAL REPORT'!$G$8</f>
        <v>Care Mangement</v>
      </c>
      <c r="C16" s="146"/>
      <c r="D16" s="146" t="s">
        <v>203</v>
      </c>
      <c r="E16" s="149" t="s">
        <v>215</v>
      </c>
      <c r="F16" s="223" t="s">
        <v>216</v>
      </c>
      <c r="G16" s="249">
        <v>14</v>
      </c>
      <c r="H16" s="271">
        <v>26</v>
      </c>
      <c r="I16" s="271">
        <v>25</v>
      </c>
      <c r="J16" s="152"/>
      <c r="L16" s="152"/>
      <c r="M16" s="152"/>
    </row>
    <row r="17" spans="1:13" s="149" customFormat="1" ht="14.25" x14ac:dyDescent="0.2">
      <c r="A17" s="146" t="str">
        <f>'PROGRAM BUDGET &amp; FISCAL REPORT'!$G$7</f>
        <v>WISE &amp; Healthy Aging</v>
      </c>
      <c r="B17" s="146" t="str">
        <f>'PROGRAM BUDGET &amp; FISCAL REPORT'!$G$8</f>
        <v>Care Mangement</v>
      </c>
      <c r="C17" s="146"/>
      <c r="D17" s="146" t="s">
        <v>203</v>
      </c>
      <c r="E17" s="149" t="s">
        <v>215</v>
      </c>
      <c r="F17" s="223" t="s">
        <v>217</v>
      </c>
      <c r="G17" s="249">
        <v>8</v>
      </c>
      <c r="H17" s="271">
        <v>7</v>
      </c>
      <c r="I17" s="271">
        <v>10</v>
      </c>
      <c r="J17" s="152"/>
      <c r="L17" s="152"/>
      <c r="M17" s="152"/>
    </row>
    <row r="18" spans="1:13" s="149" customFormat="1" ht="14.25" x14ac:dyDescent="0.2">
      <c r="A18" s="146" t="str">
        <f>'PROGRAM BUDGET &amp; FISCAL REPORT'!$G$7</f>
        <v>WISE &amp; Healthy Aging</v>
      </c>
      <c r="B18" s="146" t="str">
        <f>'PROGRAM BUDGET &amp; FISCAL REPORT'!$G$8</f>
        <v>Care Mangement</v>
      </c>
      <c r="C18" s="146"/>
      <c r="D18" s="146" t="s">
        <v>203</v>
      </c>
      <c r="E18" s="149" t="s">
        <v>215</v>
      </c>
      <c r="F18" s="223" t="s">
        <v>218</v>
      </c>
      <c r="G18" s="249">
        <v>56</v>
      </c>
      <c r="H18" s="271">
        <v>22</v>
      </c>
      <c r="I18" s="271">
        <v>28</v>
      </c>
      <c r="J18" s="152"/>
      <c r="L18" s="152"/>
      <c r="M18" s="152"/>
    </row>
    <row r="19" spans="1:13" s="149" customFormat="1" ht="14.25" x14ac:dyDescent="0.2">
      <c r="A19" s="146" t="str">
        <f>'PROGRAM BUDGET &amp; FISCAL REPORT'!$G$7</f>
        <v>WISE &amp; Healthy Aging</v>
      </c>
      <c r="B19" s="146" t="str">
        <f>'PROGRAM BUDGET &amp; FISCAL REPORT'!$G$8</f>
        <v>Care Mangement</v>
      </c>
      <c r="C19" s="146"/>
      <c r="D19" s="146" t="s">
        <v>203</v>
      </c>
      <c r="E19" s="149" t="s">
        <v>215</v>
      </c>
      <c r="F19" s="223" t="s">
        <v>219</v>
      </c>
      <c r="G19" s="249">
        <v>188</v>
      </c>
      <c r="H19" s="271">
        <v>181</v>
      </c>
      <c r="I19" s="271">
        <v>183</v>
      </c>
      <c r="J19" s="152"/>
      <c r="L19" s="152"/>
      <c r="M19" s="152"/>
    </row>
    <row r="20" spans="1:13" s="149" customFormat="1" ht="14.25" x14ac:dyDescent="0.2">
      <c r="A20" s="146" t="str">
        <f>'PROGRAM BUDGET &amp; FISCAL REPORT'!$G$7</f>
        <v>WISE &amp; Healthy Aging</v>
      </c>
      <c r="B20" s="146" t="str">
        <f>'PROGRAM BUDGET &amp; FISCAL REPORT'!$G$8</f>
        <v>Care Mangement</v>
      </c>
      <c r="C20" s="146"/>
      <c r="D20" s="146" t="s">
        <v>203</v>
      </c>
      <c r="E20" s="149" t="s">
        <v>215</v>
      </c>
      <c r="F20" s="223" t="s">
        <v>220</v>
      </c>
      <c r="G20" s="249">
        <v>0</v>
      </c>
      <c r="H20" s="271">
        <v>3</v>
      </c>
      <c r="I20" s="271">
        <v>4</v>
      </c>
      <c r="J20" s="152"/>
      <c r="L20" s="152"/>
      <c r="M20" s="152"/>
    </row>
    <row r="21" spans="1:13" s="149" customFormat="1" ht="14.25" x14ac:dyDescent="0.2">
      <c r="A21" s="146" t="str">
        <f>'PROGRAM BUDGET &amp; FISCAL REPORT'!$G$7</f>
        <v>WISE &amp; Healthy Aging</v>
      </c>
      <c r="B21" s="146" t="str">
        <f>'PROGRAM BUDGET &amp; FISCAL REPORT'!$G$8</f>
        <v>Care Mangement</v>
      </c>
      <c r="C21" s="146"/>
      <c r="D21" s="146" t="s">
        <v>203</v>
      </c>
      <c r="E21" s="149" t="s">
        <v>215</v>
      </c>
      <c r="F21" s="223" t="s">
        <v>221</v>
      </c>
      <c r="G21" s="249">
        <v>14</v>
      </c>
      <c r="H21" s="271">
        <v>3</v>
      </c>
      <c r="I21" s="271">
        <v>30</v>
      </c>
      <c r="J21" s="152"/>
      <c r="L21" s="152"/>
      <c r="M21" s="152"/>
    </row>
    <row r="22" spans="1:13" s="149" customFormat="1" ht="14.25" x14ac:dyDescent="0.2">
      <c r="A22" s="146" t="str">
        <f>'PROGRAM BUDGET &amp; FISCAL REPORT'!$G$7</f>
        <v>WISE &amp; Healthy Aging</v>
      </c>
      <c r="B22" s="146" t="str">
        <f>'PROGRAM BUDGET &amp; FISCAL REPORT'!$G$8</f>
        <v>Care Mangement</v>
      </c>
      <c r="C22" s="146"/>
      <c r="D22" s="146" t="s">
        <v>203</v>
      </c>
      <c r="E22" s="149" t="s">
        <v>215</v>
      </c>
      <c r="F22" s="223" t="s">
        <v>222</v>
      </c>
      <c r="G22" s="249">
        <v>0</v>
      </c>
      <c r="H22" s="271">
        <v>3</v>
      </c>
      <c r="I22" s="271"/>
      <c r="J22" s="152"/>
      <c r="L22" s="152"/>
      <c r="M22" s="152"/>
    </row>
    <row r="23" spans="1:13" s="149" customFormat="1" ht="15" x14ac:dyDescent="0.2">
      <c r="A23" s="146"/>
      <c r="B23" s="146"/>
      <c r="C23" s="146"/>
      <c r="D23" s="146"/>
      <c r="F23" s="224" t="s">
        <v>223</v>
      </c>
      <c r="G23" s="214">
        <f>SUM(G16:G22)</f>
        <v>280</v>
      </c>
      <c r="H23" s="214">
        <f>SUM(H16:H22)</f>
        <v>245</v>
      </c>
      <c r="I23" s="214">
        <f>SUM(I16:I22)</f>
        <v>280</v>
      </c>
      <c r="J23" s="152"/>
      <c r="L23" s="152"/>
      <c r="M23" s="152"/>
    </row>
    <row r="24" spans="1:13" s="149" customFormat="1" ht="14.25" x14ac:dyDescent="0.2">
      <c r="A24" s="146"/>
      <c r="B24" s="146"/>
      <c r="C24" s="146"/>
      <c r="D24" s="146"/>
      <c r="G24" s="151"/>
      <c r="H24" s="151"/>
      <c r="I24" s="151"/>
      <c r="J24" s="152"/>
      <c r="L24" s="152"/>
      <c r="M24" s="152"/>
    </row>
    <row r="25" spans="1:13" s="149" customFormat="1" ht="30" x14ac:dyDescent="0.2">
      <c r="A25" s="146"/>
      <c r="B25" s="146"/>
      <c r="C25" s="146"/>
      <c r="D25" s="146"/>
      <c r="F25" s="251" t="s">
        <v>224</v>
      </c>
      <c r="G25" s="222" t="s">
        <v>200</v>
      </c>
      <c r="H25" s="222" t="s">
        <v>201</v>
      </c>
      <c r="I25" s="222" t="s">
        <v>202</v>
      </c>
      <c r="J25" s="152"/>
      <c r="L25" s="152"/>
      <c r="M25" s="152"/>
    </row>
    <row r="26" spans="1:13" s="149" customFormat="1" ht="14.25" x14ac:dyDescent="0.2">
      <c r="A26" s="146" t="str">
        <f>'PROGRAM BUDGET &amp; FISCAL REPORT'!$G$7</f>
        <v>WISE &amp; Healthy Aging</v>
      </c>
      <c r="B26" s="146" t="str">
        <f>'PROGRAM BUDGET &amp; FISCAL REPORT'!$G$8</f>
        <v>Care Mangement</v>
      </c>
      <c r="C26" s="146"/>
      <c r="D26" s="146" t="s">
        <v>203</v>
      </c>
      <c r="E26" s="149" t="s">
        <v>225</v>
      </c>
      <c r="F26" s="223">
        <v>90401</v>
      </c>
      <c r="G26" s="249" t="s">
        <v>211</v>
      </c>
      <c r="H26" s="271">
        <v>56</v>
      </c>
      <c r="I26" s="271">
        <v>60</v>
      </c>
      <c r="J26" s="152"/>
      <c r="L26" s="152"/>
      <c r="M26" s="152"/>
    </row>
    <row r="27" spans="1:13" s="149" customFormat="1" ht="14.25" x14ac:dyDescent="0.2">
      <c r="A27" s="146" t="str">
        <f>'PROGRAM BUDGET &amp; FISCAL REPORT'!$G$7</f>
        <v>WISE &amp; Healthy Aging</v>
      </c>
      <c r="B27" s="146" t="str">
        <f>'PROGRAM BUDGET &amp; FISCAL REPORT'!$G$8</f>
        <v>Care Mangement</v>
      </c>
      <c r="C27" s="146"/>
      <c r="D27" s="146" t="s">
        <v>203</v>
      </c>
      <c r="E27" s="149" t="s">
        <v>225</v>
      </c>
      <c r="F27" s="223">
        <v>90402</v>
      </c>
      <c r="G27" s="249" t="s">
        <v>211</v>
      </c>
      <c r="H27" s="271">
        <v>5</v>
      </c>
      <c r="I27" s="271">
        <v>8</v>
      </c>
      <c r="J27" s="152"/>
      <c r="L27" s="152"/>
      <c r="M27" s="152"/>
    </row>
    <row r="28" spans="1:13" s="149" customFormat="1" ht="14.25" x14ac:dyDescent="0.2">
      <c r="A28" s="146" t="str">
        <f>'PROGRAM BUDGET &amp; FISCAL REPORT'!$G$7</f>
        <v>WISE &amp; Healthy Aging</v>
      </c>
      <c r="B28" s="146" t="str">
        <f>'PROGRAM BUDGET &amp; FISCAL REPORT'!$G$8</f>
        <v>Care Mangement</v>
      </c>
      <c r="C28" s="146"/>
      <c r="D28" s="146" t="s">
        <v>203</v>
      </c>
      <c r="E28" s="149" t="s">
        <v>225</v>
      </c>
      <c r="F28" s="223">
        <v>90403</v>
      </c>
      <c r="G28" s="249" t="s">
        <v>211</v>
      </c>
      <c r="H28" s="271">
        <v>60</v>
      </c>
      <c r="I28" s="271">
        <v>74</v>
      </c>
      <c r="J28" s="152"/>
      <c r="L28" s="152"/>
      <c r="M28" s="152"/>
    </row>
    <row r="29" spans="1:13" s="149" customFormat="1" ht="14.25" x14ac:dyDescent="0.2">
      <c r="A29" s="146" t="str">
        <f>'PROGRAM BUDGET &amp; FISCAL REPORT'!$G$7</f>
        <v>WISE &amp; Healthy Aging</v>
      </c>
      <c r="B29" s="146" t="str">
        <f>'PROGRAM BUDGET &amp; FISCAL REPORT'!$G$8</f>
        <v>Care Mangement</v>
      </c>
      <c r="C29" s="146"/>
      <c r="D29" s="146" t="s">
        <v>203</v>
      </c>
      <c r="E29" s="149" t="s">
        <v>225</v>
      </c>
      <c r="F29" s="223">
        <v>90404</v>
      </c>
      <c r="G29" s="249" t="s">
        <v>211</v>
      </c>
      <c r="H29" s="271">
        <v>54</v>
      </c>
      <c r="I29" s="271">
        <v>64</v>
      </c>
      <c r="J29" s="152"/>
      <c r="L29" s="152"/>
      <c r="M29" s="152"/>
    </row>
    <row r="30" spans="1:13" s="149" customFormat="1" ht="14.25" x14ac:dyDescent="0.2">
      <c r="A30" s="146" t="str">
        <f>'PROGRAM BUDGET &amp; FISCAL REPORT'!$G$7</f>
        <v>WISE &amp; Healthy Aging</v>
      </c>
      <c r="B30" s="146" t="str">
        <f>'PROGRAM BUDGET &amp; FISCAL REPORT'!$G$8</f>
        <v>Care Mangement</v>
      </c>
      <c r="C30" s="146"/>
      <c r="D30" s="146" t="s">
        <v>203</v>
      </c>
      <c r="E30" s="149" t="s">
        <v>225</v>
      </c>
      <c r="F30" s="223">
        <v>90405</v>
      </c>
      <c r="G30" s="249" t="s">
        <v>211</v>
      </c>
      <c r="H30" s="271">
        <v>70</v>
      </c>
      <c r="I30" s="271">
        <v>74</v>
      </c>
      <c r="J30" s="152"/>
      <c r="L30" s="152"/>
      <c r="M30" s="152"/>
    </row>
    <row r="31" spans="1:13" s="149" customFormat="1" ht="14.25" x14ac:dyDescent="0.2">
      <c r="A31" s="146" t="str">
        <f>'PROGRAM BUDGET &amp; FISCAL REPORT'!$G$7</f>
        <v>WISE &amp; Healthy Aging</v>
      </c>
      <c r="B31" s="146" t="str">
        <f>'PROGRAM BUDGET &amp; FISCAL REPORT'!$G$8</f>
        <v>Care Mangement</v>
      </c>
      <c r="C31" s="146"/>
      <c r="D31" s="146" t="s">
        <v>203</v>
      </c>
      <c r="E31" s="149" t="s">
        <v>225</v>
      </c>
      <c r="F31" s="223" t="s">
        <v>226</v>
      </c>
      <c r="G31" s="249" t="s">
        <v>211</v>
      </c>
      <c r="H31" s="271">
        <v>0</v>
      </c>
      <c r="I31" s="271"/>
      <c r="J31" s="152"/>
      <c r="L31" s="152"/>
      <c r="M31" s="152"/>
    </row>
    <row r="32" spans="1:13" s="149" customFormat="1" ht="15" x14ac:dyDescent="0.2">
      <c r="A32" s="146"/>
      <c r="B32" s="146"/>
      <c r="C32" s="146"/>
      <c r="D32" s="146"/>
      <c r="F32" s="224" t="s">
        <v>223</v>
      </c>
      <c r="G32" s="214">
        <f>SUM(G26:G31)</f>
        <v>0</v>
      </c>
      <c r="H32" s="214">
        <f>SUM(H26:H31)</f>
        <v>245</v>
      </c>
      <c r="I32" s="214">
        <f>SUM(I26:I31)</f>
        <v>280</v>
      </c>
      <c r="J32" s="152"/>
      <c r="L32" s="152"/>
      <c r="M32" s="152"/>
    </row>
    <row r="33" spans="1:13" s="149" customFormat="1" ht="15" x14ac:dyDescent="0.2">
      <c r="A33" s="147"/>
      <c r="B33" s="147"/>
      <c r="C33" s="146"/>
      <c r="D33" s="146"/>
      <c r="G33" s="152"/>
      <c r="H33" s="151"/>
      <c r="I33" s="151"/>
      <c r="J33" s="152"/>
      <c r="L33" s="152"/>
      <c r="M33" s="152"/>
    </row>
    <row r="34" spans="1:13" s="149" customFormat="1" ht="30" x14ac:dyDescent="0.2">
      <c r="A34" s="146"/>
      <c r="B34" s="146"/>
      <c r="C34" s="146"/>
      <c r="D34" s="146"/>
      <c r="G34" s="222" t="s">
        <v>201</v>
      </c>
      <c r="H34" s="222" t="s">
        <v>201</v>
      </c>
      <c r="I34" s="222" t="s">
        <v>201</v>
      </c>
      <c r="J34" s="222" t="s">
        <v>202</v>
      </c>
      <c r="K34" s="222" t="s">
        <v>202</v>
      </c>
      <c r="L34" s="222" t="s">
        <v>202</v>
      </c>
    </row>
    <row r="35" spans="1:13" s="149" customFormat="1" ht="30" x14ac:dyDescent="0.2">
      <c r="A35" s="146"/>
      <c r="B35" s="146"/>
      <c r="C35" s="146"/>
      <c r="D35" s="146"/>
      <c r="F35" s="251" t="s">
        <v>227</v>
      </c>
      <c r="G35" s="222" t="s">
        <v>228</v>
      </c>
      <c r="H35" s="222" t="s">
        <v>229</v>
      </c>
      <c r="I35" s="222" t="s">
        <v>230</v>
      </c>
      <c r="J35" s="222" t="s">
        <v>228</v>
      </c>
      <c r="K35" s="222" t="s">
        <v>229</v>
      </c>
      <c r="L35" s="222" t="s">
        <v>230</v>
      </c>
    </row>
    <row r="36" spans="1:13" s="149" customFormat="1" ht="14.25" x14ac:dyDescent="0.2">
      <c r="A36" s="146" t="str">
        <f>'PROGRAM BUDGET &amp; FISCAL REPORT'!$G$7</f>
        <v>WISE &amp; Healthy Aging</v>
      </c>
      <c r="B36" s="146" t="str">
        <f>'PROGRAM BUDGET &amp; FISCAL REPORT'!$G$8</f>
        <v>Care Mangement</v>
      </c>
      <c r="C36" s="146" t="s">
        <v>196</v>
      </c>
      <c r="D36" s="146" t="s">
        <v>203</v>
      </c>
      <c r="E36" s="149" t="s">
        <v>231</v>
      </c>
      <c r="F36" s="215" t="s">
        <v>232</v>
      </c>
      <c r="G36" s="272"/>
      <c r="H36" s="273"/>
      <c r="I36" s="273"/>
      <c r="J36" s="272"/>
      <c r="K36" s="273"/>
      <c r="L36" s="273"/>
    </row>
    <row r="37" spans="1:13" s="149" customFormat="1" ht="14.25" x14ac:dyDescent="0.2">
      <c r="A37" s="146" t="str">
        <f>'PROGRAM BUDGET &amp; FISCAL REPORT'!$G$7</f>
        <v>WISE &amp; Healthy Aging</v>
      </c>
      <c r="B37" s="146" t="str">
        <f>'PROGRAM BUDGET &amp; FISCAL REPORT'!$G$8</f>
        <v>Care Mangement</v>
      </c>
      <c r="C37" s="146" t="s">
        <v>196</v>
      </c>
      <c r="D37" s="146" t="s">
        <v>203</v>
      </c>
      <c r="E37" s="149" t="s">
        <v>231</v>
      </c>
      <c r="F37" s="216" t="s">
        <v>233</v>
      </c>
      <c r="G37" s="272"/>
      <c r="H37" s="273"/>
      <c r="I37" s="273"/>
      <c r="J37" s="272"/>
      <c r="K37" s="273"/>
      <c r="L37" s="273"/>
    </row>
    <row r="38" spans="1:13" s="149" customFormat="1" ht="14.25" x14ac:dyDescent="0.2">
      <c r="A38" s="146" t="str">
        <f>'PROGRAM BUDGET &amp; FISCAL REPORT'!$G$7</f>
        <v>WISE &amp; Healthy Aging</v>
      </c>
      <c r="B38" s="146" t="str">
        <f>'PROGRAM BUDGET &amp; FISCAL REPORT'!$G$8</f>
        <v>Care Mangement</v>
      </c>
      <c r="C38" s="146" t="s">
        <v>196</v>
      </c>
      <c r="D38" s="146" t="s">
        <v>203</v>
      </c>
      <c r="E38" s="149" t="s">
        <v>231</v>
      </c>
      <c r="F38" s="216" t="s">
        <v>234</v>
      </c>
      <c r="G38" s="272"/>
      <c r="H38" s="273"/>
      <c r="I38" s="273"/>
      <c r="J38" s="272"/>
      <c r="K38" s="273"/>
      <c r="L38" s="273"/>
    </row>
    <row r="39" spans="1:13" s="149" customFormat="1" ht="14.25" x14ac:dyDescent="0.2">
      <c r="A39" s="146" t="str">
        <f>'PROGRAM BUDGET &amp; FISCAL REPORT'!$G$7</f>
        <v>WISE &amp; Healthy Aging</v>
      </c>
      <c r="B39" s="146" t="str">
        <f>'PROGRAM BUDGET &amp; FISCAL REPORT'!$G$8</f>
        <v>Care Mangement</v>
      </c>
      <c r="C39" s="146" t="s">
        <v>196</v>
      </c>
      <c r="D39" s="146" t="s">
        <v>203</v>
      </c>
      <c r="E39" s="149" t="s">
        <v>231</v>
      </c>
      <c r="F39" s="215" t="s">
        <v>235</v>
      </c>
      <c r="G39" s="272"/>
      <c r="H39" s="273"/>
      <c r="I39" s="273"/>
      <c r="J39" s="272"/>
      <c r="K39" s="273"/>
      <c r="L39" s="273"/>
    </row>
    <row r="40" spans="1:13" s="149" customFormat="1" ht="14.25" x14ac:dyDescent="0.2">
      <c r="A40" s="146" t="str">
        <f>'PROGRAM BUDGET &amp; FISCAL REPORT'!$G$7</f>
        <v>WISE &amp; Healthy Aging</v>
      </c>
      <c r="B40" s="146" t="str">
        <f>'PROGRAM BUDGET &amp; FISCAL REPORT'!$G$8</f>
        <v>Care Mangement</v>
      </c>
      <c r="C40" s="146" t="s">
        <v>196</v>
      </c>
      <c r="D40" s="146" t="s">
        <v>203</v>
      </c>
      <c r="E40" s="149" t="s">
        <v>231</v>
      </c>
      <c r="F40" s="215" t="s">
        <v>236</v>
      </c>
      <c r="G40" s="272"/>
      <c r="H40" s="273"/>
      <c r="I40" s="273"/>
      <c r="J40" s="272"/>
      <c r="K40" s="273">
        <v>2</v>
      </c>
      <c r="L40" s="273"/>
    </row>
    <row r="41" spans="1:13" s="149" customFormat="1" ht="14.25" x14ac:dyDescent="0.2">
      <c r="A41" s="146" t="str">
        <f>'PROGRAM BUDGET &amp; FISCAL REPORT'!$G$7</f>
        <v>WISE &amp; Healthy Aging</v>
      </c>
      <c r="B41" s="146" t="str">
        <f>'PROGRAM BUDGET &amp; FISCAL REPORT'!$G$8</f>
        <v>Care Mangement</v>
      </c>
      <c r="C41" s="146" t="s">
        <v>196</v>
      </c>
      <c r="D41" s="146" t="s">
        <v>203</v>
      </c>
      <c r="E41" s="149" t="s">
        <v>231</v>
      </c>
      <c r="F41" s="215" t="s">
        <v>237</v>
      </c>
      <c r="G41" s="272"/>
      <c r="H41" s="273"/>
      <c r="I41" s="273"/>
      <c r="J41" s="272"/>
      <c r="K41" s="273"/>
      <c r="L41" s="273"/>
    </row>
    <row r="42" spans="1:13" s="149" customFormat="1" ht="14.25" x14ac:dyDescent="0.2">
      <c r="A42" s="146" t="str">
        <f>'PROGRAM BUDGET &amp; FISCAL REPORT'!$G$7</f>
        <v>WISE &amp; Healthy Aging</v>
      </c>
      <c r="B42" s="146" t="str">
        <f>'PROGRAM BUDGET &amp; FISCAL REPORT'!$G$8</f>
        <v>Care Mangement</v>
      </c>
      <c r="C42" s="146" t="s">
        <v>196</v>
      </c>
      <c r="D42" s="146" t="s">
        <v>203</v>
      </c>
      <c r="E42" s="149" t="s">
        <v>231</v>
      </c>
      <c r="F42" s="215" t="s">
        <v>238</v>
      </c>
      <c r="G42" s="273">
        <v>1</v>
      </c>
      <c r="H42" s="273">
        <v>1</v>
      </c>
      <c r="I42" s="273"/>
      <c r="J42" s="272">
        <v>1</v>
      </c>
      <c r="K42" s="273">
        <v>0</v>
      </c>
      <c r="L42" s="273"/>
    </row>
    <row r="43" spans="1:13" s="149" customFormat="1" ht="14.25" x14ac:dyDescent="0.2">
      <c r="A43" s="146" t="str">
        <f>'PROGRAM BUDGET &amp; FISCAL REPORT'!$G$7</f>
        <v>WISE &amp; Healthy Aging</v>
      </c>
      <c r="B43" s="146" t="str">
        <f>'PROGRAM BUDGET &amp; FISCAL REPORT'!$G$8</f>
        <v>Care Mangement</v>
      </c>
      <c r="C43" s="146" t="s">
        <v>196</v>
      </c>
      <c r="D43" s="146" t="s">
        <v>203</v>
      </c>
      <c r="E43" s="149" t="s">
        <v>231</v>
      </c>
      <c r="F43" s="215" t="s">
        <v>239</v>
      </c>
      <c r="G43" s="273">
        <v>14</v>
      </c>
      <c r="H43" s="273">
        <v>13</v>
      </c>
      <c r="I43" s="273"/>
      <c r="J43" s="272">
        <v>14</v>
      </c>
      <c r="K43" s="273">
        <v>15</v>
      </c>
      <c r="L43" s="273"/>
    </row>
    <row r="44" spans="1:13" s="149" customFormat="1" ht="14.25" x14ac:dyDescent="0.2">
      <c r="A44" s="146" t="str">
        <f>'PROGRAM BUDGET &amp; FISCAL REPORT'!$G$7</f>
        <v>WISE &amp; Healthy Aging</v>
      </c>
      <c r="B44" s="146" t="str">
        <f>'PROGRAM BUDGET &amp; FISCAL REPORT'!$G$8</f>
        <v>Care Mangement</v>
      </c>
      <c r="C44" s="146" t="s">
        <v>196</v>
      </c>
      <c r="D44" s="146" t="s">
        <v>203</v>
      </c>
      <c r="E44" s="149" t="s">
        <v>231</v>
      </c>
      <c r="F44" s="215" t="s">
        <v>240</v>
      </c>
      <c r="G44" s="273">
        <v>28</v>
      </c>
      <c r="H44" s="273">
        <v>62</v>
      </c>
      <c r="I44" s="273"/>
      <c r="J44" s="272">
        <v>31</v>
      </c>
      <c r="K44" s="273">
        <v>62</v>
      </c>
      <c r="L44" s="273"/>
    </row>
    <row r="45" spans="1:13" s="149" customFormat="1" ht="14.25" x14ac:dyDescent="0.2">
      <c r="A45" s="146" t="str">
        <f>'PROGRAM BUDGET &amp; FISCAL REPORT'!$G$7</f>
        <v>WISE &amp; Healthy Aging</v>
      </c>
      <c r="B45" s="146" t="str">
        <f>'PROGRAM BUDGET &amp; FISCAL REPORT'!$G$8</f>
        <v>Care Mangement</v>
      </c>
      <c r="C45" s="146" t="s">
        <v>196</v>
      </c>
      <c r="D45" s="146" t="s">
        <v>203</v>
      </c>
      <c r="E45" s="149" t="s">
        <v>231</v>
      </c>
      <c r="F45" s="215" t="s">
        <v>241</v>
      </c>
      <c r="G45" s="273">
        <v>31</v>
      </c>
      <c r="H45" s="273">
        <v>53</v>
      </c>
      <c r="I45" s="273"/>
      <c r="J45" s="272">
        <v>32</v>
      </c>
      <c r="K45" s="273">
        <v>57</v>
      </c>
      <c r="L45" s="273"/>
    </row>
    <row r="46" spans="1:13" s="149" customFormat="1" ht="14.25" x14ac:dyDescent="0.2">
      <c r="A46" s="146" t="str">
        <f>'PROGRAM BUDGET &amp; FISCAL REPORT'!$G$7</f>
        <v>WISE &amp; Healthy Aging</v>
      </c>
      <c r="B46" s="146" t="str">
        <f>'PROGRAM BUDGET &amp; FISCAL REPORT'!$G$8</f>
        <v>Care Mangement</v>
      </c>
      <c r="C46" s="146" t="s">
        <v>196</v>
      </c>
      <c r="D46" s="146" t="s">
        <v>203</v>
      </c>
      <c r="E46" s="149" t="s">
        <v>231</v>
      </c>
      <c r="F46" s="215" t="s">
        <v>242</v>
      </c>
      <c r="G46" s="273">
        <v>6</v>
      </c>
      <c r="H46" s="273">
        <v>36</v>
      </c>
      <c r="I46" s="273"/>
      <c r="J46" s="272">
        <v>21</v>
      </c>
      <c r="K46" s="273">
        <v>45</v>
      </c>
      <c r="L46" s="273"/>
    </row>
    <row r="47" spans="1:13" ht="15" x14ac:dyDescent="0.2">
      <c r="E47" s="136"/>
      <c r="F47" s="217" t="s">
        <v>223</v>
      </c>
      <c r="G47" s="250">
        <f t="shared" ref="G47:L47" si="0">SUM(G36:G46)</f>
        <v>80</v>
      </c>
      <c r="H47" s="250">
        <f t="shared" si="0"/>
        <v>165</v>
      </c>
      <c r="I47" s="250">
        <f t="shared" si="0"/>
        <v>0</v>
      </c>
      <c r="J47" s="250">
        <f t="shared" si="0"/>
        <v>99</v>
      </c>
      <c r="K47" s="250">
        <f t="shared" si="0"/>
        <v>181</v>
      </c>
      <c r="L47" s="250">
        <f t="shared" si="0"/>
        <v>0</v>
      </c>
      <c r="M47" s="136"/>
    </row>
    <row r="48" spans="1:13" x14ac:dyDescent="0.2">
      <c r="E48" s="136"/>
      <c r="F48" s="140"/>
      <c r="G48" s="142"/>
      <c r="H48" s="60"/>
      <c r="I48" s="142"/>
      <c r="J48" s="142"/>
    </row>
    <row r="49" spans="1:8" s="279" customFormat="1" ht="30" x14ac:dyDescent="0.2">
      <c r="A49" s="274"/>
      <c r="B49" s="274"/>
      <c r="C49" s="274"/>
      <c r="D49" s="275"/>
      <c r="E49" s="276"/>
      <c r="F49" s="251" t="s">
        <v>243</v>
      </c>
      <c r="G49" s="277" t="s">
        <v>200</v>
      </c>
      <c r="H49" s="278" t="s">
        <v>244</v>
      </c>
    </row>
    <row r="50" spans="1:8" s="279" customFormat="1" ht="14.25" x14ac:dyDescent="0.2">
      <c r="A50" s="274"/>
      <c r="B50" s="274"/>
      <c r="C50" s="274"/>
      <c r="D50" s="274"/>
      <c r="F50" s="274"/>
      <c r="G50" s="247">
        <f>IFERROR('PROGRAM BUDGET &amp; FISCAL REPORT'!L18/'PARTICIPANTS &amp; DEMOGRAPHICS'!G6,"N/A")</f>
        <v>1507.5779733333334</v>
      </c>
      <c r="H50" s="248">
        <f>IFERROR('PROGRAM BUDGET &amp; FISCAL REPORT'!S18/'PARTICIPANTS &amp; DEMOGRAPHICS'!I6, "N/A")</f>
        <v>1649.6477111716624</v>
      </c>
    </row>
  </sheetData>
  <sheetProtection algorithmName="SHA-512" hashValue="koeA2kLGO0lsc1F60PzHe0Zhp6uqJpZWyAPZvw6njc1RQP4796/3gDxVyxrulnNoWqc6bigI6UEFXvVBZECC/Q==" saltValue="S2DGIyBGakMapG86JAiyRA==" spinCount="100000" sheet="1" objects="1" scenarios="1"/>
  <pageMargins left="0.7" right="0.7" top="0.75" bottom="0.75" header="0.3" footer="0.3"/>
  <pageSetup orientation="landscape"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rgb="FF92D050"/>
    <pageSetUpPr fitToPage="1"/>
  </sheetPr>
  <dimension ref="A1:H20"/>
  <sheetViews>
    <sheetView topLeftCell="B1" zoomScaleNormal="100" zoomScaleSheetLayoutView="100" workbookViewId="0">
      <selection activeCell="F1" sqref="F1"/>
    </sheetView>
  </sheetViews>
  <sheetFormatPr defaultColWidth="11.42578125" defaultRowHeight="12" x14ac:dyDescent="0.2"/>
  <cols>
    <col min="1" max="1" width="9.85546875" style="143" hidden="1" customWidth="1"/>
    <col min="2" max="2" width="48.85546875" style="143" customWidth="1"/>
    <col min="3" max="3" width="15.42578125" style="145" customWidth="1"/>
    <col min="4" max="4" width="19.140625" style="145" customWidth="1"/>
    <col min="5" max="5" width="19.7109375" style="145" customWidth="1"/>
    <col min="6" max="6" width="19.42578125" style="145" customWidth="1"/>
    <col min="7" max="7" width="31.42578125" style="145" customWidth="1"/>
    <col min="8" max="16384" width="11.42578125" style="143"/>
  </cols>
  <sheetData>
    <row r="1" spans="1:8" ht="18" x14ac:dyDescent="0.25">
      <c r="A1" s="57"/>
      <c r="B1" s="90" t="s">
        <v>20</v>
      </c>
      <c r="C1" s="155"/>
      <c r="D1" s="155"/>
      <c r="E1" s="155"/>
      <c r="F1" s="155"/>
      <c r="G1" s="143"/>
    </row>
    <row r="2" spans="1:8" ht="18" x14ac:dyDescent="0.25">
      <c r="A2" s="57"/>
      <c r="B2" s="90" t="s">
        <v>245</v>
      </c>
      <c r="C2" s="156"/>
      <c r="D2" s="156"/>
      <c r="E2" s="156"/>
      <c r="F2" s="156"/>
      <c r="G2" s="143"/>
    </row>
    <row r="3" spans="1:8" ht="22.5" customHeight="1" x14ac:dyDescent="0.25">
      <c r="A3" s="57"/>
      <c r="B3" s="104" t="str">
        <f>'PROGRAM BUDGET &amp; FISCAL REPORT'!F7</f>
        <v>AGENCY NAME:</v>
      </c>
      <c r="C3" s="129" t="str">
        <f>'PROGRAM BUDGET &amp; FISCAL REPORT'!G7</f>
        <v>WISE &amp; Healthy Aging</v>
      </c>
      <c r="D3" s="157"/>
      <c r="E3" s="157"/>
      <c r="F3" s="156"/>
      <c r="G3" s="143"/>
    </row>
    <row r="4" spans="1:8" ht="22.5" customHeight="1" x14ac:dyDescent="0.25">
      <c r="A4" s="57"/>
      <c r="B4" s="104" t="str">
        <f>'PROGRAM BUDGET &amp; FISCAL REPORT'!F8</f>
        <v>PROGRAM NAME:</v>
      </c>
      <c r="C4" s="129" t="str">
        <f>'PROGRAM BUDGET &amp; FISCAL REPORT'!G8</f>
        <v>Care Mangement</v>
      </c>
      <c r="D4" s="157"/>
      <c r="E4" s="157"/>
      <c r="F4" s="156"/>
      <c r="G4" s="143"/>
    </row>
    <row r="5" spans="1:8" ht="8.25" customHeight="1" thickBot="1" x14ac:dyDescent="0.25">
      <c r="A5" s="57"/>
      <c r="B5" s="91"/>
      <c r="C5" s="156"/>
      <c r="D5" s="156"/>
      <c r="E5" s="156"/>
      <c r="F5" s="156"/>
      <c r="G5" s="143"/>
    </row>
    <row r="6" spans="1:8" ht="52.5" customHeight="1" x14ac:dyDescent="0.55000000000000004">
      <c r="B6" s="158" t="s">
        <v>246</v>
      </c>
      <c r="C6" s="159" t="s">
        <v>247</v>
      </c>
      <c r="D6" s="159"/>
      <c r="E6" s="159" t="s">
        <v>248</v>
      </c>
      <c r="F6" s="160"/>
      <c r="G6" s="143"/>
    </row>
    <row r="7" spans="1:8" ht="14.25" x14ac:dyDescent="0.2">
      <c r="B7" s="161" t="s">
        <v>249</v>
      </c>
      <c r="C7" s="162">
        <f>'PARTICIPANTS &amp; DEMOGRAPHICS'!G6</f>
        <v>375</v>
      </c>
      <c r="D7" s="163"/>
      <c r="E7" s="163">
        <f>'PARTICIPANTS &amp; DEMOGRAPHICS'!I6</f>
        <v>367</v>
      </c>
      <c r="F7" s="164"/>
      <c r="G7" s="143"/>
    </row>
    <row r="8" spans="1:8" ht="14.25" x14ac:dyDescent="0.2">
      <c r="B8" s="165" t="s">
        <v>250</v>
      </c>
      <c r="C8" s="162">
        <f>'PARTICIPANTS &amp; DEMOGRAPHICS'!G7</f>
        <v>280</v>
      </c>
      <c r="D8" s="163"/>
      <c r="E8" s="163">
        <f>'PARTICIPANTS &amp; DEMOGRAPHICS'!I7</f>
        <v>280</v>
      </c>
      <c r="F8" s="164"/>
      <c r="G8" s="143"/>
    </row>
    <row r="9" spans="1:8" ht="14.25" x14ac:dyDescent="0.2">
      <c r="B9" s="161" t="s">
        <v>251</v>
      </c>
      <c r="C9" s="213">
        <f>IFERROR(C8/C7, "N/A")</f>
        <v>0.7466666666666667</v>
      </c>
      <c r="D9" s="167"/>
      <c r="E9" s="167">
        <f>IFERROR(E8/E7, "N/A")</f>
        <v>0.76294277929155319</v>
      </c>
      <c r="F9" s="164"/>
      <c r="G9" s="143"/>
    </row>
    <row r="10" spans="1:8" ht="14.25" x14ac:dyDescent="0.2">
      <c r="B10" s="161"/>
      <c r="C10" s="166"/>
      <c r="D10" s="167"/>
      <c r="E10" s="162"/>
      <c r="F10" s="164"/>
      <c r="G10" s="143"/>
    </row>
    <row r="11" spans="1:8" ht="63.75" customHeight="1" x14ac:dyDescent="0.55000000000000004">
      <c r="B11" s="168" t="s">
        <v>252</v>
      </c>
      <c r="C11" s="254" t="s">
        <v>253</v>
      </c>
      <c r="D11" s="254" t="s">
        <v>254</v>
      </c>
      <c r="E11" s="254" t="s">
        <v>255</v>
      </c>
      <c r="F11" s="255" t="s">
        <v>256</v>
      </c>
      <c r="G11" s="143"/>
    </row>
    <row r="12" spans="1:8" ht="16.5" customHeight="1" x14ac:dyDescent="0.2">
      <c r="B12" s="161" t="s">
        <v>257</v>
      </c>
      <c r="C12" s="169">
        <f>'PROGRAM BUDGET &amp; FISCAL REPORT'!L18</f>
        <v>565341.74</v>
      </c>
      <c r="D12" s="169">
        <f>'PROGRAM BUDGET &amp; FISCAL REPORT'!M18</f>
        <v>276996</v>
      </c>
      <c r="E12" s="169">
        <f>'PROGRAM BUDGET &amp; FISCAL REPORT'!S18</f>
        <v>605420.71000000008</v>
      </c>
      <c r="F12" s="170">
        <f>'PROGRAM BUDGET &amp; FISCAL REPORT'!Q18</f>
        <v>276996</v>
      </c>
      <c r="G12" s="143"/>
    </row>
    <row r="13" spans="1:8" ht="16.5" customHeight="1" x14ac:dyDescent="0.2">
      <c r="B13" s="161"/>
      <c r="C13" s="169"/>
      <c r="D13" s="169"/>
      <c r="E13" s="169"/>
      <c r="F13" s="170"/>
      <c r="G13" s="143"/>
    </row>
    <row r="14" spans="1:8" ht="19.5" x14ac:dyDescent="0.55000000000000004">
      <c r="B14" s="168" t="s">
        <v>258</v>
      </c>
      <c r="C14" s="291" t="s">
        <v>259</v>
      </c>
      <c r="D14" s="291"/>
      <c r="E14" s="291" t="s">
        <v>260</v>
      </c>
      <c r="F14" s="292"/>
      <c r="G14" s="143"/>
    </row>
    <row r="15" spans="1:8" ht="14.25" x14ac:dyDescent="0.2">
      <c r="B15" s="161" t="s">
        <v>261</v>
      </c>
      <c r="C15" s="95">
        <f>IFERROR(C12*C9,"N/A")</f>
        <v>422121.83253333333</v>
      </c>
      <c r="D15" s="171">
        <f>IFERROR(C15/C12,"N/A")</f>
        <v>0.7466666666666667</v>
      </c>
      <c r="E15" s="172">
        <f>IFERROR(E12*E9,"N/A")</f>
        <v>461901.35912806547</v>
      </c>
      <c r="F15" s="173">
        <f>IFERROR(E15/E12,"N/A")</f>
        <v>0.76294277929155319</v>
      </c>
      <c r="G15" s="143"/>
    </row>
    <row r="16" spans="1:8" ht="14.25" x14ac:dyDescent="0.2">
      <c r="B16" s="161" t="s">
        <v>262</v>
      </c>
      <c r="C16" s="95">
        <f>D12</f>
        <v>276996</v>
      </c>
      <c r="D16" s="171">
        <f>IFERROR(C16/C15, "N/A")</f>
        <v>0.6561991791270988</v>
      </c>
      <c r="E16" s="172">
        <f>F12</f>
        <v>276996</v>
      </c>
      <c r="F16" s="173">
        <f>IFERROR(E16/E15, "N/A")</f>
        <v>0.59968647964770516</v>
      </c>
      <c r="G16" s="143"/>
      <c r="H16" s="144"/>
    </row>
    <row r="17" spans="2:7" ht="15" thickBot="1" x14ac:dyDescent="0.25">
      <c r="B17" s="161"/>
      <c r="C17" s="95"/>
      <c r="D17" s="171"/>
      <c r="E17" s="172"/>
      <c r="F17" s="173"/>
      <c r="G17" s="143"/>
    </row>
    <row r="18" spans="2:7" ht="15.75" thickBot="1" x14ac:dyDescent="0.3">
      <c r="B18" s="174" t="s">
        <v>263</v>
      </c>
      <c r="C18" s="130">
        <f>IFERROR(C15-C16,"N/A")</f>
        <v>145125.83253333333</v>
      </c>
      <c r="D18" s="175">
        <f>IFERROR(C18/C15, "N/A")</f>
        <v>0.3438008208729012</v>
      </c>
      <c r="E18" s="130">
        <f>IFERROR(E15-E16, "N/A")</f>
        <v>184905.35912806547</v>
      </c>
      <c r="F18" s="176">
        <f>IFERROR(E18/E15, "N/A")</f>
        <v>0.40031352035229478</v>
      </c>
      <c r="G18" s="143"/>
    </row>
    <row r="19" spans="2:7" ht="30.75" thickBot="1" x14ac:dyDescent="0.3">
      <c r="B19" s="161"/>
      <c r="C19" s="177"/>
      <c r="D19" s="178" t="s">
        <v>264</v>
      </c>
      <c r="E19" s="163"/>
      <c r="F19" s="178" t="s">
        <v>264</v>
      </c>
    </row>
    <row r="20" spans="2:7" s="116" customFormat="1" ht="12.75" x14ac:dyDescent="0.2">
      <c r="B20" s="179"/>
      <c r="C20" s="128"/>
      <c r="D20" s="128"/>
      <c r="E20" s="128"/>
      <c r="F20" s="128"/>
      <c r="G20" s="145"/>
    </row>
  </sheetData>
  <sheetProtection algorithmName="SHA-512" hashValue="3IuIxwHyWHHQ36YqdWNZM6aQivpWnwZBn1VtB7nFYl6m7T3opRqQKAQT2Z82FBw+ZACd0+4yY60NRyLEflJHbg==" saltValue="W2hE9ytPHJ1wPQ6UdeXxBg==" spinCount="100000" sheet="1" objects="1" scenarios="1"/>
  <mergeCells count="2">
    <mergeCell ref="C14:D14"/>
    <mergeCell ref="E14:F14"/>
  </mergeCells>
  <pageMargins left="1" right="1" top="0.81" bottom="0.5" header="0.5" footer="0.5"/>
  <pageSetup scale="41" orientation="portrait" horizontalDpi="4294967295" verticalDpi="4294967295"/>
  <headerFooter alignWithMargins="0">
    <oddHeader>&amp;C&amp;"Arial,Bold"&amp;12Cash Match Calculation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24D4F2C6775654B907F0C20622A74BD" ma:contentTypeVersion="14" ma:contentTypeDescription="Create a new document." ma:contentTypeScope="" ma:versionID="48970040460ffc6289773067781ea14b">
  <xsd:schema xmlns:xsd="http://www.w3.org/2001/XMLSchema" xmlns:xs="http://www.w3.org/2001/XMLSchema" xmlns:p="http://schemas.microsoft.com/office/2006/metadata/properties" xmlns:ns2="c503424b-3e12-4ddd-ab41-5c8973ad5bb3" xmlns:ns3="bdb8ef80-3d76-4f2b-ba95-731db74cbb70" targetNamespace="http://schemas.microsoft.com/office/2006/metadata/properties" ma:root="true" ma:fieldsID="3178e0787332569b7a9a6c7c2167dda5" ns2:_="" ns3:_="">
    <xsd:import namespace="c503424b-3e12-4ddd-ab41-5c8973ad5bb3"/>
    <xsd:import namespace="bdb8ef80-3d76-4f2b-ba95-731db74cbb7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03424b-3e12-4ddd-ab41-5c8973ad5b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965046b6-664e-4cc6-916e-c72f0da64b47" ma:termSetId="09814cd3-568e-fe90-9814-8d621ff8fb84" ma:anchorId="fba54fb3-c3e1-fe81-a776-ca4b69148c4d" ma:open="true" ma:isKeyword="false">
      <xsd:complexType>
        <xsd:sequence>
          <xsd:element ref="pc:Terms" minOccurs="0" maxOccurs="1"/>
        </xsd:sequence>
      </xsd:complex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db8ef80-3d76-4f2b-ba95-731db74cbb7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028dd133-b60f-41e9-bfab-2cbf275fe1d6}" ma:internalName="TaxCatchAll" ma:showField="CatchAllData" ma:web="bdb8ef80-3d76-4f2b-ba95-731db74cbb7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bdb8ef80-3d76-4f2b-ba95-731db74cbb70">
      <UserInfo>
        <DisplayName>Claire Hester</DisplayName>
        <AccountId>15</AccountId>
        <AccountType/>
      </UserInfo>
      <UserInfo>
        <DisplayName>Marc Amaral</DisplayName>
        <AccountId>24</AccountId>
        <AccountType/>
      </UserInfo>
    </SharedWithUsers>
    <lcf76f155ced4ddcb4097134ff3c332f xmlns="c503424b-3e12-4ddd-ab41-5c8973ad5bb3">
      <Terms xmlns="http://schemas.microsoft.com/office/infopath/2007/PartnerControls"/>
    </lcf76f155ced4ddcb4097134ff3c332f>
    <TaxCatchAll xmlns="bdb8ef80-3d76-4f2b-ba95-731db74cbb70" xsi:nil="true"/>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F148728A-3ABE-4BE2-8186-96DCFA2F47D3}">
  <ds:schemaRefs>
    <ds:schemaRef ds:uri="http://schemas.microsoft.com/sharepoint/v3/contenttype/forms"/>
  </ds:schemaRefs>
</ds:datastoreItem>
</file>

<file path=customXml/itemProps2.xml><?xml version="1.0" encoding="utf-8"?>
<ds:datastoreItem xmlns:ds="http://schemas.openxmlformats.org/officeDocument/2006/customXml" ds:itemID="{9254A6B0-9A56-4FFB-A13A-7AFE23629E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03424b-3e12-4ddd-ab41-5c8973ad5bb3"/>
    <ds:schemaRef ds:uri="bdb8ef80-3d76-4f2b-ba95-731db74cbb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7D4D97A-7F06-4E8D-98A9-7DE62E8788CF}">
  <ds:schemaRefs>
    <ds:schemaRef ds:uri="http://schemas.microsoft.com/office/2006/metadata/properties"/>
    <ds:schemaRef ds:uri="http://schemas.microsoft.com/office/infopath/2007/PartnerControls"/>
    <ds:schemaRef ds:uri="daf46ea9-1fb0-4df5-b00f-12140a5586ec"/>
    <ds:schemaRef ds:uri="bdb8ef80-3d76-4f2b-ba95-731db74cbb70"/>
    <ds:schemaRef ds:uri="c503424b-3e12-4ddd-ab41-5c8973ad5bb3"/>
  </ds:schemaRefs>
</ds:datastoreItem>
</file>

<file path=customXml/itemProps4.xml><?xml version="1.0" encoding="utf-8"?>
<ds:datastoreItem xmlns:ds="http://schemas.openxmlformats.org/officeDocument/2006/customXml" ds:itemID="{6DCC06EF-B43B-4BD3-92E2-8FC8B0FB07EF}">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PROGRAM BUDGET &amp; FISCAL REPORT</vt:lpstr>
      <vt:lpstr>PARTICIPANTS &amp; DEMOGRAPHICS</vt:lpstr>
      <vt:lpstr>CASH MATCH</vt:lpstr>
      <vt:lpstr>'PROGRAM BUDGET &amp; FISCAL REPORT'!Print_Area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FINANCE DEPT</dc:creator>
  <cp:keywords/>
  <dc:description/>
  <cp:lastModifiedBy>Marc Amaral</cp:lastModifiedBy>
  <cp:revision/>
  <dcterms:created xsi:type="dcterms:W3CDTF">1999-10-15T17:33:56Z</dcterms:created>
  <dcterms:modified xsi:type="dcterms:W3CDTF">2023-02-16T23:59:30Z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SharedWithUsers">
    <vt:lpwstr>Claire Hester;Marc Amaral</vt:lpwstr>
  </property>
  <property fmtid="{D5CDD505-2E9C-101B-9397-08002B2CF9AE}" pid="3" name="SharedWithUsers">
    <vt:lpwstr>15;#Claire Hester;#24;#Marc Amaral</vt:lpwstr>
  </property>
  <property fmtid="{D5CDD505-2E9C-101B-9397-08002B2CF9AE}" pid="4" name="ContentTypeId">
    <vt:lpwstr>0x010100224D4F2C6775654B907F0C20622A74BD</vt:lpwstr>
  </property>
  <property fmtid="{D5CDD505-2E9C-101B-9397-08002B2CF9AE}" pid="5" name="Order">
    <vt:r8>1456600</vt:r8>
  </property>
  <property fmtid="{D5CDD505-2E9C-101B-9397-08002B2CF9AE}" pid="6" name="xd_Signature">
    <vt:bool>false</vt:bool>
  </property>
  <property fmtid="{D5CDD505-2E9C-101B-9397-08002B2CF9AE}" pid="7" name="xd_ProgID">
    <vt:lpwstr/>
  </property>
  <property fmtid="{D5CDD505-2E9C-101B-9397-08002B2CF9AE}" pid="8" name="TemplateUrl">
    <vt:lpwstr/>
  </property>
  <property fmtid="{D5CDD505-2E9C-101B-9397-08002B2CF9AE}" pid="9" name="ComplianceAssetId">
    <vt:lpwstr/>
  </property>
  <property fmtid="{D5CDD505-2E9C-101B-9397-08002B2CF9AE}" pid="10" name="MediaServiceImageTags">
    <vt:lpwstr/>
  </property>
</Properties>
</file>