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2021 FISCAL DONE/"/>
    </mc:Choice>
  </mc:AlternateContent>
  <xr:revisionPtr revIDLastSave="116" documentId="11_D93F28C324C592C20E94B01C3449DE092B1678BF" xr6:coauthVersionLast="46" xr6:coauthVersionMax="47" xr10:uidLastSave="{849C1B0F-3209-4675-8431-C465BCEBD858}"/>
  <workbookProtection workbookAlgorithmName="SHA-512" workbookHashValue="L7t+E/RQzFcKF6Yw9yJDzc2/5DRaK0T4p737otLFl3Hv7O+1+zJS4S1BKTitrZljet0yjjv4JfMkOmB6osSANw==" workbookSaltValue="cv/mczwshChMIf4llZgYuA==" workbookSpinCount="100000" lockStructure="1"/>
  <bookViews>
    <workbookView xWindow="-120" yWindow="-120" windowWidth="29040" windowHeight="15840" xr2:uid="{00000000-000D-0000-FFFF-FFFF00000000}"/>
  </bookViews>
  <sheets>
    <sheet name="INSTRUCTIONS" sheetId="28" r:id="rId1"/>
    <sheet name="PROGRAM BUDGET &amp; FISCAL REPORT" sheetId="19" r:id="rId2"/>
    <sheet name="PARTICIPANTS &amp; DEMOGRAPHICS" sheetId="26" r:id="rId3"/>
    <sheet name="CASH MATCH" sheetId="1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6" i="19" l="1"/>
  <c r="S37" i="19"/>
  <c r="P37" i="19"/>
  <c r="O37" i="19"/>
  <c r="M37" i="19"/>
  <c r="L37" i="19"/>
  <c r="S30" i="19"/>
  <c r="S39" i="19" s="1"/>
  <c r="O30" i="19"/>
  <c r="M30" i="19"/>
  <c r="M39" i="19" s="1"/>
  <c r="L30" i="19"/>
  <c r="L39" i="19" s="1"/>
  <c r="O39" i="19" l="1"/>
  <c r="J36" i="19" l="1"/>
  <c r="J35" i="19"/>
  <c r="J34" i="19"/>
  <c r="J33" i="19"/>
  <c r="J32" i="19"/>
  <c r="J31" i="19"/>
  <c r="J29" i="19"/>
  <c r="J28" i="19"/>
  <c r="K30" i="19" s="1"/>
  <c r="K37" i="19" l="1"/>
  <c r="K39" i="19"/>
  <c r="P28" i="19"/>
  <c r="P30" i="19" s="1"/>
  <c r="P39" i="19" s="1"/>
  <c r="Q77" i="19" l="1"/>
  <c r="R77" i="19" s="1"/>
  <c r="Q36" i="19"/>
  <c r="L110" i="19"/>
  <c r="M110" i="19"/>
  <c r="R36" i="19" l="1"/>
  <c r="S117" i="19"/>
  <c r="L47" i="26" l="1"/>
  <c r="K47" i="26"/>
  <c r="J47" i="26"/>
  <c r="C8" i="14"/>
  <c r="C7" i="14"/>
  <c r="S133" i="19"/>
  <c r="S17" i="19" s="1"/>
  <c r="P133" i="19"/>
  <c r="P17" i="19" s="1"/>
  <c r="O133" i="19"/>
  <c r="O17" i="19" s="1"/>
  <c r="M133" i="19"/>
  <c r="M17" i="19" s="1"/>
  <c r="L133" i="19"/>
  <c r="L17" i="19" s="1"/>
  <c r="Q132" i="19"/>
  <c r="R132" i="19" s="1"/>
  <c r="N132" i="19"/>
  <c r="B132" i="19"/>
  <c r="A132" i="19"/>
  <c r="M50" i="19"/>
  <c r="M8" i="19" s="1"/>
  <c r="L50" i="19"/>
  <c r="L8" i="19" s="1"/>
  <c r="M7" i="19"/>
  <c r="L7" i="19"/>
  <c r="B122" i="19"/>
  <c r="A122" i="19"/>
  <c r="B116" i="19"/>
  <c r="A116" i="19"/>
  <c r="B115" i="19"/>
  <c r="A115" i="19"/>
  <c r="B109" i="19"/>
  <c r="A109" i="19"/>
  <c r="B108" i="19"/>
  <c r="A108" i="19"/>
  <c r="B107" i="19"/>
  <c r="A107" i="19"/>
  <c r="B106" i="19"/>
  <c r="A106" i="19"/>
  <c r="B105" i="19"/>
  <c r="A105" i="19"/>
  <c r="B104" i="19"/>
  <c r="A104" i="19"/>
  <c r="B103" i="19"/>
  <c r="A103" i="19"/>
  <c r="B102" i="19"/>
  <c r="A102" i="19"/>
  <c r="B101" i="19"/>
  <c r="A101" i="19"/>
  <c r="B100" i="19"/>
  <c r="A100" i="19"/>
  <c r="B93" i="19"/>
  <c r="A93" i="19"/>
  <c r="B86" i="19"/>
  <c r="A86" i="19"/>
  <c r="B85" i="19"/>
  <c r="A85" i="19"/>
  <c r="B84" i="19"/>
  <c r="A84" i="19"/>
  <c r="B78" i="19"/>
  <c r="A78" i="19"/>
  <c r="B70" i="19"/>
  <c r="A70" i="19"/>
  <c r="B69" i="19"/>
  <c r="A69" i="19"/>
  <c r="B68" i="19"/>
  <c r="A68" i="19"/>
  <c r="B61" i="19"/>
  <c r="A61" i="19"/>
  <c r="B60" i="19"/>
  <c r="A60" i="19"/>
  <c r="B59" i="19"/>
  <c r="A59" i="19"/>
  <c r="B58" i="19"/>
  <c r="A58" i="19"/>
  <c r="B57" i="19"/>
  <c r="A57" i="19"/>
  <c r="B49" i="19"/>
  <c r="A49" i="19"/>
  <c r="B48" i="19"/>
  <c r="A48" i="19"/>
  <c r="B47" i="19"/>
  <c r="A47" i="19"/>
  <c r="B46" i="19"/>
  <c r="A46" i="19"/>
  <c r="B45" i="19"/>
  <c r="A45" i="19"/>
  <c r="B44" i="19"/>
  <c r="A44" i="19"/>
  <c r="P71" i="19"/>
  <c r="P10" i="19" s="1"/>
  <c r="M87" i="19"/>
  <c r="M12" i="19" s="1"/>
  <c r="O87" i="19"/>
  <c r="O12" i="19" s="1"/>
  <c r="P87" i="19"/>
  <c r="P12" i="19" s="1"/>
  <c r="S87" i="19"/>
  <c r="S12" i="19" s="1"/>
  <c r="L87" i="19"/>
  <c r="L12" i="19" s="1"/>
  <c r="E7" i="14"/>
  <c r="N123" i="19"/>
  <c r="N122" i="19"/>
  <c r="N116" i="19"/>
  <c r="N115" i="19"/>
  <c r="N109" i="19"/>
  <c r="N108" i="19"/>
  <c r="N107" i="19"/>
  <c r="N106" i="19"/>
  <c r="N105" i="19"/>
  <c r="N104" i="19"/>
  <c r="N103" i="19"/>
  <c r="N102" i="19"/>
  <c r="N101" i="19"/>
  <c r="N100" i="19"/>
  <c r="N99" i="19"/>
  <c r="N93" i="19"/>
  <c r="N92" i="19"/>
  <c r="N86" i="19"/>
  <c r="N85" i="19"/>
  <c r="N84" i="19"/>
  <c r="N78" i="19"/>
  <c r="N76" i="19"/>
  <c r="N69" i="19"/>
  <c r="N68" i="19"/>
  <c r="N67" i="19"/>
  <c r="Q123" i="19"/>
  <c r="R123" i="19" s="1"/>
  <c r="Q116" i="19"/>
  <c r="R116" i="19" s="1"/>
  <c r="Q109" i="19"/>
  <c r="R109" i="19" s="1"/>
  <c r="Q108" i="19"/>
  <c r="R108" i="19" s="1"/>
  <c r="Q107" i="19"/>
  <c r="R107" i="19" s="1"/>
  <c r="Q106" i="19"/>
  <c r="R106" i="19" s="1"/>
  <c r="Q105" i="19"/>
  <c r="R105" i="19" s="1"/>
  <c r="Q104" i="19"/>
  <c r="R104" i="19" s="1"/>
  <c r="Q103" i="19"/>
  <c r="R103" i="19" s="1"/>
  <c r="Q102" i="19"/>
  <c r="R102" i="19" s="1"/>
  <c r="Q101" i="19"/>
  <c r="R101" i="19" s="1"/>
  <c r="Q93" i="19"/>
  <c r="R93" i="19" s="1"/>
  <c r="Q86" i="19"/>
  <c r="R86" i="19" s="1"/>
  <c r="Q85" i="19"/>
  <c r="R85" i="19" s="1"/>
  <c r="Q84" i="19"/>
  <c r="R84" i="19" s="1"/>
  <c r="Q78" i="19"/>
  <c r="R78" i="19" s="1"/>
  <c r="Q70" i="19"/>
  <c r="R70" i="19" s="1"/>
  <c r="N70" i="19"/>
  <c r="Q69" i="19"/>
  <c r="R69" i="19" s="1"/>
  <c r="N57" i="19"/>
  <c r="Q57" i="19"/>
  <c r="R57" i="19" s="1"/>
  <c r="N58" i="19"/>
  <c r="Q58" i="19"/>
  <c r="R58" i="19" s="1"/>
  <c r="N59" i="19"/>
  <c r="Q59" i="19"/>
  <c r="R59" i="19" s="1"/>
  <c r="N60" i="19"/>
  <c r="Q60" i="19"/>
  <c r="R60" i="19" s="1"/>
  <c r="N61" i="19"/>
  <c r="Q61" i="19"/>
  <c r="R61" i="19" s="1"/>
  <c r="N45" i="19"/>
  <c r="Q45" i="19"/>
  <c r="N46" i="19"/>
  <c r="Q46" i="19"/>
  <c r="R46" i="19" s="1"/>
  <c r="N47" i="19"/>
  <c r="Q47" i="19"/>
  <c r="R47" i="19" s="1"/>
  <c r="N48" i="19"/>
  <c r="Q48" i="19"/>
  <c r="R48" i="19" s="1"/>
  <c r="N49" i="19"/>
  <c r="Q49" i="19"/>
  <c r="R49" i="19" s="1"/>
  <c r="N28" i="19"/>
  <c r="N30" i="19" s="1"/>
  <c r="E8" i="14"/>
  <c r="E9" i="14" s="1"/>
  <c r="B46" i="26"/>
  <c r="B45" i="26"/>
  <c r="B44" i="26"/>
  <c r="B43" i="26"/>
  <c r="B42" i="26"/>
  <c r="B41" i="26"/>
  <c r="B40" i="26"/>
  <c r="B39" i="26"/>
  <c r="B38" i="26"/>
  <c r="B37" i="26"/>
  <c r="B36" i="26"/>
  <c r="B31" i="26"/>
  <c r="B30" i="26"/>
  <c r="B29" i="26"/>
  <c r="B28" i="26"/>
  <c r="B27" i="26"/>
  <c r="B26" i="26"/>
  <c r="E140" i="19"/>
  <c r="E141" i="19"/>
  <c r="E142" i="19"/>
  <c r="E143" i="19"/>
  <c r="E144" i="19"/>
  <c r="E139" i="19"/>
  <c r="N38" i="19"/>
  <c r="N35" i="19"/>
  <c r="N34" i="19"/>
  <c r="N33" i="19"/>
  <c r="N32" i="19"/>
  <c r="N31" i="19"/>
  <c r="N29" i="19"/>
  <c r="N44" i="19"/>
  <c r="L14" i="19"/>
  <c r="Q92" i="19"/>
  <c r="R92" i="19" s="1"/>
  <c r="P79" i="19"/>
  <c r="P11" i="19" s="1"/>
  <c r="Q68" i="19"/>
  <c r="R68" i="19" s="1"/>
  <c r="Q67" i="19"/>
  <c r="R67" i="19" s="1"/>
  <c r="O71" i="19"/>
  <c r="O10" i="19" s="1"/>
  <c r="Q38" i="19"/>
  <c r="R38" i="19" s="1"/>
  <c r="Q35" i="19"/>
  <c r="R35" i="19" s="1"/>
  <c r="Q34" i="19"/>
  <c r="R34" i="19" s="1"/>
  <c r="L71" i="19"/>
  <c r="L10" i="19" s="1"/>
  <c r="M71" i="19"/>
  <c r="M10" i="19" s="1"/>
  <c r="A34" i="19"/>
  <c r="B34" i="19"/>
  <c r="A35" i="19"/>
  <c r="B35" i="19"/>
  <c r="A38" i="19"/>
  <c r="B38" i="19"/>
  <c r="S7" i="19"/>
  <c r="S50" i="19"/>
  <c r="S8" i="19" s="1"/>
  <c r="S62" i="19"/>
  <c r="S9" i="19" s="1"/>
  <c r="S71" i="19"/>
  <c r="S10" i="19" s="1"/>
  <c r="S79" i="19"/>
  <c r="S11" i="19" s="1"/>
  <c r="S94" i="19"/>
  <c r="S13" i="19" s="1"/>
  <c r="S110" i="19"/>
  <c r="S14" i="19" s="1"/>
  <c r="O117" i="19"/>
  <c r="O15" i="19" s="1"/>
  <c r="P117" i="19"/>
  <c r="P15" i="19" s="1"/>
  <c r="S124" i="19"/>
  <c r="S16" i="19" s="1"/>
  <c r="Q28" i="19"/>
  <c r="Q29" i="19"/>
  <c r="R29" i="19" s="1"/>
  <c r="Q31" i="19"/>
  <c r="Q32" i="19"/>
  <c r="R32" i="19" s="1"/>
  <c r="Q33" i="19"/>
  <c r="R33" i="19" s="1"/>
  <c r="Q44" i="19"/>
  <c r="R44" i="19" s="1"/>
  <c r="O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44" i="19"/>
  <c r="Q143" i="19"/>
  <c r="Q142" i="19"/>
  <c r="Q141" i="19"/>
  <c r="Q140" i="19"/>
  <c r="Q139" i="19"/>
  <c r="M79" i="19"/>
  <c r="M11" i="19" s="1"/>
  <c r="C3" i="14"/>
  <c r="C4" i="14"/>
  <c r="B4" i="14"/>
  <c r="B3" i="14"/>
  <c r="B144" i="19"/>
  <c r="A144" i="19"/>
  <c r="B143" i="19"/>
  <c r="A143" i="19"/>
  <c r="B142" i="19"/>
  <c r="A142" i="19"/>
  <c r="B141" i="19"/>
  <c r="A141" i="19"/>
  <c r="B140" i="19"/>
  <c r="A140" i="19"/>
  <c r="B139" i="19"/>
  <c r="A139" i="19"/>
  <c r="P145" i="19"/>
  <c r="O145" i="19"/>
  <c r="N145" i="19"/>
  <c r="B99" i="19"/>
  <c r="A99" i="19"/>
  <c r="B33" i="19"/>
  <c r="A33" i="19"/>
  <c r="B32" i="19"/>
  <c r="A32" i="19"/>
  <c r="B31" i="19"/>
  <c r="A31" i="19"/>
  <c r="B29" i="19"/>
  <c r="A29" i="19"/>
  <c r="B92" i="19"/>
  <c r="A92" i="19"/>
  <c r="B76" i="19"/>
  <c r="A76" i="19"/>
  <c r="B67" i="19"/>
  <c r="A67" i="19"/>
  <c r="B56" i="19"/>
  <c r="A56" i="19"/>
  <c r="B43" i="19"/>
  <c r="A43" i="19"/>
  <c r="B28" i="19"/>
  <c r="A28" i="19"/>
  <c r="L62" i="19"/>
  <c r="L9" i="19" s="1"/>
  <c r="L94" i="19"/>
  <c r="L13" i="19" s="1"/>
  <c r="L117" i="19"/>
  <c r="L15" i="19" s="1"/>
  <c r="L124" i="19"/>
  <c r="L16" i="19" s="1"/>
  <c r="M62" i="19"/>
  <c r="M9" i="19" s="1"/>
  <c r="M94" i="19"/>
  <c r="M13" i="19" s="1"/>
  <c r="M14" i="19"/>
  <c r="M117" i="19"/>
  <c r="M15" i="19" s="1"/>
  <c r="M124" i="19"/>
  <c r="M16" i="19" s="1"/>
  <c r="Q56" i="19"/>
  <c r="R56" i="19" s="1"/>
  <c r="N131" i="19"/>
  <c r="N56" i="19"/>
  <c r="Q100" i="19"/>
  <c r="R100" i="19" s="1"/>
  <c r="Q131" i="19"/>
  <c r="R131" i="19" s="1"/>
  <c r="B131" i="19"/>
  <c r="A131" i="19"/>
  <c r="P124" i="19"/>
  <c r="P16" i="19" s="1"/>
  <c r="O124" i="19"/>
  <c r="O16" i="19" s="1"/>
  <c r="Q122" i="19"/>
  <c r="R122" i="19" s="1"/>
  <c r="B123" i="19"/>
  <c r="A123" i="19"/>
  <c r="Q115" i="19"/>
  <c r="R115" i="19" s="1"/>
  <c r="Q99" i="19"/>
  <c r="R99" i="19" s="1"/>
  <c r="P110" i="19"/>
  <c r="P14" i="19" s="1"/>
  <c r="O110" i="19"/>
  <c r="O14" i="19" s="1"/>
  <c r="P94" i="19"/>
  <c r="P13" i="19" s="1"/>
  <c r="O94" i="19"/>
  <c r="O13" i="19" s="1"/>
  <c r="O79" i="19"/>
  <c r="O11" i="19" s="1"/>
  <c r="Q76" i="19"/>
  <c r="R76" i="19" s="1"/>
  <c r="P62" i="19"/>
  <c r="P9" i="19" s="1"/>
  <c r="O62" i="19"/>
  <c r="O9" i="19" s="1"/>
  <c r="P50" i="19"/>
  <c r="P8" i="19" s="1"/>
  <c r="O50" i="19"/>
  <c r="O8" i="19" s="1"/>
  <c r="P7" i="19"/>
  <c r="B17" i="19"/>
  <c r="A17" i="19"/>
  <c r="B16" i="19"/>
  <c r="A16" i="19"/>
  <c r="B15" i="19"/>
  <c r="A15" i="19"/>
  <c r="B14" i="19"/>
  <c r="A14" i="19"/>
  <c r="B13" i="19"/>
  <c r="A13" i="19"/>
  <c r="B12" i="19"/>
  <c r="A12" i="19"/>
  <c r="B11" i="19"/>
  <c r="A11" i="19"/>
  <c r="B10" i="19"/>
  <c r="A10" i="19"/>
  <c r="B9" i="19"/>
  <c r="A9" i="19"/>
  <c r="B8" i="19"/>
  <c r="A8" i="19"/>
  <c r="B7" i="19"/>
  <c r="A7" i="19"/>
  <c r="B6" i="19"/>
  <c r="A6" i="19"/>
  <c r="L79" i="19"/>
  <c r="L11" i="19" s="1"/>
  <c r="N37" i="19" l="1"/>
  <c r="R31" i="19"/>
  <c r="Q37" i="19"/>
  <c r="R37" i="19" s="1"/>
  <c r="N39" i="19"/>
  <c r="R28" i="19"/>
  <c r="Q30" i="19"/>
  <c r="C9" i="14"/>
  <c r="L18" i="19"/>
  <c r="N133" i="19"/>
  <c r="N10" i="19"/>
  <c r="N12" i="19"/>
  <c r="N9" i="19"/>
  <c r="N79" i="19"/>
  <c r="N17" i="19"/>
  <c r="N15" i="19"/>
  <c r="N87" i="19"/>
  <c r="N94" i="19"/>
  <c r="N110" i="19"/>
  <c r="N117" i="19"/>
  <c r="N11" i="19"/>
  <c r="Q145" i="19"/>
  <c r="N8" i="19"/>
  <c r="N14" i="19"/>
  <c r="N16" i="19"/>
  <c r="Q79" i="19"/>
  <c r="Q11" i="19" s="1"/>
  <c r="R11" i="19" s="1"/>
  <c r="L135" i="19"/>
  <c r="O135" i="19"/>
  <c r="N13" i="19"/>
  <c r="O18" i="19"/>
  <c r="N7" i="19"/>
  <c r="P18" i="19"/>
  <c r="M18" i="19"/>
  <c r="D12" i="14" s="1"/>
  <c r="D14" i="14" s="1"/>
  <c r="C18" i="14" s="1"/>
  <c r="N62" i="19"/>
  <c r="N50" i="19"/>
  <c r="Q71" i="19"/>
  <c r="R71" i="19" s="1"/>
  <c r="N71" i="19"/>
  <c r="Q50" i="19"/>
  <c r="R50" i="19" s="1"/>
  <c r="N124" i="19"/>
  <c r="M135" i="19"/>
  <c r="K132" i="19" s="1"/>
  <c r="P135" i="19"/>
  <c r="Q110" i="19"/>
  <c r="R110" i="19" s="1"/>
  <c r="Q133" i="19"/>
  <c r="Q62" i="19"/>
  <c r="R62" i="19" s="1"/>
  <c r="Q87" i="19"/>
  <c r="R87" i="19" s="1"/>
  <c r="Q94" i="19"/>
  <c r="Q13" i="19" s="1"/>
  <c r="R13" i="19" s="1"/>
  <c r="Q117" i="19"/>
  <c r="Q15" i="19" s="1"/>
  <c r="R15" i="19" s="1"/>
  <c r="Q124" i="19"/>
  <c r="R124" i="19" s="1"/>
  <c r="R45" i="19"/>
  <c r="Q39" i="19" l="1"/>
  <c r="Q7" i="19" s="1"/>
  <c r="R30" i="19"/>
  <c r="R94" i="19"/>
  <c r="C12" i="14"/>
  <c r="G50" i="26"/>
  <c r="Q12" i="19"/>
  <c r="R12" i="19" s="1"/>
  <c r="Q14" i="19"/>
  <c r="R14" i="19" s="1"/>
  <c r="Q135" i="19"/>
  <c r="R135" i="19" s="1"/>
  <c r="Q8" i="19"/>
  <c r="R8" i="19" s="1"/>
  <c r="R79" i="19"/>
  <c r="R39" i="19"/>
  <c r="R117" i="19"/>
  <c r="Q9" i="19"/>
  <c r="R9" i="19" s="1"/>
  <c r="N135" i="19"/>
  <c r="N18" i="19"/>
  <c r="S15" i="19"/>
  <c r="S18" i="19" s="1"/>
  <c r="S135" i="19"/>
  <c r="Q10" i="19"/>
  <c r="R10" i="19" s="1"/>
  <c r="R133" i="19"/>
  <c r="Q17" i="19"/>
  <c r="R17" i="19" s="1"/>
  <c r="Q16" i="19"/>
  <c r="R16" i="19" s="1"/>
  <c r="R7" i="19"/>
  <c r="C14" i="14" l="1"/>
  <c r="C17" i="14" s="1"/>
  <c r="D17" i="14" s="1"/>
  <c r="E12" i="14"/>
  <c r="H50" i="26"/>
  <c r="Q18" i="19"/>
  <c r="R18" i="19" s="1"/>
  <c r="D18" i="14" l="1"/>
  <c r="C20" i="14"/>
  <c r="D20" i="14" s="1"/>
  <c r="E14" i="14"/>
  <c r="E17" i="14" s="1"/>
  <c r="F17" i="14" s="1"/>
  <c r="G15" i="19"/>
  <c r="G16" i="19" s="1"/>
  <c r="F12" i="14"/>
  <c r="F14" i="14" l="1"/>
  <c r="E18" i="14" s="1"/>
  <c r="E20" i="14" s="1"/>
  <c r="F18" i="14" l="1"/>
  <c r="R145" i="19"/>
  <c r="S145" i="19" s="1"/>
  <c r="F20" i="14"/>
</calcChain>
</file>

<file path=xl/sharedStrings.xml><?xml version="1.0" encoding="utf-8"?>
<sst xmlns="http://schemas.openxmlformats.org/spreadsheetml/2006/main" count="604" uniqueCount="260">
  <si>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</si>
  <si>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</si>
  <si>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</si>
  <si>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</si>
  <si>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</si>
  <si>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</si>
  <si>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</si>
  <si>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</si>
  <si>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</si>
  <si>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</si>
  <si>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</si>
  <si>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</si>
  <si>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</si>
  <si>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</si>
  <si>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</si>
  <si>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</si>
  <si>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</si>
  <si>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</si>
  <si>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</si>
  <si>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SECTION I:  BUDGET SUMMARY</t>
  </si>
  <si>
    <t>CITY OF SANTA MONICA</t>
  </si>
  <si>
    <t>TOTAL
PROGRAM
BUDGET</t>
  </si>
  <si>
    <t>SM GRANT
BUDGET</t>
  </si>
  <si>
    <t>NON-CITY PROGRAM BUDGET</t>
  </si>
  <si>
    <t>SM 
1st PERIOD EXPEND.</t>
  </si>
  <si>
    <t>SM  
2nd PERIOD EXPEND.</t>
  </si>
  <si>
    <t>SM TOTAL EXPEND.</t>
  </si>
  <si>
    <t>SM PERCENT EXPENDED</t>
  </si>
  <si>
    <t>YEAR-END
 TOTAL PROGRAM EXPEND.</t>
  </si>
  <si>
    <t>1A. Staff Salaries</t>
  </si>
  <si>
    <t>1B. Staff Fringe Benefits</t>
  </si>
  <si>
    <t>1C. Consultant Services</t>
  </si>
  <si>
    <t>2.   Space/Facilities</t>
  </si>
  <si>
    <t>3.   Equipment Purchase</t>
  </si>
  <si>
    <t>4.   Travel/Training</t>
  </si>
  <si>
    <t>5.   Insurance</t>
  </si>
  <si>
    <t>6.   Operating Expenses</t>
  </si>
  <si>
    <t>7.   Scholarships/Stipends</t>
  </si>
  <si>
    <t>8.   Other</t>
  </si>
  <si>
    <t>9.   Indirect Administrative Costs</t>
  </si>
  <si>
    <t>10.   TOTAL BUDGET</t>
  </si>
  <si>
    <t>SECTION II:  LINE ITEM DETAIL</t>
  </si>
  <si>
    <t>1A.  Staff Salaries</t>
  </si>
  <si>
    <t>Staff Name</t>
  </si>
  <si>
    <t>Title</t>
  </si>
  <si>
    <t>1A.  Staff Salaries TOTAL</t>
  </si>
  <si>
    <t>1B.  Staff Fringe Benefits</t>
  </si>
  <si>
    <t>1B.  Staff Fringe Benefits TOTAL</t>
  </si>
  <si>
    <t>1C.  Consultant Services</t>
  </si>
  <si>
    <t>1C.  Consultant Services TOTAL</t>
  </si>
  <si>
    <t>2.  Space/Facilities</t>
  </si>
  <si>
    <t>List any rental costs, utilities, janitorial costs, and any other facility costs.</t>
  </si>
  <si>
    <t>2.  Space/Facilities TOTAL</t>
  </si>
  <si>
    <t>3.  Equipment Purchase</t>
  </si>
  <si>
    <t>3.  Equipment Purchase TOTAL</t>
  </si>
  <si>
    <t>4.  Travel/Training</t>
  </si>
  <si>
    <t>4.  Travel/Training TOTAL</t>
  </si>
  <si>
    <t>5.  Insurance</t>
  </si>
  <si>
    <t>5.  Insurance TOTAL</t>
  </si>
  <si>
    <t>6.  Operating Expenses</t>
  </si>
  <si>
    <t xml:space="preserve">List all operating expenses [e.g., telephone, utilities, office supplies, printing, annual agency financial audit (required by the contract), etc.] included in the Total Program Budget. </t>
  </si>
  <si>
    <t>6.  Operating Expenses TOTAL</t>
  </si>
  <si>
    <t>7.  Scholarships/Stipends</t>
  </si>
  <si>
    <t>7.  Scholarships/Stipends TOTAL</t>
  </si>
  <si>
    <t>8.  Other</t>
  </si>
  <si>
    <t>List any program expense not appropriate for any of the above line items and provide justification.</t>
  </si>
  <si>
    <t>8.  Other TOTAL</t>
  </si>
  <si>
    <t>9.  Indirect Administrative Costs</t>
  </si>
  <si>
    <t>9.  Indirect Administrative Costs TOTAL</t>
  </si>
  <si>
    <t>Worker's Compensation - 1.10% of Gross Salary</t>
  </si>
  <si>
    <t>SUI - 2% based on direct charges</t>
  </si>
  <si>
    <t>Health Benefits - 7% of Gross Salary</t>
  </si>
  <si>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</si>
  <si>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</si>
  <si>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</si>
  <si>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</si>
  <si>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</si>
  <si>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</si>
  <si>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</si>
  <si>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</si>
  <si>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</si>
  <si>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</si>
  <si>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</si>
  <si>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</si>
  <si>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</si>
  <si>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</si>
  <si>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</si>
  <si>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</si>
  <si>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</si>
  <si>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</si>
  <si>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</si>
  <si>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</si>
  <si>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</si>
  <si>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</si>
  <si>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</si>
  <si>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</si>
  <si>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</si>
  <si>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</si>
  <si>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</si>
  <si>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</si>
  <si>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</si>
  <si>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</si>
  <si>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</si>
  <si>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</si>
  <si>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AGENCY NAME:</t>
  </si>
  <si>
    <t>WISE &amp; Healthy Aging</t>
  </si>
  <si>
    <t>PROGRAM NAME:</t>
  </si>
  <si>
    <t>Paratransit</t>
  </si>
  <si>
    <t>REPORTING PERIOD:</t>
  </si>
  <si>
    <t>FY 2020-21 Program Budget: 7/1/20-6/30/21</t>
  </si>
  <si>
    <t>FY 2019-20 Rollover</t>
  </si>
  <si>
    <t>A. Total City Funds Received to Date:</t>
  </si>
  <si>
    <t>B. Total City Funds Expended to Date:</t>
  </si>
  <si>
    <t>C. Cash Balance (Line A - Line B):</t>
  </si>
  <si>
    <t>Mid-Year Report (1st Period): 7/1/20 - 12/31/20</t>
  </si>
  <si>
    <t>Year-End Report (2nd Period): 1/1/21 - 6/30/21</t>
  </si>
  <si>
    <t>List all paid program and administrative positions (both City and non-City funded) and complete all fields below. Total Program Budget for each staff position should equal FTE * Monthly Salary x Months x % FTE to Program.</t>
  </si>
  <si>
    <t>Brandi Orton</t>
  </si>
  <si>
    <t>VP of Member Services</t>
  </si>
  <si>
    <t>Administrative Support</t>
  </si>
  <si>
    <t>Danielle Brinney</t>
  </si>
  <si>
    <t>Administration &amp; Technology Svc</t>
  </si>
  <si>
    <t>Caroline Fox</t>
  </si>
  <si>
    <t>Member Services Coordinator</t>
  </si>
  <si>
    <t xml:space="preserve">Direct Service Provision/Program Staff </t>
  </si>
  <si>
    <t>Leticia Gutierrez</t>
  </si>
  <si>
    <t>Transportation Coordinator</t>
  </si>
  <si>
    <t>Todd Moore</t>
  </si>
  <si>
    <t>Yeni Navarette</t>
  </si>
  <si>
    <t>Gerado Bruno</t>
  </si>
  <si>
    <t>Transportation Attendant</t>
  </si>
  <si>
    <t>Jessica Hall</t>
  </si>
  <si>
    <t>List each fringe benefit as a percentage of total staff salaries listed above (FICA, SUI, Workers’ Compensation, Medical Insurance, Retirement, etc.).</t>
  </si>
  <si>
    <t>Description</t>
  </si>
  <si>
    <t>FICA -7.65% of Gross Salary</t>
  </si>
  <si>
    <t>Retirement Benefits - .5% of Gross Salary</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</si>
  <si>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</si>
  <si>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</si>
  <si>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Audit Fees - $251.677 /month  (rate 69.91 X 3.60FTE =251.677)  X  12 months =3,020annuually</t>
  </si>
  <si>
    <t>Payroll - $80.10 /month (rate 22.25 X 3.60 FTE =80.10 X 12 months = $961 annually</t>
  </si>
  <si>
    <t>Contractors General - Purchase of Van Service for  Excursions &amp; Events</t>
  </si>
  <si>
    <t>Contractors General - Purchase of Taxi Cab Service</t>
  </si>
  <si>
    <t>Contractors General - IT &amp; Program Support</t>
  </si>
  <si>
    <t xml:space="preserve">Rent - </t>
  </si>
  <si>
    <t xml:space="preserve">Security - </t>
  </si>
  <si>
    <t xml:space="preserve">Janitorial - </t>
  </si>
  <si>
    <t>Equipment is defined as non-expendable personal property having a useful life of more than one year and a unit cost of $1,000 or more. List each item to be leased, rented or purchased.</t>
  </si>
  <si>
    <t>Laptop Computers 2 @ $2,000 each</t>
  </si>
  <si>
    <t>Network upgrades  (General Fund)</t>
  </si>
  <si>
    <t>List any trainings/seminars/conferences to be attended and include any amounts for travel, per diem, lodging, etc. For mileage, include mileage reimbursement rate in calculation.</t>
  </si>
  <si>
    <t>Local Travel - based on mileage reimbursement  (300 miles @ .58 per mile = 174)</t>
  </si>
  <si>
    <t>Staff Training - 4 staff @ $250 per training</t>
  </si>
  <si>
    <t>Insurance coverage should align with City contract provisions.</t>
  </si>
  <si>
    <t xml:space="preserve">Insurance -  $147.805 /month (rate $42.23 X 3.50 FTE= $147.805)   X  12 months = $1,774 annually </t>
  </si>
  <si>
    <t>Office Supplies -  $6,576/Year  ($540/Month x 12 months)</t>
  </si>
  <si>
    <t>Program Supplies -  $5,411 /Year  ($450.92/Month x 12 months)</t>
  </si>
  <si>
    <t>Telephone -$192.20/Month (rate $53.39 X 3.60 FTE = $192.20)  X  12 months = $2,306 annually</t>
  </si>
  <si>
    <t>Postage &amp; Shipping - $3,980 Year ($331.67/month x 12)</t>
  </si>
  <si>
    <t>Copier Costs - $1,100/Year ($91.67/month x 12)</t>
  </si>
  <si>
    <t>Printing Costs - $8,400/Year (700/month x 12)</t>
  </si>
  <si>
    <t>Advertising -  $9,600/Year  ($800 /Month  x 12 months)</t>
  </si>
  <si>
    <t>Hiring Fees -  $600/Year  ($50/Month x 12 months)</t>
  </si>
  <si>
    <t>Meeting Costs - $1,800/Year  ($150/Month  x 12 months)</t>
  </si>
  <si>
    <t>Volunteer Recognition - $1,000/year ($83.33/month x 12 months)</t>
  </si>
  <si>
    <t>List any scholarships or stipends, and include: number of recipients, maximum amount per recipient, and basis for computation.</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</si>
  <si>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</si>
  <si>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</si>
  <si>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</si>
  <si>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</si>
  <si>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</si>
  <si>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Source</t>
  </si>
  <si>
    <t>PROJECTED MATCH AMOUNT</t>
  </si>
  <si>
    <t>1st PERIOD ACTUAL MATCH AMOUNT</t>
  </si>
  <si>
    <t>2nd PERIOD ACTUAL MATCH AMOUNT</t>
  </si>
  <si>
    <t>YEAR-END ACTUAL MATCH 
AMOUNT</t>
  </si>
  <si>
    <t>YEAR-END
CASH MATCH
CHECK</t>
  </si>
  <si>
    <t>YEAR-END CASH MATCH VARIANCE</t>
  </si>
  <si>
    <t>1.  Government Grants</t>
  </si>
  <si>
    <t>2.  Private/Corporate Grants</t>
  </si>
  <si>
    <t>3.  Individual Donations</t>
  </si>
  <si>
    <t>4.  Fundraising Events</t>
  </si>
  <si>
    <t>5.  Fees for Service</t>
  </si>
  <si>
    <t>6.  Other</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</si>
  <si>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</si>
  <si>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</si>
  <si>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</si>
  <si>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</si>
  <si>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</si>
  <si>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</si>
  <si>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</si>
  <si>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</si>
  <si>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</si>
  <si>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</si>
  <si>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</si>
  <si>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</si>
  <si>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</si>
  <si>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</si>
  <si>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</si>
  <si>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</si>
  <si>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</si>
  <si>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</si>
  <si>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</si>
  <si>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</si>
  <si>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</si>
  <si>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</si>
  <si>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</si>
  <si>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</si>
  <si>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</si>
  <si>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</si>
  <si>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</si>
  <si>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</si>
  <si>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</si>
  <si>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</si>
  <si>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</si>
  <si>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</si>
  <si>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</si>
  <si>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</si>
  <si>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</si>
  <si>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</si>
  <si>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</si>
  <si>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</si>
  <si>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</si>
  <si>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</si>
  <si>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</si>
  <si>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</si>
  <si>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</si>
  <si>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</si>
  <si>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</si>
  <si>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</si>
  <si>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</si>
  <si>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</si>
  <si>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</si>
  <si>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</si>
  <si>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</si>
  <si>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</si>
  <si>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</si>
  <si>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</si>
  <si>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</si>
  <si>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</si>
  <si>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</si>
  <si>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</si>
  <si>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</si>
  <si>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</si>
  <si>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</si>
  <si>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</si>
  <si>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</si>
  <si>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</si>
  <si>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</si>
  <si>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</si>
  <si>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</si>
  <si>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</si>
  <si>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</si>
  <si>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</si>
  <si>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</si>
  <si>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</si>
  <si>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</si>
  <si>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NO MATCH REQUIREMENT</t>
  </si>
  <si>
    <t>Less: Onetime FY 2019-20 Carryover*</t>
  </si>
  <si>
    <t>Program Expenditures (Adjusted)</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</si>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</sst>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29"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u val="singleAccounting"/>
      <sz val="11"/>
      <name val="Arial"/>
      <family val="2"/>
    </font>
  </fonts>
  <fills count="13">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FF0000"/>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cellStyleXfs>
  <cellXfs count="301">
    <xf numFmtId="0" fontId="0" fillId="0" borderId="0" xfId="0"/>
    <xf numFmtId="0" fontId="1" fillId="0" borderId="0" xfId="3"/>
    <xf numFmtId="164" fontId="3" fillId="3" borderId="1" xfId="2" applyNumberFormat="1" applyFont="1" applyFill="1" applyBorder="1" applyProtection="1"/>
    <xf numFmtId="9" fontId="3" fillId="3" borderId="2" xfId="5" applyFont="1" applyFill="1" applyBorder="1" applyAlignment="1" applyProtection="1">
      <alignment horizontal="center"/>
    </xf>
    <xf numFmtId="164" fontId="3" fillId="3" borderId="2" xfId="2" applyNumberFormat="1" applyFont="1" applyFill="1" applyBorder="1" applyProtection="1"/>
    <xf numFmtId="0" fontId="3" fillId="3" borderId="2" xfId="3" applyFont="1" applyFill="1" applyBorder="1" applyAlignment="1" applyProtection="1">
      <alignment horizontal="center"/>
    </xf>
    <xf numFmtId="0" fontId="3" fillId="3" borderId="2" xfId="3" applyFont="1" applyFill="1" applyBorder="1" applyAlignment="1" applyProtection="1">
      <alignment horizontal="right"/>
    </xf>
    <xf numFmtId="0" fontId="3" fillId="3" borderId="2" xfId="3" applyFont="1" applyFill="1" applyBorder="1" applyAlignment="1" applyProtection="1">
      <alignment horizontal="left"/>
    </xf>
    <xf numFmtId="0" fontId="3" fillId="3" borderId="3" xfId="3" applyFont="1" applyFill="1" applyBorder="1" applyAlignment="1" applyProtection="1">
      <alignment horizontal="right"/>
    </xf>
    <xf numFmtId="164" fontId="2" fillId="3" borderId="1" xfId="2" applyNumberFormat="1" applyFont="1" applyFill="1" applyBorder="1" applyProtection="1"/>
    <xf numFmtId="9" fontId="2" fillId="3" borderId="2" xfId="5" applyFont="1" applyFill="1" applyBorder="1" applyAlignment="1" applyProtection="1">
      <alignment horizontal="center"/>
    </xf>
    <xf numFmtId="164" fontId="2" fillId="3" borderId="2" xfId="2" applyNumberFormat="1" applyFont="1" applyFill="1" applyBorder="1" applyProtection="1"/>
    <xf numFmtId="0" fontId="2" fillId="3" borderId="2" xfId="3" applyFont="1" applyFill="1" applyBorder="1" applyAlignment="1" applyProtection="1">
      <alignment horizontal="center"/>
    </xf>
    <xf numFmtId="0" fontId="2" fillId="3" borderId="2" xfId="3" applyFont="1" applyFill="1" applyBorder="1" applyAlignment="1" applyProtection="1">
      <alignment horizontal="right"/>
    </xf>
    <xf numFmtId="166" fontId="6" fillId="3" borderId="9" xfId="1" applyNumberFormat="1" applyFont="1" applyFill="1" applyBorder="1" applyAlignment="1" applyProtection="1">
      <alignment horizontal="center"/>
    </xf>
    <xf numFmtId="9" fontId="6" fillId="3" borderId="10" xfId="5" applyFont="1" applyFill="1" applyBorder="1" applyAlignment="1" applyProtection="1">
      <alignment horizontal="center"/>
    </xf>
    <xf numFmtId="0" fontId="6" fillId="3" borderId="10" xfId="3" applyFont="1" applyFill="1" applyBorder="1" applyAlignment="1" applyProtection="1">
      <alignment horizontal="center"/>
    </xf>
    <xf numFmtId="0" fontId="1" fillId="3" borderId="10" xfId="3" applyFont="1" applyFill="1" applyBorder="1" applyProtection="1"/>
    <xf numFmtId="0" fontId="2" fillId="3" borderId="10" xfId="3" applyFont="1" applyFill="1" applyBorder="1" applyProtection="1"/>
    <xf numFmtId="0" fontId="2" fillId="3" borderId="11" xfId="3" applyFont="1" applyFill="1" applyBorder="1" applyProtection="1"/>
    <xf numFmtId="166" fontId="6" fillId="3" borderId="7" xfId="1" applyNumberFormat="1" applyFont="1" applyFill="1" applyBorder="1" applyAlignment="1" applyProtection="1">
      <alignment horizontal="center"/>
    </xf>
    <xf numFmtId="9" fontId="6" fillId="3" borderId="0" xfId="5" applyFont="1" applyFill="1" applyBorder="1" applyAlignment="1" applyProtection="1">
      <alignment horizontal="center"/>
    </xf>
    <xf numFmtId="0" fontId="6" fillId="3" borderId="0" xfId="3" applyFont="1" applyFill="1" applyBorder="1" applyAlignment="1" applyProtection="1">
      <alignment horizontal="center"/>
    </xf>
    <xf numFmtId="0" fontId="2" fillId="3" borderId="11" xfId="3" applyFont="1" applyFill="1" applyBorder="1" applyAlignment="1" applyProtection="1">
      <alignment wrapText="1"/>
    </xf>
    <xf numFmtId="0" fontId="2" fillId="4" borderId="1" xfId="3" applyFont="1" applyFill="1" applyBorder="1" applyAlignment="1" applyProtection="1"/>
    <xf numFmtId="0" fontId="2" fillId="4" borderId="2" xfId="3" applyFont="1" applyFill="1" applyBorder="1" applyAlignment="1" applyProtection="1"/>
    <xf numFmtId="0" fontId="2" fillId="4"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9" fontId="1" fillId="0" borderId="21" xfId="5" applyFont="1" applyFill="1" applyBorder="1" applyAlignment="1" applyProtection="1">
      <alignment horizontal="center"/>
    </xf>
    <xf numFmtId="164" fontId="1" fillId="0" borderId="21" xfId="2" applyNumberFormat="1" applyFont="1" applyFill="1" applyBorder="1" applyProtection="1"/>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0" borderId="22" xfId="3" applyNumberFormat="1" applyFont="1" applyFill="1" applyBorder="1" applyProtection="1"/>
    <xf numFmtId="0" fontId="7" fillId="0" borderId="0" xfId="3" applyFont="1" applyFill="1" applyBorder="1" applyAlignment="1" applyProtection="1">
      <alignment horizontal="center" wrapText="1"/>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4"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horizontal="center"/>
    </xf>
    <xf numFmtId="0" fontId="1" fillId="0" borderId="0" xfId="3" applyFont="1" applyFill="1" applyBorder="1" applyAlignment="1" applyProtection="1">
      <alignment vertical="center" wrapText="1"/>
    </xf>
    <xf numFmtId="164" fontId="1" fillId="0" borderId="23" xfId="2" applyNumberFormat="1" applyFont="1" applyFill="1" applyBorder="1" applyProtection="1"/>
    <xf numFmtId="9" fontId="1" fillId="0" borderId="23" xfId="5" applyFont="1" applyFill="1" applyBorder="1" applyAlignment="1" applyProtection="1">
      <alignment horizontal="center"/>
    </xf>
    <xf numFmtId="0" fontId="2" fillId="0" borderId="0" xfId="3" applyFont="1" applyAlignment="1">
      <alignment horizontal="center"/>
    </xf>
    <xf numFmtId="9" fontId="7" fillId="0" borderId="0" xfId="5" applyFont="1" applyFill="1" applyBorder="1" applyAlignment="1" applyProtection="1">
      <alignment horizontal="center" wrapText="1"/>
    </xf>
    <xf numFmtId="166" fontId="7" fillId="0" borderId="7" xfId="1" applyNumberFormat="1" applyFont="1" applyFill="1" applyBorder="1" applyAlignment="1" applyProtection="1">
      <alignment horizontal="center" wrapText="1"/>
    </xf>
    <xf numFmtId="0" fontId="1" fillId="0" borderId="5" xfId="3" applyFont="1" applyFill="1" applyBorder="1" applyProtection="1"/>
    <xf numFmtId="0" fontId="10" fillId="0" borderId="8" xfId="3" applyFont="1" applyFill="1" applyBorder="1" applyAlignment="1" applyProtection="1">
      <alignment wrapText="1"/>
    </xf>
    <xf numFmtId="0" fontId="10" fillId="0" borderId="0" xfId="3" applyFont="1" applyFill="1" applyBorder="1" applyAlignment="1" applyProtection="1">
      <alignment wrapText="1"/>
    </xf>
    <xf numFmtId="0" fontId="10" fillId="0" borderId="0" xfId="3" applyFont="1" applyFill="1" applyBorder="1" applyAlignment="1" applyProtection="1">
      <alignment horizontal="center" wrapText="1"/>
    </xf>
    <xf numFmtId="0" fontId="1" fillId="0" borderId="6" xfId="3" applyFont="1" applyFill="1" applyBorder="1" applyProtection="1"/>
    <xf numFmtId="0" fontId="2" fillId="3" borderId="25" xfId="3" applyFont="1" applyFill="1" applyBorder="1" applyAlignment="1" applyProtection="1">
      <alignment horizontal="left"/>
    </xf>
    <xf numFmtId="0" fontId="2" fillId="3" borderId="26" xfId="3" applyFont="1" applyFill="1" applyBorder="1" applyAlignment="1" applyProtection="1">
      <alignment horizontal="right"/>
    </xf>
    <xf numFmtId="0" fontId="2" fillId="3" borderId="26" xfId="3" applyFont="1" applyFill="1" applyBorder="1" applyAlignment="1" applyProtection="1">
      <alignment horizontal="center"/>
    </xf>
    <xf numFmtId="164" fontId="2" fillId="3" borderId="26" xfId="2" applyNumberFormat="1" applyFont="1" applyFill="1" applyBorder="1" applyProtection="1"/>
    <xf numFmtId="9" fontId="2" fillId="3" borderId="26" xfId="5" applyFont="1" applyFill="1" applyBorder="1" applyAlignment="1" applyProtection="1">
      <alignment horizontal="center"/>
    </xf>
    <xf numFmtId="164" fontId="2" fillId="3" borderId="27" xfId="2" applyNumberFormat="1" applyFont="1" applyFill="1" applyBorder="1" applyProtection="1"/>
    <xf numFmtId="0" fontId="11" fillId="0" borderId="0" xfId="3" applyFont="1" applyFill="1" applyBorder="1" applyAlignment="1" applyProtection="1">
      <alignment horizontal="center"/>
    </xf>
    <xf numFmtId="0" fontId="11" fillId="3" borderId="8" xfId="3" applyFont="1" applyFill="1" applyBorder="1" applyAlignment="1" applyProtection="1"/>
    <xf numFmtId="0" fontId="11" fillId="3" borderId="0" xfId="3" applyFont="1" applyFill="1" applyBorder="1" applyAlignment="1" applyProtection="1">
      <alignment wrapText="1"/>
    </xf>
    <xf numFmtId="0" fontId="11" fillId="3" borderId="0" xfId="3" applyFont="1" applyFill="1" applyBorder="1" applyProtection="1"/>
    <xf numFmtId="0" fontId="11" fillId="3" borderId="7" xfId="3" applyFont="1" applyFill="1" applyBorder="1" applyProtection="1"/>
    <xf numFmtId="0" fontId="11" fillId="0" borderId="0" xfId="3" applyFont="1" applyFill="1" applyBorder="1" applyProtection="1"/>
    <xf numFmtId="164" fontId="11" fillId="3" borderId="0" xfId="2" applyNumberFormat="1" applyFont="1" applyFill="1" applyBorder="1" applyProtection="1"/>
    <xf numFmtId="9" fontId="11" fillId="3" borderId="0" xfId="5" applyFont="1" applyFill="1" applyBorder="1" applyAlignment="1" applyProtection="1">
      <alignment horizontal="center"/>
    </xf>
    <xf numFmtId="44" fontId="11" fillId="3" borderId="7" xfId="2" applyFont="1" applyFill="1" applyBorder="1" applyProtection="1"/>
    <xf numFmtId="0" fontId="11" fillId="0" borderId="0" xfId="3" applyFont="1" applyFill="1" applyProtection="1"/>
    <xf numFmtId="0" fontId="11" fillId="3" borderId="8" xfId="3" applyFont="1" applyFill="1" applyBorder="1" applyProtection="1"/>
    <xf numFmtId="0" fontId="6" fillId="3" borderId="0" xfId="3" applyFont="1" applyFill="1" applyBorder="1" applyProtection="1"/>
    <xf numFmtId="0" fontId="6" fillId="0" borderId="0" xfId="3" applyFont="1" applyFill="1" applyBorder="1" applyAlignment="1" applyProtection="1">
      <alignment horizontal="center"/>
    </xf>
    <xf numFmtId="0" fontId="12" fillId="0" borderId="0" xfId="3" applyFont="1" applyFill="1" applyBorder="1" applyAlignment="1" applyProtection="1"/>
    <xf numFmtId="0" fontId="12"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4" borderId="10" xfId="3" applyFont="1" applyFill="1" applyBorder="1" applyAlignment="1" applyProtection="1"/>
    <xf numFmtId="164" fontId="4" fillId="2" borderId="0" xfId="2" applyNumberFormat="1" applyFont="1" applyFill="1" applyBorder="1" applyAlignment="1" applyProtection="1">
      <alignment horizontal="center"/>
    </xf>
    <xf numFmtId="0" fontId="15" fillId="0" borderId="0" xfId="3" applyFont="1" applyFill="1" applyBorder="1" applyAlignment="1" applyProtection="1">
      <alignment horizontal="center"/>
    </xf>
    <xf numFmtId="0" fontId="6" fillId="3" borderId="8" xfId="3" applyFont="1" applyFill="1" applyBorder="1" applyAlignment="1" applyProtection="1">
      <alignment horizontal="left" indent="1"/>
    </xf>
    <xf numFmtId="0" fontId="1" fillId="0" borderId="10" xfId="3" applyFont="1" applyFill="1" applyBorder="1" applyProtection="1"/>
    <xf numFmtId="0" fontId="13" fillId="0" borderId="10" xfId="3" applyFont="1" applyFill="1" applyBorder="1" applyProtection="1"/>
    <xf numFmtId="0" fontId="2" fillId="4" borderId="9" xfId="3" applyFont="1" applyFill="1" applyBorder="1" applyAlignment="1" applyProtection="1"/>
    <xf numFmtId="0" fontId="3" fillId="4" borderId="11" xfId="3" applyFont="1" applyFill="1" applyBorder="1" applyAlignment="1" applyProtection="1"/>
    <xf numFmtId="0" fontId="3" fillId="7" borderId="18" xfId="3" applyFont="1" applyFill="1" applyBorder="1" applyAlignment="1" applyProtection="1">
      <alignment horizontal="left"/>
    </xf>
    <xf numFmtId="0" fontId="3" fillId="7"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7" borderId="19" xfId="2" applyNumberFormat="1" applyFont="1" applyFill="1" applyBorder="1" applyAlignment="1" applyProtection="1">
      <alignment horizontal="center"/>
    </xf>
    <xf numFmtId="0" fontId="13" fillId="0" borderId="11" xfId="3" applyFont="1" applyBorder="1" applyProtection="1"/>
    <xf numFmtId="0" fontId="6" fillId="0" borderId="10" xfId="3" applyFont="1" applyBorder="1" applyAlignment="1" applyProtection="1">
      <alignment horizontal="center" wrapText="1"/>
    </xf>
    <xf numFmtId="0" fontId="6" fillId="0" borderId="9" xfId="3" applyFont="1" applyBorder="1" applyAlignment="1" applyProtection="1">
      <alignment horizontal="center" wrapText="1"/>
    </xf>
    <xf numFmtId="164" fontId="1" fillId="0" borderId="22" xfId="2" applyNumberFormat="1" applyFont="1" applyBorder="1" applyProtection="1"/>
    <xf numFmtId="164" fontId="1" fillId="0" borderId="23" xfId="2" applyNumberFormat="1" applyFont="1" applyBorder="1" applyProtection="1"/>
    <xf numFmtId="0" fontId="3" fillId="0" borderId="6" xfId="3" applyFont="1" applyBorder="1" applyProtection="1"/>
    <xf numFmtId="164" fontId="3" fillId="7" borderId="34" xfId="2" applyNumberFormat="1" applyFont="1" applyFill="1" applyBorder="1" applyProtection="1"/>
    <xf numFmtId="164" fontId="3" fillId="7" borderId="35"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8" borderId="1" xfId="3" applyFont="1" applyFill="1" applyBorder="1" applyAlignment="1">
      <alignment horizontal="center" vertical="center" wrapText="1"/>
    </xf>
    <xf numFmtId="0" fontId="16" fillId="8" borderId="20" xfId="3" applyFont="1" applyFill="1" applyBorder="1" applyAlignment="1">
      <alignment horizontal="center" vertical="center" wrapText="1"/>
    </xf>
    <xf numFmtId="0" fontId="12" fillId="0" borderId="0" xfId="3" applyFont="1"/>
    <xf numFmtId="9" fontId="6"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2" xfId="0" applyFont="1" applyBorder="1" applyAlignment="1" applyProtection="1"/>
    <xf numFmtId="0" fontId="1" fillId="0" borderId="10" xfId="3" applyFont="1" applyBorder="1" applyProtection="1"/>
    <xf numFmtId="0" fontId="1" fillId="0" borderId="0" xfId="3" applyFont="1" applyBorder="1" applyProtection="1"/>
    <xf numFmtId="0" fontId="19" fillId="0" borderId="0" xfId="3" applyFont="1" applyAlignment="1" applyProtection="1">
      <alignment horizontal="center"/>
    </xf>
    <xf numFmtId="0" fontId="3" fillId="0" borderId="12" xfId="3" applyFont="1" applyFill="1" applyBorder="1" applyAlignment="1" applyProtection="1"/>
    <xf numFmtId="0" fontId="2"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2"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0" fontId="19" fillId="0" borderId="0" xfId="3" applyFont="1" applyBorder="1" applyAlignment="1" applyProtection="1"/>
    <xf numFmtId="41" fontId="5" fillId="4" borderId="11" xfId="3" applyNumberFormat="1" applyFont="1" applyFill="1" applyBorder="1" applyAlignment="1" applyProtection="1">
      <alignment horizontal="center"/>
    </xf>
    <xf numFmtId="41" fontId="20" fillId="4" borderId="10" xfId="3" applyNumberFormat="1" applyFont="1" applyFill="1" applyBorder="1" applyAlignment="1" applyProtection="1">
      <alignment horizontal="center" wrapText="1"/>
    </xf>
    <xf numFmtId="0" fontId="1" fillId="4" borderId="9" xfId="3" applyFont="1" applyFill="1" applyBorder="1" applyProtection="1"/>
    <xf numFmtId="0" fontId="4" fillId="6" borderId="8" xfId="3" applyFont="1" applyFill="1" applyBorder="1" applyProtection="1"/>
    <xf numFmtId="0" fontId="4" fillId="2" borderId="0" xfId="3" applyFont="1" applyFill="1" applyBorder="1" applyAlignment="1" applyProtection="1">
      <alignment horizontal="center"/>
    </xf>
    <xf numFmtId="0" fontId="4" fillId="6" borderId="0" xfId="3" applyFont="1" applyFill="1" applyBorder="1" applyAlignment="1" applyProtection="1">
      <alignment horizontal="center"/>
    </xf>
    <xf numFmtId="0" fontId="19" fillId="6" borderId="7" xfId="3" applyFont="1" applyFill="1" applyBorder="1" applyProtection="1"/>
    <xf numFmtId="9" fontId="4" fillId="2" borderId="8" xfId="3" applyNumberFormat="1" applyFont="1" applyFill="1" applyBorder="1" applyProtection="1"/>
    <xf numFmtId="9" fontId="4" fillId="2" borderId="0" xfId="3" applyNumberFormat="1" applyFont="1" applyFill="1" applyBorder="1" applyAlignment="1" applyProtection="1">
      <alignment horizontal="center"/>
    </xf>
    <xf numFmtId="9" fontId="4" fillId="6" borderId="0" xfId="3" applyNumberFormat="1" applyFont="1" applyFill="1" applyBorder="1" applyAlignment="1" applyProtection="1">
      <alignment horizontal="center"/>
    </xf>
    <xf numFmtId="41" fontId="5" fillId="4" borderId="8" xfId="3" applyNumberFormat="1" applyFont="1" applyFill="1" applyBorder="1" applyAlignment="1" applyProtection="1">
      <alignment horizontal="center"/>
    </xf>
    <xf numFmtId="164" fontId="4" fillId="6" borderId="0" xfId="2" applyNumberFormat="1" applyFont="1" applyFill="1" applyBorder="1" applyAlignment="1" applyProtection="1">
      <alignment horizontal="right"/>
    </xf>
    <xf numFmtId="164" fontId="4" fillId="6" borderId="7" xfId="2" applyNumberFormat="1" applyFont="1" applyFill="1" applyBorder="1" applyAlignment="1" applyProtection="1">
      <alignment horizontal="right"/>
    </xf>
    <xf numFmtId="165" fontId="4" fillId="2" borderId="0" xfId="3" applyNumberFormat="1" applyFont="1" applyFill="1" applyBorder="1" applyAlignment="1" applyProtection="1">
      <alignment horizontal="center"/>
    </xf>
    <xf numFmtId="164" fontId="4" fillId="6" borderId="0" xfId="2" applyNumberFormat="1" applyFont="1" applyFill="1" applyBorder="1" applyAlignment="1" applyProtection="1">
      <alignment horizontal="center"/>
    </xf>
    <xf numFmtId="165" fontId="4" fillId="2" borderId="7" xfId="3" applyNumberFormat="1" applyFont="1" applyFill="1" applyBorder="1" applyAlignment="1" applyProtection="1">
      <alignment horizontal="center"/>
    </xf>
    <xf numFmtId="0" fontId="19" fillId="6" borderId="0" xfId="3" applyFont="1" applyFill="1" applyBorder="1" applyAlignment="1" applyProtection="1">
      <alignment horizontal="center"/>
    </xf>
    <xf numFmtId="0" fontId="19" fillId="0" borderId="0" xfId="3" applyFont="1" applyProtection="1"/>
    <xf numFmtId="0" fontId="1" fillId="0" borderId="42" xfId="3" applyFont="1" applyFill="1" applyBorder="1" applyProtection="1"/>
    <xf numFmtId="0" fontId="2" fillId="3" borderId="36" xfId="3" applyFont="1" applyFill="1" applyBorder="1" applyAlignment="1" applyProtection="1">
      <alignment wrapText="1"/>
    </xf>
    <xf numFmtId="0" fontId="2" fillId="3" borderId="37" xfId="3" applyFont="1" applyFill="1" applyBorder="1" applyProtection="1"/>
    <xf numFmtId="0" fontId="1" fillId="3" borderId="37" xfId="3" applyFont="1" applyFill="1" applyBorder="1" applyProtection="1"/>
    <xf numFmtId="0" fontId="6" fillId="3" borderId="37" xfId="3" applyFont="1" applyFill="1" applyBorder="1" applyAlignment="1" applyProtection="1">
      <alignment horizontal="center"/>
    </xf>
    <xf numFmtId="9" fontId="6" fillId="3" borderId="37" xfId="5" applyFont="1" applyFill="1" applyBorder="1" applyAlignment="1" applyProtection="1">
      <alignment horizontal="center"/>
    </xf>
    <xf numFmtId="166" fontId="6" fillId="3" borderId="38" xfId="1" applyNumberFormat="1" applyFont="1" applyFill="1" applyBorder="1" applyAlignment="1" applyProtection="1">
      <alignment horizontal="center"/>
    </xf>
    <xf numFmtId="0" fontId="11" fillId="3" borderId="39" xfId="3" applyFont="1" applyFill="1" applyBorder="1" applyAlignment="1" applyProtection="1"/>
    <xf numFmtId="166" fontId="6" fillId="3" borderId="43" xfId="1" applyNumberFormat="1" applyFont="1" applyFill="1" applyBorder="1" applyAlignment="1" applyProtection="1">
      <alignment horizontal="center"/>
    </xf>
    <xf numFmtId="0" fontId="10" fillId="0" borderId="39" xfId="3" applyFont="1" applyFill="1" applyBorder="1" applyAlignment="1" applyProtection="1">
      <alignment wrapText="1"/>
    </xf>
    <xf numFmtId="166" fontId="7" fillId="0" borderId="43" xfId="1" applyNumberFormat="1" applyFont="1" applyFill="1" applyBorder="1" applyAlignment="1" applyProtection="1">
      <alignment horizontal="center" wrapText="1"/>
    </xf>
    <xf numFmtId="0" fontId="1" fillId="0" borderId="41" xfId="3" applyFont="1" applyFill="1" applyBorder="1" applyProtection="1"/>
    <xf numFmtId="0" fontId="2" fillId="3" borderId="45" xfId="3" applyFont="1" applyFill="1" applyBorder="1" applyAlignment="1" applyProtection="1">
      <alignment horizontal="left"/>
    </xf>
    <xf numFmtId="0" fontId="2" fillId="3" borderId="46" xfId="3" applyFont="1" applyFill="1" applyBorder="1" applyAlignment="1" applyProtection="1">
      <alignment horizontal="right"/>
    </xf>
    <xf numFmtId="164" fontId="2" fillId="3" borderId="46" xfId="2" applyNumberFormat="1" applyFont="1" applyFill="1" applyBorder="1" applyProtection="1"/>
    <xf numFmtId="9" fontId="2" fillId="3" borderId="46" xfId="5" applyFont="1" applyFill="1" applyBorder="1" applyAlignment="1" applyProtection="1">
      <alignment horizontal="center"/>
    </xf>
    <xf numFmtId="164" fontId="2" fillId="3" borderId="47" xfId="2" applyNumberFormat="1" applyFont="1" applyFill="1" applyBorder="1" applyProtection="1"/>
    <xf numFmtId="0" fontId="1" fillId="0" borderId="8" xfId="3" applyFont="1" applyFill="1" applyBorder="1" applyProtection="1"/>
    <xf numFmtId="164" fontId="1" fillId="0" borderId="24"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48" xfId="2" applyNumberFormat="1" applyFont="1" applyFill="1" applyBorder="1" applyProtection="1"/>
    <xf numFmtId="9" fontId="2" fillId="0" borderId="48" xfId="5" applyFont="1" applyFill="1" applyBorder="1" applyAlignment="1" applyProtection="1">
      <alignment horizontal="center"/>
    </xf>
    <xf numFmtId="164" fontId="2" fillId="0" borderId="49"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3" borderId="51"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4" borderId="2" xfId="5" applyFont="1" applyFill="1" applyBorder="1" applyAlignment="1" applyProtection="1"/>
    <xf numFmtId="9" fontId="11" fillId="3" borderId="0" xfId="5" applyFont="1" applyFill="1" applyBorder="1" applyProtection="1"/>
    <xf numFmtId="165" fontId="4" fillId="2"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22" fillId="0" borderId="16" xfId="3" applyFont="1" applyFill="1" applyBorder="1" applyAlignment="1" applyProtection="1">
      <alignment horizontal="right" vertical="center"/>
    </xf>
    <xf numFmtId="0" fontId="22" fillId="0" borderId="16" xfId="3" quotePrefix="1" applyFont="1" applyFill="1" applyBorder="1" applyAlignment="1" applyProtection="1">
      <alignment horizontal="right" vertical="center"/>
    </xf>
    <xf numFmtId="0" fontId="21"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2" fillId="0" borderId="0" xfId="3"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21" fillId="3" borderId="16" xfId="3" applyFont="1" applyFill="1" applyBorder="1" applyAlignment="1" applyProtection="1">
      <alignment horizontal="center" vertical="center" wrapText="1"/>
    </xf>
    <xf numFmtId="0" fontId="4" fillId="0" borderId="16" xfId="0" applyFont="1" applyBorder="1" applyAlignment="1" applyProtection="1">
      <alignment horizontal="right" vertical="center"/>
    </xf>
    <xf numFmtId="0" fontId="3" fillId="0" borderId="16" xfId="0" applyFont="1" applyBorder="1" applyAlignment="1" applyProtection="1">
      <alignment horizontal="right" vertical="center"/>
    </xf>
    <xf numFmtId="0" fontId="2" fillId="11" borderId="12" xfId="3" applyFont="1" applyFill="1" applyBorder="1" applyProtection="1"/>
    <xf numFmtId="0" fontId="2" fillId="11" borderId="17" xfId="3" applyFont="1" applyFill="1" applyBorder="1" applyProtection="1"/>
    <xf numFmtId="0" fontId="1" fillId="11" borderId="44" xfId="0" applyFont="1" applyFill="1" applyBorder="1" applyAlignment="1" applyProtection="1">
      <alignment horizontal="left" vertical="top"/>
    </xf>
    <xf numFmtId="0" fontId="1" fillId="11" borderId="22" xfId="0" applyFont="1" applyFill="1" applyBorder="1" applyAlignment="1" applyProtection="1">
      <alignment horizontal="left" vertical="top"/>
    </xf>
    <xf numFmtId="43" fontId="1" fillId="11" borderId="22" xfId="0" applyNumberFormat="1" applyFont="1" applyFill="1" applyBorder="1" applyAlignment="1" applyProtection="1">
      <alignment horizontal="center" vertical="top" shrinkToFit="1"/>
    </xf>
    <xf numFmtId="44" fontId="1" fillId="11" borderId="22" xfId="0" applyNumberFormat="1" applyFont="1" applyFill="1" applyBorder="1" applyAlignment="1" applyProtection="1">
      <alignment horizontal="center" vertical="top" shrinkToFit="1"/>
    </xf>
    <xf numFmtId="0" fontId="1" fillId="11" borderId="22" xfId="0" applyFont="1" applyFill="1" applyBorder="1" applyAlignment="1" applyProtection="1">
      <alignment horizontal="center" vertical="top" shrinkToFit="1"/>
    </xf>
    <xf numFmtId="9" fontId="1" fillId="11" borderId="22" xfId="0" applyNumberFormat="1" applyFont="1" applyFill="1" applyBorder="1" applyAlignment="1" applyProtection="1">
      <alignment horizontal="center" vertical="top" shrinkToFit="1"/>
    </xf>
    <xf numFmtId="44" fontId="1" fillId="11" borderId="22" xfId="2" applyFont="1" applyFill="1" applyBorder="1" applyProtection="1"/>
    <xf numFmtId="164" fontId="1" fillId="11" borderId="22" xfId="2" applyNumberFormat="1" applyFont="1" applyFill="1" applyBorder="1" applyProtection="1"/>
    <xf numFmtId="164" fontId="1" fillId="11" borderId="21" xfId="2" applyNumberFormat="1" applyFont="1" applyFill="1" applyBorder="1" applyProtection="1"/>
    <xf numFmtId="43" fontId="1" fillId="11" borderId="23" xfId="0" applyNumberFormat="1" applyFont="1" applyFill="1" applyBorder="1" applyAlignment="1" applyProtection="1">
      <alignment horizontal="center" vertical="top" shrinkToFit="1"/>
    </xf>
    <xf numFmtId="44" fontId="1" fillId="11" borderId="23" xfId="0" applyNumberFormat="1" applyFont="1" applyFill="1" applyBorder="1" applyAlignment="1" applyProtection="1">
      <alignment horizontal="center" vertical="top" shrinkToFit="1"/>
    </xf>
    <xf numFmtId="0" fontId="1" fillId="11" borderId="23" xfId="0" applyFont="1" applyFill="1" applyBorder="1" applyAlignment="1" applyProtection="1">
      <alignment horizontal="center" vertical="top" shrinkToFit="1"/>
    </xf>
    <xf numFmtId="9" fontId="1" fillId="11" borderId="23" xfId="0" applyNumberFormat="1" applyFont="1" applyFill="1" applyBorder="1" applyAlignment="1" applyProtection="1">
      <alignment horizontal="center" vertical="top" shrinkToFit="1"/>
    </xf>
    <xf numFmtId="0" fontId="1" fillId="11" borderId="32" xfId="0" applyFont="1" applyFill="1" applyBorder="1" applyAlignment="1" applyProtection="1">
      <alignment horizontal="left" vertical="top"/>
    </xf>
    <xf numFmtId="0" fontId="1" fillId="11" borderId="28" xfId="0" applyFont="1" applyFill="1" applyBorder="1" applyAlignment="1" applyProtection="1">
      <alignment horizontal="left" vertical="top" shrinkToFit="1"/>
    </xf>
    <xf numFmtId="44" fontId="1" fillId="11" borderId="23" xfId="2" applyFont="1" applyFill="1" applyBorder="1" applyProtection="1"/>
    <xf numFmtId="0" fontId="1" fillId="11" borderId="31" xfId="3" applyFont="1" applyFill="1" applyBorder="1" applyAlignment="1" applyProtection="1">
      <alignment horizontal="left" vertical="top"/>
    </xf>
    <xf numFmtId="164" fontId="1" fillId="11" borderId="23" xfId="2" applyNumberFormat="1" applyFont="1" applyFill="1" applyBorder="1" applyProtection="1"/>
    <xf numFmtId="0" fontId="1" fillId="11" borderId="8" xfId="3" applyFont="1" applyFill="1" applyBorder="1" applyAlignment="1" applyProtection="1">
      <alignment horizontal="left" vertical="top" wrapText="1"/>
    </xf>
    <xf numFmtId="0" fontId="1" fillId="11" borderId="50" xfId="0" applyFont="1" applyFill="1" applyBorder="1" applyAlignment="1" applyProtection="1">
      <alignment horizontal="left" vertical="top" shrinkToFit="1"/>
    </xf>
    <xf numFmtId="0" fontId="21" fillId="3" borderId="52" xfId="3" applyFont="1" applyFill="1" applyBorder="1" applyAlignment="1" applyProtection="1">
      <alignment horizontal="center" vertical="center"/>
    </xf>
    <xf numFmtId="0" fontId="21" fillId="3" borderId="53" xfId="3" applyFont="1" applyFill="1" applyBorder="1" applyAlignment="1" applyProtection="1">
      <alignment horizontal="center" vertical="center"/>
    </xf>
    <xf numFmtId="44" fontId="4" fillId="11" borderId="16" xfId="2" applyFont="1" applyFill="1" applyBorder="1" applyAlignment="1" applyProtection="1">
      <alignment horizontal="center" vertical="center" wrapText="1"/>
    </xf>
    <xf numFmtId="0" fontId="4" fillId="11" borderId="54" xfId="3" applyFont="1" applyFill="1" applyBorder="1" applyAlignment="1" applyProtection="1">
      <alignment horizontal="center" vertical="center"/>
    </xf>
    <xf numFmtId="0" fontId="3" fillId="12" borderId="20" xfId="3" applyFont="1" applyFill="1" applyBorder="1" applyAlignment="1" applyProtection="1">
      <alignment horizontal="center" wrapText="1"/>
    </xf>
    <xf numFmtId="1" fontId="4" fillId="11" borderId="16" xfId="3" applyNumberFormat="1" applyFont="1" applyFill="1" applyBorder="1" applyAlignment="1" applyProtection="1">
      <alignment horizontal="center" vertical="center" wrapText="1"/>
    </xf>
    <xf numFmtId="1" fontId="21" fillId="0" borderId="16" xfId="3" applyNumberFormat="1" applyFont="1" applyFill="1" applyBorder="1" applyAlignment="1" applyProtection="1">
      <alignment horizontal="center" vertical="center" wrapText="1"/>
    </xf>
    <xf numFmtId="0" fontId="21" fillId="3" borderId="16" xfId="3" applyFont="1" applyFill="1" applyBorder="1" applyAlignment="1" applyProtection="1">
      <alignment horizontal="left" vertical="center" wrapText="1"/>
    </xf>
    <xf numFmtId="44" fontId="1" fillId="0" borderId="12" xfId="2" applyFont="1" applyFill="1" applyBorder="1" applyProtection="1"/>
    <xf numFmtId="0" fontId="1" fillId="11" borderId="31" xfId="0" applyFont="1" applyFill="1" applyBorder="1" applyAlignment="1" applyProtection="1">
      <alignment horizontal="left" vertical="top"/>
    </xf>
    <xf numFmtId="1" fontId="4" fillId="5" borderId="16" xfId="3" applyNumberFormat="1" applyFont="1" applyFill="1" applyBorder="1" applyAlignment="1" applyProtection="1">
      <alignment horizontal="center" vertical="center" wrapText="1"/>
    </xf>
    <xf numFmtId="1" fontId="22" fillId="5" borderId="16" xfId="3" applyNumberFormat="1" applyFont="1" applyFill="1" applyBorder="1" applyAlignment="1" applyProtection="1">
      <alignment vertical="center" wrapText="1"/>
    </xf>
    <xf numFmtId="1" fontId="22" fillId="5" borderId="16"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4" fillId="0" borderId="0" xfId="3" applyFont="1" applyAlignment="1" applyProtection="1">
      <alignment vertical="center"/>
    </xf>
    <xf numFmtId="0" fontId="12" fillId="0" borderId="0" xfId="3" applyFont="1" applyAlignment="1" applyProtection="1">
      <alignment vertical="top"/>
    </xf>
    <xf numFmtId="0" fontId="2" fillId="0" borderId="8" xfId="3" applyFont="1" applyBorder="1" applyAlignment="1" applyProtection="1">
      <alignment horizontal="left"/>
    </xf>
    <xf numFmtId="0" fontId="11" fillId="11" borderId="12" xfId="3" applyFont="1" applyFill="1" applyBorder="1" applyProtection="1"/>
    <xf numFmtId="0" fontId="1" fillId="0" borderId="8" xfId="3" applyBorder="1" applyProtection="1"/>
    <xf numFmtId="164" fontId="1" fillId="5" borderId="22" xfId="2" applyNumberFormat="1" applyFont="1" applyFill="1" applyBorder="1" applyProtection="1"/>
    <xf numFmtId="164" fontId="1" fillId="5" borderId="40" xfId="3" applyNumberFormat="1" applyFont="1" applyFill="1" applyBorder="1" applyProtection="1"/>
    <xf numFmtId="44" fontId="1" fillId="5" borderId="24" xfId="2" applyFont="1" applyFill="1" applyBorder="1" applyProtection="1"/>
    <xf numFmtId="164" fontId="1" fillId="5" borderId="21" xfId="2" applyNumberFormat="1" applyFont="1" applyFill="1" applyBorder="1" applyProtection="1"/>
    <xf numFmtId="44" fontId="1" fillId="5" borderId="30" xfId="2" applyFont="1" applyFill="1" applyBorder="1" applyProtection="1"/>
    <xf numFmtId="164" fontId="1" fillId="5" borderId="23" xfId="2" applyNumberFormat="1" applyFont="1" applyFill="1" applyBorder="1" applyProtection="1"/>
    <xf numFmtId="44" fontId="1" fillId="5" borderId="29" xfId="2" applyFont="1" applyFill="1" applyBorder="1" applyProtection="1"/>
    <xf numFmtId="0" fontId="1" fillId="11" borderId="28" xfId="2" applyNumberFormat="1" applyFont="1" applyFill="1" applyBorder="1" applyProtection="1"/>
    <xf numFmtId="164" fontId="1" fillId="5" borderId="33" xfId="2" applyNumberFormat="1" applyFont="1" applyFill="1" applyBorder="1" applyProtection="1"/>
    <xf numFmtId="44" fontId="1" fillId="5" borderId="12" xfId="2" applyFont="1" applyFill="1" applyBorder="1" applyProtection="1"/>
    <xf numFmtId="41" fontId="20" fillId="4" borderId="0" xfId="3" applyNumberFormat="1" applyFont="1" applyFill="1" applyBorder="1" applyAlignment="1" applyProtection="1">
      <alignment horizontal="center" wrapText="1"/>
    </xf>
    <xf numFmtId="41" fontId="20" fillId="4" borderId="7" xfId="3" applyNumberFormat="1" applyFont="1" applyFill="1" applyBorder="1" applyAlignment="1" applyProtection="1">
      <alignment horizontal="center" wrapText="1"/>
    </xf>
    <xf numFmtId="0" fontId="4" fillId="6" borderId="8" xfId="3" applyFont="1" applyFill="1" applyBorder="1"/>
    <xf numFmtId="164" fontId="28" fillId="6" borderId="0" xfId="2" applyNumberFormat="1" applyFont="1" applyFill="1" applyBorder="1" applyAlignment="1" applyProtection="1">
      <alignment horizontal="right"/>
    </xf>
    <xf numFmtId="164" fontId="28" fillId="6" borderId="7" xfId="2" applyNumberFormat="1" applyFont="1" applyFill="1" applyBorder="1" applyAlignment="1" applyProtection="1">
      <alignment horizontal="right"/>
    </xf>
    <xf numFmtId="0" fontId="3" fillId="9" borderId="6" xfId="3" applyFont="1" applyFill="1" applyBorder="1" applyProtection="1"/>
    <xf numFmtId="164" fontId="3" fillId="9" borderId="5" xfId="2" applyNumberFormat="1" applyFont="1" applyFill="1" applyBorder="1" applyAlignment="1" applyProtection="1">
      <alignment horizontal="center"/>
    </xf>
    <xf numFmtId="165" fontId="3" fillId="9" borderId="5" xfId="3" applyNumberFormat="1" applyFont="1" applyFill="1" applyBorder="1" applyAlignment="1" applyProtection="1">
      <alignment horizontal="center"/>
    </xf>
    <xf numFmtId="165" fontId="3" fillId="9" borderId="4" xfId="3" applyNumberFormat="1" applyFont="1" applyFill="1" applyBorder="1" applyAlignment="1" applyProtection="1">
      <alignment horizontal="center"/>
    </xf>
    <xf numFmtId="0" fontId="19" fillId="0" borderId="11" xfId="3" applyFont="1" applyBorder="1"/>
    <xf numFmtId="0" fontId="19" fillId="0" borderId="8" xfId="3" applyFont="1" applyBorder="1"/>
    <xf numFmtId="0" fontId="19" fillId="0" borderId="6" xfId="3" applyFont="1" applyBorder="1"/>
    <xf numFmtId="0" fontId="4" fillId="6" borderId="6" xfId="3" applyFont="1" applyFill="1" applyBorder="1" applyProtection="1"/>
    <xf numFmtId="164" fontId="4" fillId="2" borderId="5" xfId="2" applyNumberFormat="1" applyFont="1" applyFill="1" applyBorder="1" applyAlignment="1" applyProtection="1">
      <alignment horizontal="center"/>
    </xf>
    <xf numFmtId="165" fontId="4" fillId="2" borderId="5" xfId="3" applyNumberFormat="1" applyFont="1" applyFill="1" applyBorder="1" applyAlignment="1" applyProtection="1">
      <alignment horizontal="center"/>
    </xf>
    <xf numFmtId="164" fontId="4" fillId="6" borderId="5" xfId="2" applyNumberFormat="1" applyFont="1" applyFill="1" applyBorder="1" applyAlignment="1" applyProtection="1">
      <alignment horizontal="center"/>
    </xf>
    <xf numFmtId="165" fontId="4" fillId="2" borderId="4" xfId="3" applyNumberFormat="1" applyFont="1" applyFill="1" applyBorder="1" applyAlignment="1" applyProtection="1">
      <alignment horizontal="center"/>
    </xf>
    <xf numFmtId="2" fontId="1" fillId="11" borderId="22" xfId="0" applyNumberFormat="1" applyFont="1" applyFill="1" applyBorder="1" applyAlignment="1" applyProtection="1">
      <alignment horizontal="center" vertical="top" shrinkToFit="1"/>
    </xf>
    <xf numFmtId="2" fontId="1" fillId="11" borderId="23" xfId="0" applyNumberFormat="1" applyFont="1" applyFill="1" applyBorder="1" applyAlignment="1" applyProtection="1">
      <alignment horizontal="center" vertical="top" shrinkToFit="1"/>
    </xf>
    <xf numFmtId="2" fontId="2" fillId="3" borderId="46" xfId="3" applyNumberFormat="1" applyFont="1" applyFill="1" applyBorder="1" applyAlignment="1" applyProtection="1">
      <alignment horizontal="center"/>
    </xf>
    <xf numFmtId="0" fontId="1" fillId="0" borderId="0" xfId="0" applyFont="1" applyProtection="1"/>
    <xf numFmtId="0" fontId="1" fillId="0" borderId="0" xfId="3" applyAlignment="1">
      <alignment horizontal="left" vertical="center" wrapText="1"/>
    </xf>
    <xf numFmtId="0" fontId="1" fillId="0" borderId="0" xfId="3" applyAlignment="1">
      <alignment horizontal="left" vertical="center" wrapText="1" indent="1"/>
    </xf>
    <xf numFmtId="0" fontId="2" fillId="5" borderId="0" xfId="3" applyFont="1" applyFill="1" applyAlignment="1">
      <alignment horizontal="left" vertical="center" wrapText="1" indent="2"/>
    </xf>
    <xf numFmtId="0" fontId="17" fillId="10" borderId="0" xfId="3" applyFont="1" applyFill="1" applyAlignment="1">
      <alignment horizontal="left" vertical="center" wrapText="1"/>
    </xf>
    <xf numFmtId="0" fontId="12" fillId="0" borderId="0" xfId="3" applyFont="1" applyAlignment="1">
      <alignment horizontal="center"/>
    </xf>
    <xf numFmtId="41" fontId="20" fillId="4" borderId="0" xfId="3" applyNumberFormat="1" applyFont="1" applyFill="1" applyBorder="1" applyAlignment="1" applyProtection="1">
      <alignment horizontal="center" wrapText="1"/>
    </xf>
    <xf numFmtId="41" fontId="20" fillId="4" borderId="7" xfId="3" applyNumberFormat="1" applyFont="1"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6"/>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22" customFormat="1" ht="18" x14ac:dyDescent="0.25">
      <c r="A1" s="298" t="s">
        <v>72</v>
      </c>
      <c r="B1" s="298"/>
      <c r="C1" s="298"/>
    </row>
    <row r="2" spans="1:3" ht="18" x14ac:dyDescent="0.25">
      <c r="A2" s="298" t="s">
        <v>73</v>
      </c>
      <c r="B2" s="298"/>
      <c r="C2" s="298"/>
    </row>
    <row r="3" spans="1:3" s="63" customFormat="1" ht="13.5" thickBot="1" x14ac:dyDescent="0.25">
      <c r="A3" s="1"/>
      <c r="B3" s="1"/>
      <c r="C3" s="1"/>
    </row>
    <row r="4" spans="1:3" s="116" customFormat="1" ht="15.75" thickBot="1" x14ac:dyDescent="0.25">
      <c r="A4" s="121" t="s">
        <v>74</v>
      </c>
      <c r="B4" s="120" t="s">
        <v>75</v>
      </c>
      <c r="C4" s="120" t="s">
        <v>76</v>
      </c>
    </row>
    <row r="5" spans="1:3" s="116" customFormat="1" ht="29.25" thickBot="1" x14ac:dyDescent="0.25">
      <c r="A5" s="119" t="s">
        <v>77</v>
      </c>
      <c r="B5" s="118" t="s">
        <v>78</v>
      </c>
      <c r="C5" s="117">
        <v>44228</v>
      </c>
    </row>
    <row r="6" spans="1:3" s="116" customFormat="1" ht="29.25" thickBot="1" x14ac:dyDescent="0.25">
      <c r="A6" s="119" t="s">
        <v>79</v>
      </c>
      <c r="B6" s="118" t="s">
        <v>80</v>
      </c>
      <c r="C6" s="117">
        <v>44410</v>
      </c>
    </row>
    <row r="7" spans="1:3" s="116" customFormat="1" x14ac:dyDescent="0.2">
      <c r="A7" s="1"/>
      <c r="B7" s="1"/>
      <c r="C7" s="1"/>
    </row>
    <row r="8" spans="1:3" s="116" customFormat="1" ht="17.25" customHeight="1" x14ac:dyDescent="0.2">
      <c r="A8" s="297" t="s">
        <v>81</v>
      </c>
      <c r="B8" s="297"/>
      <c r="C8" s="297"/>
    </row>
    <row r="9" spans="1:3" s="116" customFormat="1" ht="74.25" customHeight="1" x14ac:dyDescent="0.2">
      <c r="A9" s="294" t="s">
        <v>82</v>
      </c>
      <c r="B9" s="294"/>
      <c r="C9" s="294"/>
    </row>
    <row r="10" spans="1:3" s="116" customFormat="1" ht="45.75" customHeight="1" x14ac:dyDescent="0.2">
      <c r="A10" s="294" t="s">
        <v>83</v>
      </c>
      <c r="B10" s="294"/>
      <c r="C10" s="294"/>
    </row>
    <row r="11" spans="1:3" s="116" customFormat="1" ht="57" customHeight="1" x14ac:dyDescent="0.2">
      <c r="A11" s="294" t="s">
        <v>84</v>
      </c>
      <c r="B11" s="294"/>
      <c r="C11" s="294"/>
    </row>
    <row r="12" spans="1:3" s="116" customFormat="1" ht="11.25" customHeight="1" x14ac:dyDescent="0.2">
      <c r="A12" s="294"/>
      <c r="B12" s="294"/>
      <c r="C12" s="294"/>
    </row>
    <row r="13" spans="1:3" s="116" customFormat="1" ht="15" customHeight="1" x14ac:dyDescent="0.2">
      <c r="A13" s="297" t="s">
        <v>85</v>
      </c>
      <c r="B13" s="297"/>
      <c r="C13" s="297"/>
    </row>
    <row r="14" spans="1:3" s="116" customFormat="1" ht="65.25" customHeight="1" x14ac:dyDescent="0.2">
      <c r="A14" s="294" t="s">
        <v>86</v>
      </c>
      <c r="B14" s="294"/>
      <c r="C14" s="294"/>
    </row>
    <row r="15" spans="1:3" s="58" customFormat="1" ht="50.25" customHeight="1" x14ac:dyDescent="0.2">
      <c r="A15" s="294" t="s">
        <v>87</v>
      </c>
      <c r="B15" s="294"/>
      <c r="C15" s="294"/>
    </row>
    <row r="16" spans="1:3" s="116" customFormat="1" x14ac:dyDescent="0.2">
      <c r="A16" s="294"/>
      <c r="B16" s="294"/>
      <c r="C16" s="294"/>
    </row>
    <row r="17" spans="1:3" s="116" customFormat="1" ht="16.5" customHeight="1" x14ac:dyDescent="0.2">
      <c r="A17" s="296" t="s">
        <v>88</v>
      </c>
      <c r="B17" s="296"/>
      <c r="C17" s="296"/>
    </row>
    <row r="18" spans="1:3" s="116" customFormat="1" ht="30.75" customHeight="1" x14ac:dyDescent="0.2">
      <c r="A18" s="295" t="s">
        <v>89</v>
      </c>
      <c r="B18" s="295"/>
      <c r="C18" s="295"/>
    </row>
    <row r="19" spans="1:3" s="116" customFormat="1" ht="30" customHeight="1" x14ac:dyDescent="0.2">
      <c r="A19" s="295" t="s">
        <v>90</v>
      </c>
      <c r="B19" s="295"/>
      <c r="C19" s="295"/>
    </row>
    <row r="20" spans="1:3" s="58" customFormat="1" ht="24.75" customHeight="1" x14ac:dyDescent="0.2">
      <c r="A20" s="295" t="s">
        <v>91</v>
      </c>
      <c r="B20" s="295"/>
      <c r="C20" s="295"/>
    </row>
    <row r="21" spans="1:3" s="116" customFormat="1" ht="30" customHeight="1" x14ac:dyDescent="0.2">
      <c r="A21" s="295" t="s">
        <v>92</v>
      </c>
      <c r="B21" s="295"/>
      <c r="C21" s="295"/>
    </row>
    <row r="22" spans="1:3" s="116" customFormat="1" x14ac:dyDescent="0.2">
      <c r="A22" s="294"/>
      <c r="B22" s="294"/>
      <c r="C22" s="294"/>
    </row>
    <row r="23" spans="1:3" s="116" customFormat="1" ht="12.75" customHeight="1" x14ac:dyDescent="0.2">
      <c r="A23" s="296" t="s">
        <v>93</v>
      </c>
      <c r="B23" s="296"/>
      <c r="C23" s="296"/>
    </row>
    <row r="24" spans="1:3" s="58" customFormat="1" ht="156.75" customHeight="1" x14ac:dyDescent="0.2">
      <c r="A24" s="295" t="s">
        <v>94</v>
      </c>
      <c r="B24" s="295"/>
      <c r="C24" s="295"/>
    </row>
    <row r="25" spans="1:3" s="116" customFormat="1" ht="160.5" customHeight="1" x14ac:dyDescent="0.2">
      <c r="A25" s="295" t="s">
        <v>95</v>
      </c>
      <c r="B25" s="295"/>
      <c r="C25" s="295"/>
    </row>
    <row r="26" spans="1:3" s="116" customFormat="1" x14ac:dyDescent="0.2">
      <c r="A26" s="294"/>
      <c r="B26" s="294"/>
      <c r="C26" s="294"/>
    </row>
    <row r="27" spans="1:3" s="116" customFormat="1" x14ac:dyDescent="0.2">
      <c r="A27" s="296" t="s">
        <v>96</v>
      </c>
      <c r="B27" s="296"/>
      <c r="C27" s="296"/>
    </row>
    <row r="28" spans="1:3" s="116" customFormat="1" ht="54" customHeight="1" x14ac:dyDescent="0.2">
      <c r="A28" s="295" t="s">
        <v>97</v>
      </c>
      <c r="B28" s="295"/>
      <c r="C28" s="295"/>
    </row>
    <row r="29" spans="1:3" ht="55.5" customHeight="1" x14ac:dyDescent="0.2">
      <c r="A29" s="295" t="s">
        <v>98</v>
      </c>
      <c r="B29" s="295"/>
      <c r="C29" s="295"/>
    </row>
    <row r="30" spans="1:3" s="116" customFormat="1" x14ac:dyDescent="0.2">
      <c r="A30" s="294"/>
      <c r="B30" s="294"/>
      <c r="C30" s="294"/>
    </row>
    <row r="31" spans="1:3" s="116" customFormat="1" x14ac:dyDescent="0.2">
      <c r="A31" s="297" t="s">
        <v>99</v>
      </c>
      <c r="B31" s="297"/>
      <c r="C31" s="297"/>
    </row>
    <row r="32" spans="1:3" s="116" customFormat="1" ht="43.5" customHeight="1" x14ac:dyDescent="0.2">
      <c r="A32" s="294" t="s">
        <v>100</v>
      </c>
      <c r="B32" s="294"/>
      <c r="C32" s="294"/>
    </row>
    <row r="33" spans="1:3" s="116" customFormat="1" x14ac:dyDescent="0.2">
      <c r="A33" s="1"/>
      <c r="B33" s="1"/>
      <c r="C33" s="1"/>
    </row>
    <row r="34" spans="1:3" s="116" customFormat="1" x14ac:dyDescent="0.2">
      <c r="A34" s="297" t="s">
        <v>101</v>
      </c>
      <c r="B34" s="297"/>
      <c r="C34" s="297"/>
    </row>
    <row r="35" spans="1:3" s="116" customFormat="1" ht="54" customHeight="1" x14ac:dyDescent="0.2">
      <c r="A35" s="294" t="s">
        <v>102</v>
      </c>
      <c r="B35" s="294"/>
      <c r="C35" s="294"/>
    </row>
    <row r="36" spans="1:3" x14ac:dyDescent="0.2">
      <c r="A36" s="294"/>
      <c r="B36" s="294"/>
      <c r="C36" s="294"/>
    </row>
  </sheetData>
  <sheetProtection algorithmName="SHA-512" hashValue="24MCctLr/cvjlr3C0DBs7syOFJc4zGG8nyEvL/fphn0+ALPAVabe0CQbybbrH3z5ZjeTau3ZVPOJ91Z+WBjiMQ==" saltValue="/Ahd44tXE0T/Q8RR2z4rJA==" spinCount="100000" sheet="1" objects="1" scenarios="1"/>
  <mergeCells count="30">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T148"/>
  <sheetViews>
    <sheetView showGridLines="0" topLeftCell="F2" zoomScale="80" zoomScaleNormal="80" workbookViewId="0">
      <selection activeCell="T2" sqref="T2"/>
    </sheetView>
  </sheetViews>
  <sheetFormatPr defaultColWidth="8.85546875" defaultRowHeight="12.75" outlineLevelRow="1" outlineLevelCol="1" x14ac:dyDescent="0.2"/>
  <cols>
    <col min="1" max="1" width="13.42578125" style="59" hidden="1" customWidth="1" outlineLevel="1"/>
    <col min="2" max="3" width="23.28515625" style="59" hidden="1" customWidth="1" outlineLevel="1"/>
    <col min="4" max="4" width="35" style="59" hidden="1" customWidth="1" outlineLevel="1"/>
    <col min="5" max="5" width="44" style="29" hidden="1" customWidth="1" outlineLevel="1"/>
    <col min="6" max="6" width="33.140625" style="29" customWidth="1" collapsed="1"/>
    <col min="7" max="7" width="36" style="29" customWidth="1"/>
    <col min="8" max="8" width="10.28515625" style="29" customWidth="1"/>
    <col min="9" max="9" width="9.85546875" style="29" customWidth="1"/>
    <col min="10" max="10" width="9.7109375" style="29" customWidth="1"/>
    <col min="11" max="11" width="10" style="29" customWidth="1"/>
    <col min="12" max="14" width="14.85546875" style="29" customWidth="1"/>
    <col min="15" max="17" width="14.42578125" style="29" customWidth="1"/>
    <col min="18" max="18" width="13.85546875" style="28" customWidth="1"/>
    <col min="19" max="19" width="16.7109375" style="27" customWidth="1"/>
    <col min="20" max="16384" width="8.85546875" style="43"/>
  </cols>
  <sheetData>
    <row r="1" spans="1:19" ht="168.75" hidden="1" outlineLevel="1" x14ac:dyDescent="0.2">
      <c r="A1" s="52" t="s">
        <v>0</v>
      </c>
      <c r="B1" s="52" t="s">
        <v>1</v>
      </c>
      <c r="C1" s="52" t="s">
        <v>2</v>
      </c>
      <c r="D1" s="52" t="s">
        <v>3</v>
      </c>
      <c r="E1" s="96" t="s">
        <v>4</v>
      </c>
      <c r="F1" s="56" t="s">
        <v>5</v>
      </c>
      <c r="G1" s="56" t="s">
        <v>6</v>
      </c>
      <c r="H1" s="55" t="s">
        <v>7</v>
      </c>
      <c r="I1" s="55" t="s">
        <v>8</v>
      </c>
      <c r="J1" s="55" t="s">
        <v>9</v>
      </c>
      <c r="K1" s="55" t="s">
        <v>10</v>
      </c>
      <c r="L1" s="55" t="s">
        <v>11</v>
      </c>
      <c r="M1" s="55" t="s">
        <v>12</v>
      </c>
      <c r="N1" s="55" t="s">
        <v>13</v>
      </c>
      <c r="O1" s="55" t="s">
        <v>14</v>
      </c>
      <c r="P1" s="55" t="s">
        <v>15</v>
      </c>
      <c r="Q1" s="55" t="s">
        <v>16</v>
      </c>
      <c r="R1" s="54" t="s">
        <v>17</v>
      </c>
      <c r="S1" s="53" t="s">
        <v>18</v>
      </c>
    </row>
    <row r="2" spans="1:19" ht="18" collapsed="1" x14ac:dyDescent="0.25">
      <c r="A2" s="52"/>
      <c r="B2" s="52"/>
      <c r="C2" s="52"/>
      <c r="D2" s="52"/>
      <c r="E2" s="96"/>
      <c r="F2" s="90" t="s">
        <v>20</v>
      </c>
      <c r="G2" s="56"/>
      <c r="H2" s="55"/>
      <c r="I2" s="55"/>
      <c r="J2" s="55"/>
      <c r="K2" s="55"/>
      <c r="L2" s="55"/>
      <c r="M2" s="55"/>
      <c r="N2" s="55"/>
      <c r="O2" s="55"/>
      <c r="P2" s="55"/>
      <c r="Q2" s="55"/>
      <c r="R2" s="54"/>
      <c r="S2" s="53"/>
    </row>
    <row r="3" spans="1:19" ht="18" x14ac:dyDescent="0.2">
      <c r="A3" s="52"/>
      <c r="B3" s="52"/>
      <c r="C3" s="52"/>
      <c r="D3" s="52"/>
      <c r="E3" s="96"/>
      <c r="F3" s="259" t="s">
        <v>103</v>
      </c>
      <c r="G3" s="56"/>
      <c r="H3" s="55"/>
      <c r="I3" s="55"/>
      <c r="J3" s="55"/>
      <c r="K3" s="55"/>
      <c r="L3" s="55"/>
      <c r="M3" s="55"/>
      <c r="N3" s="55"/>
      <c r="O3" s="55"/>
      <c r="P3" s="55"/>
      <c r="Q3" s="55"/>
      <c r="R3" s="54"/>
      <c r="S3" s="53"/>
    </row>
    <row r="4" spans="1:19" ht="13.5" thickBot="1" x14ac:dyDescent="0.25">
      <c r="A4" s="52"/>
      <c r="B4" s="52"/>
      <c r="C4" s="52"/>
      <c r="D4" s="52"/>
      <c r="E4" s="96"/>
      <c r="F4" s="56"/>
      <c r="G4" s="56"/>
      <c r="H4" s="55"/>
      <c r="I4" s="55"/>
      <c r="J4" s="55"/>
      <c r="K4" s="55"/>
      <c r="L4" s="55"/>
      <c r="M4" s="55"/>
      <c r="N4" s="55"/>
      <c r="O4" s="55"/>
      <c r="P4" s="55"/>
      <c r="Q4" s="55"/>
      <c r="R4" s="54"/>
      <c r="S4" s="53"/>
    </row>
    <row r="5" spans="1:19" ht="13.5" thickBot="1" x14ac:dyDescent="0.25">
      <c r="E5" s="43"/>
      <c r="F5" s="26" t="s">
        <v>19</v>
      </c>
      <c r="G5" s="25"/>
      <c r="H5" s="25"/>
      <c r="I5" s="25"/>
      <c r="J5" s="25"/>
      <c r="K5" s="25"/>
      <c r="L5" s="25"/>
      <c r="M5" s="25"/>
      <c r="N5" s="25"/>
      <c r="O5" s="25"/>
      <c r="P5" s="25"/>
      <c r="Q5" s="25"/>
      <c r="R5" s="206"/>
      <c r="S5" s="24"/>
    </row>
    <row r="6" spans="1:19" ht="33.75" x14ac:dyDescent="0.2">
      <c r="A6" s="59" t="str">
        <f t="shared" ref="A6:A17" si="0">$G$7</f>
        <v>WISE &amp; Healthy Aging</v>
      </c>
      <c r="B6" s="59" t="str">
        <f t="shared" ref="B6:B17" si="1">$G$8</f>
        <v>Paratransit</v>
      </c>
      <c r="F6" s="199"/>
      <c r="G6" s="98"/>
      <c r="H6" s="43"/>
      <c r="I6" s="43"/>
      <c r="J6" s="43"/>
      <c r="K6" s="43"/>
      <c r="L6" s="51" t="s">
        <v>21</v>
      </c>
      <c r="M6" s="51" t="s">
        <v>22</v>
      </c>
      <c r="N6" s="51" t="s">
        <v>23</v>
      </c>
      <c r="O6" s="51" t="s">
        <v>24</v>
      </c>
      <c r="P6" s="51" t="s">
        <v>25</v>
      </c>
      <c r="Q6" s="51" t="s">
        <v>26</v>
      </c>
      <c r="R6" s="64" t="s">
        <v>27</v>
      </c>
      <c r="S6" s="65" t="s">
        <v>28</v>
      </c>
    </row>
    <row r="7" spans="1:19" x14ac:dyDescent="0.2">
      <c r="A7" s="59" t="str">
        <f t="shared" si="0"/>
        <v>WISE &amp; Healthy Aging</v>
      </c>
      <c r="B7" s="59" t="str">
        <f t="shared" si="1"/>
        <v>Paratransit</v>
      </c>
      <c r="D7" s="59" t="s">
        <v>19</v>
      </c>
      <c r="E7" s="43" t="s">
        <v>29</v>
      </c>
      <c r="F7" s="260" t="s">
        <v>104</v>
      </c>
      <c r="G7" s="220" t="s">
        <v>105</v>
      </c>
      <c r="H7" s="43"/>
      <c r="I7" s="43" t="s">
        <v>29</v>
      </c>
      <c r="J7" s="43"/>
      <c r="K7" s="43"/>
      <c r="L7" s="49">
        <f t="shared" ref="L7:M7" si="2">L39</f>
        <v>150975</v>
      </c>
      <c r="M7" s="49">
        <f t="shared" si="2"/>
        <v>150975</v>
      </c>
      <c r="N7" s="49">
        <f>L7-M7</f>
        <v>0</v>
      </c>
      <c r="O7" s="49">
        <f t="shared" ref="O7:P7" si="3">O39</f>
        <v>53896.92</v>
      </c>
      <c r="P7" s="49">
        <f t="shared" si="3"/>
        <v>97077.95</v>
      </c>
      <c r="Q7" s="49">
        <f>Q39</f>
        <v>150974.87</v>
      </c>
      <c r="R7" s="48">
        <f t="shared" ref="R7:R18" si="4">IFERROR(Q7/M7,"N/A")</f>
        <v>0.99999913893028647</v>
      </c>
      <c r="S7" s="193">
        <f>S39</f>
        <v>150974.91999999998</v>
      </c>
    </row>
    <row r="8" spans="1:19" x14ac:dyDescent="0.2">
      <c r="A8" s="59" t="str">
        <f t="shared" si="0"/>
        <v>WISE &amp; Healthy Aging</v>
      </c>
      <c r="B8" s="59" t="str">
        <f t="shared" si="1"/>
        <v>Paratransit</v>
      </c>
      <c r="D8" s="59" t="s">
        <v>19</v>
      </c>
      <c r="E8" s="43" t="s">
        <v>30</v>
      </c>
      <c r="F8" s="260" t="s">
        <v>106</v>
      </c>
      <c r="G8" s="221" t="s">
        <v>107</v>
      </c>
      <c r="H8" s="43"/>
      <c r="I8" s="43" t="s">
        <v>30</v>
      </c>
      <c r="J8" s="43"/>
      <c r="K8" s="43"/>
      <c r="L8" s="49">
        <f t="shared" ref="L8:M8" si="5">L50</f>
        <v>30997</v>
      </c>
      <c r="M8" s="49">
        <f t="shared" si="5"/>
        <v>30997</v>
      </c>
      <c r="N8" s="49">
        <f t="shared" ref="N8:N17" si="6">L8-M8</f>
        <v>0</v>
      </c>
      <c r="O8" s="49">
        <f>O50</f>
        <v>14564.019999999999</v>
      </c>
      <c r="P8" s="49">
        <f>P50</f>
        <v>15987</v>
      </c>
      <c r="Q8" s="49">
        <f>Q50</f>
        <v>30551.019999999997</v>
      </c>
      <c r="R8" s="48">
        <f t="shared" si="4"/>
        <v>0.98561215601509811</v>
      </c>
      <c r="S8" s="193">
        <f>S50</f>
        <v>30551</v>
      </c>
    </row>
    <row r="9" spans="1:19" x14ac:dyDescent="0.2">
      <c r="A9" s="59" t="str">
        <f t="shared" si="0"/>
        <v>WISE &amp; Healthy Aging</v>
      </c>
      <c r="B9" s="59" t="str">
        <f t="shared" si="1"/>
        <v>Paratransit</v>
      </c>
      <c r="D9" s="59" t="s">
        <v>19</v>
      </c>
      <c r="E9" s="43" t="s">
        <v>31</v>
      </c>
      <c r="F9" s="192"/>
      <c r="G9" s="43"/>
      <c r="H9" s="43"/>
      <c r="I9" s="43" t="s">
        <v>31</v>
      </c>
      <c r="J9" s="43"/>
      <c r="K9" s="43"/>
      <c r="L9" s="49">
        <f t="shared" ref="L9:M9" si="7">L62</f>
        <v>10800</v>
      </c>
      <c r="M9" s="49">
        <f t="shared" si="7"/>
        <v>10800</v>
      </c>
      <c r="N9" s="49">
        <f t="shared" si="6"/>
        <v>0</v>
      </c>
      <c r="O9" s="49">
        <f>O62</f>
        <v>2410.6999999999998</v>
      </c>
      <c r="P9" s="49">
        <f>P62</f>
        <v>8389</v>
      </c>
      <c r="Q9" s="49">
        <f>Q62</f>
        <v>10799.7</v>
      </c>
      <c r="R9" s="48">
        <f t="shared" si="4"/>
        <v>0.99997222222222226</v>
      </c>
      <c r="S9" s="193">
        <f>S62</f>
        <v>10800</v>
      </c>
    </row>
    <row r="10" spans="1:19" x14ac:dyDescent="0.2">
      <c r="A10" s="59" t="str">
        <f t="shared" si="0"/>
        <v>WISE &amp; Healthy Aging</v>
      </c>
      <c r="B10" s="59" t="str">
        <f t="shared" si="1"/>
        <v>Paratransit</v>
      </c>
      <c r="D10" s="59" t="s">
        <v>19</v>
      </c>
      <c r="E10" s="43" t="s">
        <v>32</v>
      </c>
      <c r="F10" s="192"/>
      <c r="G10" s="43"/>
      <c r="H10" s="43"/>
      <c r="I10" s="43" t="s">
        <v>32</v>
      </c>
      <c r="J10" s="43"/>
      <c r="K10" s="43"/>
      <c r="L10" s="49">
        <f t="shared" ref="L10:M10" si="8">L71</f>
        <v>0</v>
      </c>
      <c r="M10" s="49">
        <f t="shared" si="8"/>
        <v>0</v>
      </c>
      <c r="N10" s="49">
        <f t="shared" si="6"/>
        <v>0</v>
      </c>
      <c r="O10" s="49">
        <f>O71</f>
        <v>0</v>
      </c>
      <c r="P10" s="49">
        <f>P71</f>
        <v>0</v>
      </c>
      <c r="Q10" s="49">
        <f>Q71</f>
        <v>0</v>
      </c>
      <c r="R10" s="48" t="str">
        <f t="shared" si="4"/>
        <v>N/A</v>
      </c>
      <c r="S10" s="193">
        <f>S71</f>
        <v>0</v>
      </c>
    </row>
    <row r="11" spans="1:19" x14ac:dyDescent="0.2">
      <c r="A11" s="59" t="str">
        <f t="shared" si="0"/>
        <v>WISE &amp; Healthy Aging</v>
      </c>
      <c r="B11" s="59" t="str">
        <f t="shared" si="1"/>
        <v>Paratransit</v>
      </c>
      <c r="D11" s="59" t="s">
        <v>19</v>
      </c>
      <c r="E11" s="43" t="s">
        <v>33</v>
      </c>
      <c r="F11" s="37" t="s">
        <v>108</v>
      </c>
      <c r="G11" s="261" t="s">
        <v>115</v>
      </c>
      <c r="H11" s="43"/>
      <c r="I11" s="43" t="s">
        <v>33</v>
      </c>
      <c r="J11" s="43"/>
      <c r="K11" s="43"/>
      <c r="L11" s="49">
        <f t="shared" ref="L11:M11" si="9">L79</f>
        <v>30937</v>
      </c>
      <c r="M11" s="49">
        <f t="shared" si="9"/>
        <v>30937</v>
      </c>
      <c r="N11" s="49">
        <f t="shared" si="6"/>
        <v>0</v>
      </c>
      <c r="O11" s="49">
        <f>O79</f>
        <v>0</v>
      </c>
      <c r="P11" s="49">
        <f>P79</f>
        <v>30937</v>
      </c>
      <c r="Q11" s="49">
        <f>Q79</f>
        <v>30937</v>
      </c>
      <c r="R11" s="48">
        <f t="shared" si="4"/>
        <v>1</v>
      </c>
      <c r="S11" s="193">
        <f>S79</f>
        <v>30937</v>
      </c>
    </row>
    <row r="12" spans="1:19" x14ac:dyDescent="0.2">
      <c r="A12" s="59" t="str">
        <f t="shared" si="0"/>
        <v>WISE &amp; Healthy Aging</v>
      </c>
      <c r="B12" s="59" t="str">
        <f t="shared" si="1"/>
        <v>Paratransit</v>
      </c>
      <c r="D12" s="59" t="s">
        <v>19</v>
      </c>
      <c r="E12" s="43" t="s">
        <v>34</v>
      </c>
      <c r="F12" s="192"/>
      <c r="G12" s="43"/>
      <c r="H12" s="43"/>
      <c r="I12" s="43" t="s">
        <v>34</v>
      </c>
      <c r="J12" s="43"/>
      <c r="K12" s="43"/>
      <c r="L12" s="49">
        <f t="shared" ref="L12:M12" si="10">L87</f>
        <v>2174</v>
      </c>
      <c r="M12" s="49">
        <f t="shared" si="10"/>
        <v>2174</v>
      </c>
      <c r="N12" s="49">
        <f t="shared" si="6"/>
        <v>0</v>
      </c>
      <c r="O12" s="49">
        <f>O87</f>
        <v>461.13</v>
      </c>
      <c r="P12" s="49">
        <f>P87</f>
        <v>1877</v>
      </c>
      <c r="Q12" s="49">
        <f>Q87</f>
        <v>2338.13</v>
      </c>
      <c r="R12" s="48">
        <f t="shared" si="4"/>
        <v>1.0754967801287949</v>
      </c>
      <c r="S12" s="193">
        <f>S87</f>
        <v>2338</v>
      </c>
    </row>
    <row r="13" spans="1:19" x14ac:dyDescent="0.2">
      <c r="A13" s="59" t="str">
        <f t="shared" si="0"/>
        <v>WISE &amp; Healthy Aging</v>
      </c>
      <c r="B13" s="59" t="str">
        <f t="shared" si="1"/>
        <v>Paratransit</v>
      </c>
      <c r="D13" s="59" t="s">
        <v>19</v>
      </c>
      <c r="E13" s="43" t="s">
        <v>35</v>
      </c>
      <c r="F13" s="262" t="s">
        <v>110</v>
      </c>
      <c r="G13" s="250">
        <v>18074</v>
      </c>
      <c r="H13" s="43"/>
      <c r="I13" s="43" t="s">
        <v>35</v>
      </c>
      <c r="J13" s="43"/>
      <c r="K13" s="43"/>
      <c r="L13" s="49">
        <f t="shared" ref="L13:M13" si="11">L94</f>
        <v>3324</v>
      </c>
      <c r="M13" s="49">
        <f t="shared" si="11"/>
        <v>3324</v>
      </c>
      <c r="N13" s="49">
        <f t="shared" si="6"/>
        <v>0</v>
      </c>
      <c r="O13" s="49">
        <f>O94</f>
        <v>1712.8</v>
      </c>
      <c r="P13" s="49">
        <f>P94</f>
        <v>1676</v>
      </c>
      <c r="Q13" s="49">
        <f>Q94</f>
        <v>3388.8</v>
      </c>
      <c r="R13" s="48">
        <f t="shared" si="4"/>
        <v>1.0194945848375452</v>
      </c>
      <c r="S13" s="193">
        <f>S94</f>
        <v>3389</v>
      </c>
    </row>
    <row r="14" spans="1:19" x14ac:dyDescent="0.2">
      <c r="A14" s="59" t="str">
        <f t="shared" si="0"/>
        <v>WISE &amp; Healthy Aging</v>
      </c>
      <c r="B14" s="59" t="str">
        <f t="shared" si="1"/>
        <v>Paratransit</v>
      </c>
      <c r="D14" s="59" t="s">
        <v>19</v>
      </c>
      <c r="E14" s="43" t="s">
        <v>36</v>
      </c>
      <c r="F14" s="192" t="s">
        <v>111</v>
      </c>
      <c r="G14" s="272">
        <v>278875</v>
      </c>
      <c r="H14" s="43"/>
      <c r="I14" s="43" t="s">
        <v>36</v>
      </c>
      <c r="J14" s="43"/>
      <c r="K14" s="43"/>
      <c r="L14" s="49">
        <f t="shared" ref="L14:M14" si="12">L110</f>
        <v>49668</v>
      </c>
      <c r="M14" s="49">
        <f t="shared" si="12"/>
        <v>49668</v>
      </c>
      <c r="N14" s="49">
        <f t="shared" si="6"/>
        <v>0</v>
      </c>
      <c r="O14" s="49">
        <f>O110</f>
        <v>4161.4799999999996</v>
      </c>
      <c r="P14" s="49">
        <f>P110</f>
        <v>45724</v>
      </c>
      <c r="Q14" s="49">
        <f>Q110</f>
        <v>49885.479999999996</v>
      </c>
      <c r="R14" s="48">
        <f t="shared" si="4"/>
        <v>1.0043786743980025</v>
      </c>
      <c r="S14" s="193">
        <f>S110</f>
        <v>49885.479999999996</v>
      </c>
    </row>
    <row r="15" spans="1:19" x14ac:dyDescent="0.2">
      <c r="A15" s="59" t="str">
        <f t="shared" si="0"/>
        <v>WISE &amp; Healthy Aging</v>
      </c>
      <c r="B15" s="59" t="str">
        <f t="shared" si="1"/>
        <v>Paratransit</v>
      </c>
      <c r="D15" s="59" t="s">
        <v>19</v>
      </c>
      <c r="E15" s="43" t="s">
        <v>37</v>
      </c>
      <c r="F15" s="192" t="s">
        <v>112</v>
      </c>
      <c r="G15" s="250">
        <f>Q18</f>
        <v>296949</v>
      </c>
      <c r="H15" s="43"/>
      <c r="I15" s="43" t="s">
        <v>37</v>
      </c>
      <c r="J15" s="43"/>
      <c r="K15" s="43"/>
      <c r="L15" s="49">
        <f t="shared" ref="L15:M15" si="13">L117</f>
        <v>0</v>
      </c>
      <c r="M15" s="49">
        <f t="shared" si="13"/>
        <v>0</v>
      </c>
      <c r="N15" s="49">
        <f t="shared" si="6"/>
        <v>0</v>
      </c>
      <c r="O15" s="49">
        <f>O117</f>
        <v>0</v>
      </c>
      <c r="P15" s="49">
        <f>P117</f>
        <v>0</v>
      </c>
      <c r="Q15" s="49">
        <f>Q117</f>
        <v>0</v>
      </c>
      <c r="R15" s="48" t="str">
        <f t="shared" si="4"/>
        <v>N/A</v>
      </c>
      <c r="S15" s="193">
        <f>S117</f>
        <v>0</v>
      </c>
    </row>
    <row r="16" spans="1:19" x14ac:dyDescent="0.2">
      <c r="A16" s="59" t="str">
        <f t="shared" si="0"/>
        <v>WISE &amp; Healthy Aging</v>
      </c>
      <c r="B16" s="59" t="str">
        <f t="shared" si="1"/>
        <v>Paratransit</v>
      </c>
      <c r="D16" s="59" t="s">
        <v>19</v>
      </c>
      <c r="E16" s="43" t="s">
        <v>38</v>
      </c>
      <c r="F16" s="192" t="s">
        <v>113</v>
      </c>
      <c r="G16" s="250">
        <f>G13+G14-G15</f>
        <v>0</v>
      </c>
      <c r="H16" s="43"/>
      <c r="I16" s="43" t="s">
        <v>38</v>
      </c>
      <c r="J16" s="43"/>
      <c r="K16" s="43"/>
      <c r="L16" s="49">
        <f t="shared" ref="L16:M16" si="14">L124</f>
        <v>0</v>
      </c>
      <c r="M16" s="49">
        <f t="shared" si="14"/>
        <v>0</v>
      </c>
      <c r="N16" s="49">
        <f t="shared" si="6"/>
        <v>0</v>
      </c>
      <c r="O16" s="49">
        <f>O124</f>
        <v>0</v>
      </c>
      <c r="P16" s="49">
        <f>P124</f>
        <v>0</v>
      </c>
      <c r="Q16" s="49">
        <f>Q124</f>
        <v>0</v>
      </c>
      <c r="R16" s="48" t="str">
        <f t="shared" si="4"/>
        <v>N/A</v>
      </c>
      <c r="S16" s="193">
        <f>S124</f>
        <v>0</v>
      </c>
    </row>
    <row r="17" spans="1:20" x14ac:dyDescent="0.2">
      <c r="A17" s="59" t="str">
        <f t="shared" si="0"/>
        <v>WISE &amp; Healthy Aging</v>
      </c>
      <c r="B17" s="59" t="str">
        <f t="shared" si="1"/>
        <v>Paratransit</v>
      </c>
      <c r="D17" s="59" t="s">
        <v>19</v>
      </c>
      <c r="E17" s="43" t="s">
        <v>39</v>
      </c>
      <c r="F17" s="192"/>
      <c r="G17" s="43"/>
      <c r="H17" s="43"/>
      <c r="I17" s="43" t="s">
        <v>39</v>
      </c>
      <c r="J17" s="43"/>
      <c r="K17" s="43"/>
      <c r="L17" s="49">
        <f t="shared" ref="L17:M17" si="15">L133</f>
        <v>18074</v>
      </c>
      <c r="M17" s="49">
        <f t="shared" si="15"/>
        <v>18074</v>
      </c>
      <c r="N17" s="49">
        <f t="shared" si="6"/>
        <v>0</v>
      </c>
      <c r="O17" s="49">
        <f>O133</f>
        <v>18138</v>
      </c>
      <c r="P17" s="49">
        <f>P133</f>
        <v>-64</v>
      </c>
      <c r="Q17" s="49">
        <f>Q133</f>
        <v>18074</v>
      </c>
      <c r="R17" s="48">
        <f t="shared" si="4"/>
        <v>1</v>
      </c>
      <c r="S17" s="193">
        <f>S133</f>
        <v>18074</v>
      </c>
    </row>
    <row r="18" spans="1:20" ht="13.5" thickBot="1" x14ac:dyDescent="0.25">
      <c r="E18" s="43"/>
      <c r="F18" s="194"/>
      <c r="G18" s="195"/>
      <c r="H18" s="66"/>
      <c r="I18" s="195" t="s">
        <v>40</v>
      </c>
      <c r="J18" s="195"/>
      <c r="K18" s="195"/>
      <c r="L18" s="196">
        <f>SUM(L7:L17)</f>
        <v>296949</v>
      </c>
      <c r="M18" s="196">
        <f t="shared" ref="M18:Q18" si="16">SUM(M7:M17)</f>
        <v>296949</v>
      </c>
      <c r="N18" s="196">
        <f t="shared" si="16"/>
        <v>0</v>
      </c>
      <c r="O18" s="196">
        <f t="shared" si="16"/>
        <v>95345.05</v>
      </c>
      <c r="P18" s="196">
        <f t="shared" si="16"/>
        <v>201603.95</v>
      </c>
      <c r="Q18" s="196">
        <f t="shared" si="16"/>
        <v>296949</v>
      </c>
      <c r="R18" s="197">
        <f t="shared" si="4"/>
        <v>1</v>
      </c>
      <c r="S18" s="198">
        <f>SUM(S7:S17)</f>
        <v>296949.39999999997</v>
      </c>
    </row>
    <row r="19" spans="1:20" ht="13.5" thickBot="1" x14ac:dyDescent="0.25">
      <c r="E19" s="43"/>
      <c r="F19" s="36"/>
      <c r="G19" s="43"/>
      <c r="H19" s="43"/>
      <c r="I19" s="36"/>
      <c r="J19" s="36"/>
      <c r="K19" s="36"/>
      <c r="L19" s="124"/>
      <c r="M19" s="124"/>
      <c r="N19" s="124"/>
      <c r="O19" s="124"/>
      <c r="P19" s="124"/>
      <c r="Q19" s="124"/>
      <c r="R19" s="105"/>
      <c r="S19" s="124"/>
    </row>
    <row r="20" spans="1:20" ht="13.5" hidden="1" thickBot="1" x14ac:dyDescent="0.25">
      <c r="E20" s="43"/>
      <c r="F20" s="43" t="s">
        <v>109</v>
      </c>
      <c r="G20" s="43"/>
      <c r="H20" s="43"/>
      <c r="I20" s="36"/>
      <c r="J20" s="36"/>
      <c r="K20" s="36"/>
      <c r="L20" s="124"/>
      <c r="M20" s="124"/>
      <c r="N20" s="124"/>
      <c r="O20" s="124"/>
      <c r="P20" s="124"/>
      <c r="Q20" s="124"/>
      <c r="R20" s="105"/>
      <c r="S20" s="124"/>
    </row>
    <row r="21" spans="1:20" ht="13.5" hidden="1" thickBot="1" x14ac:dyDescent="0.25">
      <c r="E21" s="43"/>
      <c r="F21" s="192" t="s">
        <v>114</v>
      </c>
      <c r="G21" s="43"/>
      <c r="H21" s="43"/>
      <c r="I21" s="36"/>
      <c r="J21" s="36"/>
      <c r="K21" s="36"/>
      <c r="L21" s="124"/>
      <c r="M21" s="124"/>
      <c r="N21" s="124"/>
      <c r="O21" s="124"/>
      <c r="P21" s="124"/>
      <c r="Q21" s="124"/>
      <c r="R21" s="105"/>
      <c r="S21" s="124"/>
    </row>
    <row r="22" spans="1:20" ht="13.5" hidden="1" thickBot="1" x14ac:dyDescent="0.25">
      <c r="F22" s="192" t="s">
        <v>115</v>
      </c>
      <c r="G22" s="43"/>
      <c r="H22" s="43"/>
      <c r="I22" s="43"/>
      <c r="J22" s="43"/>
      <c r="K22" s="43"/>
    </row>
    <row r="23" spans="1:20" ht="13.5" thickBot="1" x14ac:dyDescent="0.25">
      <c r="E23" s="43"/>
      <c r="F23" s="26" t="s">
        <v>41</v>
      </c>
      <c r="G23" s="25"/>
      <c r="H23" s="25"/>
      <c r="I23" s="25"/>
      <c r="J23" s="25"/>
      <c r="K23" s="25"/>
      <c r="L23" s="25"/>
      <c r="M23" s="25"/>
      <c r="N23" s="25"/>
      <c r="O23" s="25"/>
      <c r="P23" s="25"/>
      <c r="Q23" s="25"/>
      <c r="R23" s="206"/>
      <c r="S23" s="24"/>
    </row>
    <row r="24" spans="1:20" ht="13.5" thickBot="1" x14ac:dyDescent="0.25">
      <c r="F24" s="43"/>
      <c r="G24" s="43"/>
      <c r="H24" s="43"/>
      <c r="I24" s="43"/>
      <c r="J24" s="43"/>
      <c r="K24" s="43"/>
    </row>
    <row r="25" spans="1:20" x14ac:dyDescent="0.2">
      <c r="F25" s="176" t="s">
        <v>42</v>
      </c>
      <c r="G25" s="177"/>
      <c r="H25" s="177"/>
      <c r="I25" s="177"/>
      <c r="J25" s="177"/>
      <c r="K25" s="178"/>
      <c r="L25" s="179"/>
      <c r="M25" s="179"/>
      <c r="N25" s="179"/>
      <c r="O25" s="179"/>
      <c r="P25" s="179"/>
      <c r="Q25" s="179"/>
      <c r="R25" s="180"/>
      <c r="S25" s="181"/>
    </row>
    <row r="26" spans="1:20" s="82" customFormat="1" ht="11.25" x14ac:dyDescent="0.2">
      <c r="A26" s="77"/>
      <c r="B26" s="77"/>
      <c r="C26" s="77"/>
      <c r="D26" s="77"/>
      <c r="E26" s="86"/>
      <c r="F26" s="182" t="s">
        <v>116</v>
      </c>
      <c r="G26" s="88"/>
      <c r="H26" s="88"/>
      <c r="I26" s="88"/>
      <c r="J26" s="88"/>
      <c r="K26" s="80"/>
      <c r="L26" s="22"/>
      <c r="M26" s="22"/>
      <c r="N26" s="22"/>
      <c r="O26" s="22"/>
      <c r="P26" s="22"/>
      <c r="Q26" s="22"/>
      <c r="R26" s="21"/>
      <c r="S26" s="183"/>
    </row>
    <row r="27" spans="1:20" s="82" customFormat="1" ht="33.75" x14ac:dyDescent="0.2">
      <c r="A27" s="59"/>
      <c r="B27" s="59"/>
      <c r="C27" s="77"/>
      <c r="D27" s="89"/>
      <c r="E27" s="86"/>
      <c r="F27" s="184" t="s">
        <v>43</v>
      </c>
      <c r="G27" s="68" t="s">
        <v>44</v>
      </c>
      <c r="H27" s="51" t="s">
        <v>7</v>
      </c>
      <c r="I27" s="51" t="s">
        <v>8</v>
      </c>
      <c r="J27" s="51" t="s">
        <v>9</v>
      </c>
      <c r="K27" s="51" t="s">
        <v>259</v>
      </c>
      <c r="L27" s="51" t="s">
        <v>21</v>
      </c>
      <c r="M27" s="51" t="s">
        <v>22</v>
      </c>
      <c r="N27" s="51" t="s">
        <v>23</v>
      </c>
      <c r="O27" s="51" t="s">
        <v>24</v>
      </c>
      <c r="P27" s="51" t="s">
        <v>25</v>
      </c>
      <c r="Q27" s="51" t="s">
        <v>26</v>
      </c>
      <c r="R27" s="64" t="s">
        <v>27</v>
      </c>
      <c r="S27" s="185" t="s">
        <v>28</v>
      </c>
    </row>
    <row r="28" spans="1:20" hidden="1" outlineLevel="1" x14ac:dyDescent="0.2">
      <c r="A28" s="59" t="str">
        <f t="shared" ref="A28:A38" si="17">$G$7</f>
        <v>WISE &amp; Healthy Aging</v>
      </c>
      <c r="B28" s="59" t="str">
        <f t="shared" ref="B28:B38" si="18">$G$8</f>
        <v>Paratransit</v>
      </c>
      <c r="D28" s="59" t="s">
        <v>41</v>
      </c>
      <c r="E28" s="29" t="s">
        <v>42</v>
      </c>
      <c r="F28" s="222" t="s">
        <v>117</v>
      </c>
      <c r="G28" s="223" t="s">
        <v>118</v>
      </c>
      <c r="H28" s="224">
        <v>1</v>
      </c>
      <c r="I28" s="225">
        <v>9166.6666666666661</v>
      </c>
      <c r="J28" s="224">
        <f>H28*K28</f>
        <v>0.55000000000000004</v>
      </c>
      <c r="K28" s="227">
        <v>0.55000000000000004</v>
      </c>
      <c r="L28" s="229">
        <v>44985</v>
      </c>
      <c r="M28" s="229">
        <v>44985</v>
      </c>
      <c r="N28" s="229">
        <f>L28-M28</f>
        <v>0</v>
      </c>
      <c r="O28" s="263">
        <v>14701.94</v>
      </c>
      <c r="P28" s="263">
        <f>30283-0.05</f>
        <v>30282.95</v>
      </c>
      <c r="Q28" s="50">
        <f t="shared" ref="Q28:Q38" si="19">SUM(O28:P28)</f>
        <v>44984.89</v>
      </c>
      <c r="R28" s="48">
        <f t="shared" ref="R28:R39" si="20">IFERROR(Q28/M28,"N/A")</f>
        <v>0.99999755474046903</v>
      </c>
      <c r="S28" s="264">
        <v>44984.94</v>
      </c>
      <c r="T28" s="293" t="s">
        <v>119</v>
      </c>
    </row>
    <row r="29" spans="1:20" hidden="1" outlineLevel="1" x14ac:dyDescent="0.2">
      <c r="A29" s="59" t="str">
        <f t="shared" si="17"/>
        <v>WISE &amp; Healthy Aging</v>
      </c>
      <c r="B29" s="59" t="str">
        <f t="shared" si="18"/>
        <v>Paratransit</v>
      </c>
      <c r="D29" s="59" t="s">
        <v>41</v>
      </c>
      <c r="E29" s="29" t="s">
        <v>42</v>
      </c>
      <c r="F29" s="222" t="s">
        <v>120</v>
      </c>
      <c r="G29" s="223" t="s">
        <v>121</v>
      </c>
      <c r="H29" s="224">
        <v>1</v>
      </c>
      <c r="I29" s="225">
        <v>5833.333333333333</v>
      </c>
      <c r="J29" s="226">
        <f>H29*K29</f>
        <v>0.2</v>
      </c>
      <c r="K29" s="227">
        <v>0.2</v>
      </c>
      <c r="L29" s="229">
        <v>14000</v>
      </c>
      <c r="M29" s="229">
        <v>14000</v>
      </c>
      <c r="N29" s="230">
        <f t="shared" ref="N29:N38" si="21">L29-M29</f>
        <v>0</v>
      </c>
      <c r="O29" s="263">
        <v>8711.98</v>
      </c>
      <c r="P29" s="263">
        <v>5288</v>
      </c>
      <c r="Q29" s="50">
        <f t="shared" si="19"/>
        <v>13999.98</v>
      </c>
      <c r="R29" s="48">
        <f t="shared" si="20"/>
        <v>0.9999985714285714</v>
      </c>
      <c r="S29" s="264">
        <v>13999.98</v>
      </c>
      <c r="T29" s="293" t="s">
        <v>119</v>
      </c>
    </row>
    <row r="30" spans="1:20" collapsed="1" x14ac:dyDescent="0.2">
      <c r="F30" s="222"/>
      <c r="G30" s="223" t="s">
        <v>119</v>
      </c>
      <c r="H30" s="224"/>
      <c r="I30" s="225"/>
      <c r="J30" s="226"/>
      <c r="K30" s="290">
        <f>SUM(J28:J29)</f>
        <v>0.75</v>
      </c>
      <c r="L30" s="229">
        <f>SUM(L28:L29)</f>
        <v>58985</v>
      </c>
      <c r="M30" s="229">
        <f t="shared" ref="M30:Q30" si="22">SUM(M28:M29)</f>
        <v>58985</v>
      </c>
      <c r="N30" s="230">
        <f t="shared" si="22"/>
        <v>0</v>
      </c>
      <c r="O30" s="263">
        <f t="shared" si="22"/>
        <v>23413.919999999998</v>
      </c>
      <c r="P30" s="263">
        <f t="shared" si="22"/>
        <v>35570.949999999997</v>
      </c>
      <c r="Q30" s="50">
        <f t="shared" si="22"/>
        <v>58984.869999999995</v>
      </c>
      <c r="R30" s="48">
        <f t="shared" si="20"/>
        <v>0.99999779604984307</v>
      </c>
      <c r="S30" s="264">
        <f>SUM(S28:S29)</f>
        <v>58984.92</v>
      </c>
      <c r="T30" s="293"/>
    </row>
    <row r="31" spans="1:20" hidden="1" outlineLevel="1" x14ac:dyDescent="0.2">
      <c r="A31" s="59" t="str">
        <f t="shared" si="17"/>
        <v>WISE &amp; Healthy Aging</v>
      </c>
      <c r="B31" s="59" t="str">
        <f t="shared" si="18"/>
        <v>Paratransit</v>
      </c>
      <c r="D31" s="59" t="s">
        <v>41</v>
      </c>
      <c r="E31" s="29" t="s">
        <v>42</v>
      </c>
      <c r="F31" s="222" t="s">
        <v>122</v>
      </c>
      <c r="G31" s="223" t="s">
        <v>123</v>
      </c>
      <c r="H31" s="224">
        <v>1</v>
      </c>
      <c r="I31" s="225">
        <v>3120</v>
      </c>
      <c r="J31" s="226">
        <f t="shared" ref="J31:J36" si="23">H31*K31</f>
        <v>0.17</v>
      </c>
      <c r="K31" s="227">
        <v>0.17</v>
      </c>
      <c r="L31" s="229">
        <v>2575</v>
      </c>
      <c r="M31" s="229">
        <v>2575</v>
      </c>
      <c r="N31" s="230">
        <f t="shared" si="21"/>
        <v>0</v>
      </c>
      <c r="O31" s="263">
        <v>8359.32</v>
      </c>
      <c r="P31" s="263">
        <v>-5784</v>
      </c>
      <c r="Q31" s="50">
        <f t="shared" si="19"/>
        <v>2575.3199999999997</v>
      </c>
      <c r="R31" s="48">
        <f t="shared" si="20"/>
        <v>1.0001242718446601</v>
      </c>
      <c r="S31" s="264">
        <v>2575.3199999999997</v>
      </c>
      <c r="T31" s="293" t="s">
        <v>124</v>
      </c>
    </row>
    <row r="32" spans="1:20" hidden="1" outlineLevel="1" x14ac:dyDescent="0.2">
      <c r="A32" s="59" t="str">
        <f t="shared" si="17"/>
        <v>WISE &amp; Healthy Aging</v>
      </c>
      <c r="B32" s="59" t="str">
        <f t="shared" si="18"/>
        <v>Paratransit</v>
      </c>
      <c r="D32" s="59" t="s">
        <v>41</v>
      </c>
      <c r="E32" s="29" t="s">
        <v>42</v>
      </c>
      <c r="F32" s="222" t="s">
        <v>125</v>
      </c>
      <c r="G32" s="223" t="s">
        <v>126</v>
      </c>
      <c r="H32" s="224">
        <v>1</v>
      </c>
      <c r="I32" s="225">
        <v>3120</v>
      </c>
      <c r="J32" s="226">
        <f t="shared" si="23"/>
        <v>0.91</v>
      </c>
      <c r="K32" s="227">
        <v>0.91</v>
      </c>
      <c r="L32" s="229">
        <v>33915</v>
      </c>
      <c r="M32" s="229">
        <v>33915</v>
      </c>
      <c r="N32" s="230">
        <f t="shared" si="21"/>
        <v>0</v>
      </c>
      <c r="O32" s="263">
        <v>17271.14</v>
      </c>
      <c r="P32" s="263">
        <v>16644</v>
      </c>
      <c r="Q32" s="50">
        <f t="shared" si="19"/>
        <v>33915.14</v>
      </c>
      <c r="R32" s="48">
        <f t="shared" si="20"/>
        <v>1.0000041279669762</v>
      </c>
      <c r="S32" s="264">
        <v>33915.14</v>
      </c>
      <c r="T32" s="293" t="s">
        <v>124</v>
      </c>
    </row>
    <row r="33" spans="1:20" hidden="1" outlineLevel="1" x14ac:dyDescent="0.2">
      <c r="A33" s="59" t="str">
        <f t="shared" si="17"/>
        <v>WISE &amp; Healthy Aging</v>
      </c>
      <c r="B33" s="59" t="str">
        <f t="shared" si="18"/>
        <v>Paratransit</v>
      </c>
      <c r="D33" s="59" t="s">
        <v>41</v>
      </c>
      <c r="E33" s="29" t="s">
        <v>42</v>
      </c>
      <c r="F33" s="222" t="s">
        <v>127</v>
      </c>
      <c r="G33" s="223" t="s">
        <v>126</v>
      </c>
      <c r="H33" s="224">
        <v>1</v>
      </c>
      <c r="I33" s="225">
        <v>3250</v>
      </c>
      <c r="J33" s="226">
        <f t="shared" si="23"/>
        <v>0.73</v>
      </c>
      <c r="K33" s="227">
        <v>0.73</v>
      </c>
      <c r="L33" s="229">
        <v>4775</v>
      </c>
      <c r="M33" s="229">
        <v>4775</v>
      </c>
      <c r="N33" s="230">
        <f t="shared" si="21"/>
        <v>0</v>
      </c>
      <c r="O33" s="263">
        <v>0</v>
      </c>
      <c r="P33" s="263">
        <v>4775</v>
      </c>
      <c r="Q33" s="50">
        <f t="shared" si="19"/>
        <v>4775</v>
      </c>
      <c r="R33" s="48">
        <f t="shared" si="20"/>
        <v>1</v>
      </c>
      <c r="S33" s="264">
        <v>4775</v>
      </c>
      <c r="T33" s="293" t="s">
        <v>124</v>
      </c>
    </row>
    <row r="34" spans="1:20" hidden="1" outlineLevel="1" x14ac:dyDescent="0.2">
      <c r="A34" s="59" t="str">
        <f t="shared" si="17"/>
        <v>WISE &amp; Healthy Aging</v>
      </c>
      <c r="B34" s="59" t="str">
        <f t="shared" si="18"/>
        <v>Paratransit</v>
      </c>
      <c r="D34" s="59" t="s">
        <v>41</v>
      </c>
      <c r="E34" s="29" t="s">
        <v>42</v>
      </c>
      <c r="F34" s="222" t="s">
        <v>128</v>
      </c>
      <c r="G34" s="223" t="s">
        <v>126</v>
      </c>
      <c r="H34" s="231">
        <v>1</v>
      </c>
      <c r="I34" s="232">
        <v>3250</v>
      </c>
      <c r="J34" s="233">
        <f t="shared" si="23"/>
        <v>0.74</v>
      </c>
      <c r="K34" s="234">
        <v>0.74</v>
      </c>
      <c r="L34" s="229">
        <v>21650</v>
      </c>
      <c r="M34" s="229">
        <v>21650</v>
      </c>
      <c r="N34" s="230">
        <f t="shared" si="21"/>
        <v>0</v>
      </c>
      <c r="O34" s="263">
        <v>4852.54</v>
      </c>
      <c r="P34" s="263">
        <v>16797</v>
      </c>
      <c r="Q34" s="50">
        <f t="shared" si="19"/>
        <v>21649.54</v>
      </c>
      <c r="R34" s="48">
        <f t="shared" ref="R34:R38" si="24">IFERROR(Q34/M34,"N/A")</f>
        <v>0.99997875288683602</v>
      </c>
      <c r="S34" s="264">
        <v>21649.54</v>
      </c>
      <c r="T34" s="293" t="s">
        <v>124</v>
      </c>
    </row>
    <row r="35" spans="1:20" hidden="1" outlineLevel="1" x14ac:dyDescent="0.2">
      <c r="A35" s="59" t="str">
        <f t="shared" si="17"/>
        <v>WISE &amp; Healthy Aging</v>
      </c>
      <c r="B35" s="59" t="str">
        <f t="shared" si="18"/>
        <v>Paratransit</v>
      </c>
      <c r="D35" s="59" t="s">
        <v>41</v>
      </c>
      <c r="E35" s="29" t="s">
        <v>42</v>
      </c>
      <c r="F35" s="222" t="s">
        <v>129</v>
      </c>
      <c r="G35" s="223" t="s">
        <v>130</v>
      </c>
      <c r="H35" s="231">
        <v>0.5</v>
      </c>
      <c r="I35" s="232">
        <v>2600</v>
      </c>
      <c r="J35" s="233">
        <f t="shared" si="23"/>
        <v>0.5</v>
      </c>
      <c r="K35" s="234">
        <v>1</v>
      </c>
      <c r="L35" s="229">
        <v>5900</v>
      </c>
      <c r="M35" s="229">
        <v>5900</v>
      </c>
      <c r="N35" s="230">
        <f t="shared" si="21"/>
        <v>0</v>
      </c>
      <c r="O35" s="263">
        <v>0</v>
      </c>
      <c r="P35" s="263">
        <v>5900</v>
      </c>
      <c r="Q35" s="50">
        <f t="shared" si="19"/>
        <v>5900</v>
      </c>
      <c r="R35" s="48">
        <f t="shared" si="24"/>
        <v>1</v>
      </c>
      <c r="S35" s="264">
        <v>5900</v>
      </c>
      <c r="T35" s="293" t="s">
        <v>124</v>
      </c>
    </row>
    <row r="36" spans="1:20" hidden="1" outlineLevel="1" x14ac:dyDescent="0.2">
      <c r="F36" s="222" t="s">
        <v>131</v>
      </c>
      <c r="G36" s="223" t="s">
        <v>123</v>
      </c>
      <c r="H36" s="231">
        <v>1</v>
      </c>
      <c r="I36" s="232">
        <v>3466.6666666666665</v>
      </c>
      <c r="J36" s="291">
        <f t="shared" si="23"/>
        <v>0.83563701923076927</v>
      </c>
      <c r="K36" s="234">
        <v>0.83563701923076927</v>
      </c>
      <c r="L36" s="229">
        <v>23175</v>
      </c>
      <c r="M36" s="229">
        <v>23175</v>
      </c>
      <c r="N36" s="230">
        <f t="shared" si="21"/>
        <v>0</v>
      </c>
      <c r="O36" s="263">
        <v>0</v>
      </c>
      <c r="P36" s="263">
        <v>23175</v>
      </c>
      <c r="Q36" s="50">
        <f t="shared" ref="Q36" si="25">SUM(O36:P36)</f>
        <v>23175</v>
      </c>
      <c r="R36" s="48">
        <f t="shared" ref="R36:R37" si="26">IFERROR(Q36/M36,"N/A")</f>
        <v>1</v>
      </c>
      <c r="S36" s="264">
        <v>23175</v>
      </c>
      <c r="T36" s="293" t="s">
        <v>124</v>
      </c>
    </row>
    <row r="37" spans="1:20" collapsed="1" x14ac:dyDescent="0.2">
      <c r="F37" s="222"/>
      <c r="G37" s="223" t="s">
        <v>124</v>
      </c>
      <c r="H37" s="231"/>
      <c r="I37" s="232"/>
      <c r="J37" s="233"/>
      <c r="K37" s="290">
        <f>SUM(J31:J36)</f>
        <v>3.885637019230769</v>
      </c>
      <c r="L37" s="229">
        <f>SUM(L31:L36)</f>
        <v>91990</v>
      </c>
      <c r="M37" s="229">
        <f t="shared" ref="M37:Q37" si="27">SUM(M31:M36)</f>
        <v>91990</v>
      </c>
      <c r="N37" s="230">
        <f t="shared" si="27"/>
        <v>0</v>
      </c>
      <c r="O37" s="263">
        <f t="shared" si="27"/>
        <v>30483</v>
      </c>
      <c r="P37" s="263">
        <f t="shared" si="27"/>
        <v>61507</v>
      </c>
      <c r="Q37" s="50">
        <f t="shared" si="27"/>
        <v>91990</v>
      </c>
      <c r="R37" s="48">
        <f t="shared" si="26"/>
        <v>1</v>
      </c>
      <c r="S37" s="264">
        <f>SUM(S31:S36)</f>
        <v>91990</v>
      </c>
      <c r="T37" s="293"/>
    </row>
    <row r="38" spans="1:20" x14ac:dyDescent="0.2">
      <c r="A38" s="59" t="str">
        <f t="shared" si="17"/>
        <v>WISE &amp; Healthy Aging</v>
      </c>
      <c r="B38" s="59" t="str">
        <f t="shared" si="18"/>
        <v>Paratransit</v>
      </c>
      <c r="D38" s="59" t="s">
        <v>41</v>
      </c>
      <c r="E38" s="29" t="s">
        <v>42</v>
      </c>
      <c r="F38" s="222"/>
      <c r="G38" s="223"/>
      <c r="H38" s="231"/>
      <c r="I38" s="232"/>
      <c r="J38" s="233"/>
      <c r="K38" s="234"/>
      <c r="L38" s="228">
        <v>0</v>
      </c>
      <c r="M38" s="228">
        <v>0</v>
      </c>
      <c r="N38" s="230">
        <f t="shared" si="21"/>
        <v>0</v>
      </c>
      <c r="O38" s="263">
        <v>0</v>
      </c>
      <c r="P38" s="263">
        <v>0</v>
      </c>
      <c r="Q38" s="50">
        <f t="shared" si="19"/>
        <v>0</v>
      </c>
      <c r="R38" s="48" t="str">
        <f t="shared" si="24"/>
        <v>N/A</v>
      </c>
      <c r="S38" s="264">
        <v>0</v>
      </c>
    </row>
    <row r="39" spans="1:20" ht="13.5" thickBot="1" x14ac:dyDescent="0.25">
      <c r="F39" s="186"/>
      <c r="G39" s="175"/>
      <c r="H39" s="187" t="s">
        <v>45</v>
      </c>
      <c r="I39" s="188"/>
      <c r="J39" s="188"/>
      <c r="K39" s="292">
        <f>SUM(K37,K30)</f>
        <v>4.635637019230769</v>
      </c>
      <c r="L39" s="189">
        <f t="shared" ref="L39:Q39" si="28">SUM(L30,L37)</f>
        <v>150975</v>
      </c>
      <c r="M39" s="189">
        <f t="shared" si="28"/>
        <v>150975</v>
      </c>
      <c r="N39" s="189">
        <f t="shared" si="28"/>
        <v>0</v>
      </c>
      <c r="O39" s="189">
        <f t="shared" si="28"/>
        <v>53896.92</v>
      </c>
      <c r="P39" s="189">
        <f t="shared" si="28"/>
        <v>97077.95</v>
      </c>
      <c r="Q39" s="189">
        <f t="shared" si="28"/>
        <v>150974.87</v>
      </c>
      <c r="R39" s="190">
        <f t="shared" si="20"/>
        <v>0.99999913893028647</v>
      </c>
      <c r="S39" s="191">
        <f>SUM(S30,S37)</f>
        <v>150974.91999999998</v>
      </c>
    </row>
    <row r="40" spans="1:20" ht="13.5" thickBot="1" x14ac:dyDescent="0.25">
      <c r="F40" s="43"/>
      <c r="G40" s="43"/>
      <c r="H40" s="43"/>
      <c r="I40" s="43"/>
      <c r="J40" s="43"/>
      <c r="K40" s="43"/>
    </row>
    <row r="41" spans="1:20" x14ac:dyDescent="0.2">
      <c r="F41" s="19" t="s">
        <v>46</v>
      </c>
      <c r="G41" s="18"/>
      <c r="H41" s="18"/>
      <c r="I41" s="18"/>
      <c r="J41" s="18"/>
      <c r="K41" s="17"/>
      <c r="L41" s="16"/>
      <c r="M41" s="16"/>
      <c r="N41" s="16"/>
      <c r="O41" s="16"/>
      <c r="P41" s="16"/>
      <c r="Q41" s="16"/>
      <c r="R41" s="15"/>
      <c r="S41" s="14"/>
    </row>
    <row r="42" spans="1:20" s="82" customFormat="1" x14ac:dyDescent="0.2">
      <c r="A42" s="59"/>
      <c r="B42" s="59"/>
      <c r="C42" s="77"/>
      <c r="D42" s="77"/>
      <c r="E42" s="86"/>
      <c r="F42" s="78" t="s">
        <v>132</v>
      </c>
      <c r="G42" s="88"/>
      <c r="H42" s="88"/>
      <c r="I42" s="88"/>
      <c r="J42" s="88"/>
      <c r="K42" s="80"/>
      <c r="L42" s="22"/>
      <c r="M42" s="22"/>
      <c r="N42" s="22"/>
      <c r="O42" s="22"/>
      <c r="P42" s="22"/>
      <c r="Q42" s="22"/>
      <c r="R42" s="21"/>
      <c r="S42" s="20"/>
    </row>
    <row r="43" spans="1:20" ht="33.75" x14ac:dyDescent="0.2">
      <c r="A43" s="59" t="str">
        <f t="shared" ref="A43:A49" si="29">$G$7</f>
        <v>WISE &amp; Healthy Aging</v>
      </c>
      <c r="B43" s="59" t="str">
        <f t="shared" ref="B43:B49" si="30">$G$8</f>
        <v>Paratransit</v>
      </c>
      <c r="D43" s="59" t="s">
        <v>41</v>
      </c>
      <c r="E43" s="29" t="s">
        <v>46</v>
      </c>
      <c r="F43" s="67" t="s">
        <v>133</v>
      </c>
      <c r="G43" s="68"/>
      <c r="H43" s="69"/>
      <c r="I43" s="69"/>
      <c r="J43" s="69"/>
      <c r="K43" s="69"/>
      <c r="L43" s="51" t="s">
        <v>21</v>
      </c>
      <c r="M43" s="51" t="s">
        <v>22</v>
      </c>
      <c r="N43" s="51" t="s">
        <v>23</v>
      </c>
      <c r="O43" s="51" t="s">
        <v>24</v>
      </c>
      <c r="P43" s="51" t="s">
        <v>25</v>
      </c>
      <c r="Q43" s="51" t="s">
        <v>26</v>
      </c>
      <c r="R43" s="64" t="s">
        <v>27</v>
      </c>
      <c r="S43" s="65" t="s">
        <v>28</v>
      </c>
    </row>
    <row r="44" spans="1:20" x14ac:dyDescent="0.2">
      <c r="A44" s="59" t="str">
        <f t="shared" si="29"/>
        <v>WISE &amp; Healthy Aging</v>
      </c>
      <c r="B44" s="59" t="str">
        <f t="shared" si="30"/>
        <v>Paratransit</v>
      </c>
      <c r="D44" s="59" t="s">
        <v>41</v>
      </c>
      <c r="E44" s="29" t="s">
        <v>46</v>
      </c>
      <c r="F44" s="235" t="s">
        <v>134</v>
      </c>
      <c r="G44" s="236"/>
      <c r="H44" s="47"/>
      <c r="I44" s="47"/>
      <c r="J44" s="47"/>
      <c r="K44" s="47"/>
      <c r="L44" s="237">
        <v>11436</v>
      </c>
      <c r="M44" s="237">
        <v>11436</v>
      </c>
      <c r="N44" s="229">
        <f t="shared" ref="N44" si="31">L44-M44</f>
        <v>0</v>
      </c>
      <c r="O44" s="263">
        <v>4013.18</v>
      </c>
      <c r="P44" s="263">
        <v>7600</v>
      </c>
      <c r="Q44" s="49">
        <f>SUM(O44:P44)</f>
        <v>11613.18</v>
      </c>
      <c r="R44" s="48">
        <f>IFERROR(Q44/M44,"N/A")</f>
        <v>1.0154931794333684</v>
      </c>
      <c r="S44" s="265">
        <v>11613</v>
      </c>
    </row>
    <row r="45" spans="1:20" x14ac:dyDescent="0.2">
      <c r="A45" s="59" t="str">
        <f t="shared" si="29"/>
        <v>WISE &amp; Healthy Aging</v>
      </c>
      <c r="B45" s="59" t="str">
        <f t="shared" si="30"/>
        <v>Paratransit</v>
      </c>
      <c r="D45" s="59" t="s">
        <v>41</v>
      </c>
      <c r="E45" s="29" t="s">
        <v>46</v>
      </c>
      <c r="F45" s="238" t="s">
        <v>69</v>
      </c>
      <c r="G45" s="236"/>
      <c r="H45" s="46"/>
      <c r="I45" s="47"/>
      <c r="J45" s="47"/>
      <c r="K45" s="47"/>
      <c r="L45" s="237">
        <v>1400</v>
      </c>
      <c r="M45" s="237">
        <v>1400</v>
      </c>
      <c r="N45" s="230">
        <f t="shared" ref="N45:N49" si="32">L45-M45</f>
        <v>0</v>
      </c>
      <c r="O45" s="263">
        <v>418.89</v>
      </c>
      <c r="P45" s="266">
        <v>425</v>
      </c>
      <c r="Q45" s="45">
        <f t="shared" ref="Q45:Q49" si="33">SUM(O45:P45)</f>
        <v>843.89</v>
      </c>
      <c r="R45" s="44">
        <f t="shared" ref="R45:R49" si="34">IFERROR(Q45/M45,"N/A")</f>
        <v>0.60277857142857139</v>
      </c>
      <c r="S45" s="267">
        <v>844</v>
      </c>
    </row>
    <row r="46" spans="1:20" x14ac:dyDescent="0.2">
      <c r="A46" s="59" t="str">
        <f t="shared" si="29"/>
        <v>WISE &amp; Healthy Aging</v>
      </c>
      <c r="B46" s="59" t="str">
        <f t="shared" si="30"/>
        <v>Paratransit</v>
      </c>
      <c r="D46" s="59" t="s">
        <v>41</v>
      </c>
      <c r="E46" s="29" t="s">
        <v>46</v>
      </c>
      <c r="F46" s="238" t="s">
        <v>70</v>
      </c>
      <c r="G46" s="236"/>
      <c r="H46" s="46"/>
      <c r="I46" s="47"/>
      <c r="J46" s="47"/>
      <c r="K46" s="47"/>
      <c r="L46" s="237">
        <v>750</v>
      </c>
      <c r="M46" s="237">
        <v>750</v>
      </c>
      <c r="N46" s="230">
        <f t="shared" si="32"/>
        <v>0</v>
      </c>
      <c r="O46" s="263">
        <v>332.88</v>
      </c>
      <c r="P46" s="266">
        <v>614</v>
      </c>
      <c r="Q46" s="45">
        <f t="shared" si="33"/>
        <v>946.88</v>
      </c>
      <c r="R46" s="44">
        <f t="shared" si="34"/>
        <v>1.2625066666666667</v>
      </c>
      <c r="S46" s="267">
        <v>947</v>
      </c>
    </row>
    <row r="47" spans="1:20" x14ac:dyDescent="0.2">
      <c r="A47" s="59" t="str">
        <f t="shared" si="29"/>
        <v>WISE &amp; Healthy Aging</v>
      </c>
      <c r="B47" s="59" t="str">
        <f t="shared" si="30"/>
        <v>Paratransit</v>
      </c>
      <c r="D47" s="59" t="s">
        <v>41</v>
      </c>
      <c r="E47" s="29" t="s">
        <v>46</v>
      </c>
      <c r="F47" s="238" t="s">
        <v>71</v>
      </c>
      <c r="G47" s="236"/>
      <c r="H47" s="46"/>
      <c r="I47" s="47"/>
      <c r="J47" s="47"/>
      <c r="K47" s="47"/>
      <c r="L47" s="237">
        <v>16304</v>
      </c>
      <c r="M47" s="237">
        <v>16304</v>
      </c>
      <c r="N47" s="230">
        <f t="shared" si="32"/>
        <v>0</v>
      </c>
      <c r="O47" s="263">
        <v>9528.31</v>
      </c>
      <c r="P47" s="266">
        <v>6550</v>
      </c>
      <c r="Q47" s="45">
        <f t="shared" si="33"/>
        <v>16078.31</v>
      </c>
      <c r="R47" s="44">
        <f t="shared" si="34"/>
        <v>0.98615738469087333</v>
      </c>
      <c r="S47" s="267">
        <v>16078</v>
      </c>
    </row>
    <row r="48" spans="1:20" x14ac:dyDescent="0.2">
      <c r="A48" s="59" t="str">
        <f t="shared" si="29"/>
        <v>WISE &amp; Healthy Aging</v>
      </c>
      <c r="B48" s="59" t="str">
        <f t="shared" si="30"/>
        <v>Paratransit</v>
      </c>
      <c r="D48" s="59" t="s">
        <v>41</v>
      </c>
      <c r="E48" s="29" t="s">
        <v>46</v>
      </c>
      <c r="F48" s="238" t="s">
        <v>135</v>
      </c>
      <c r="G48" s="236"/>
      <c r="H48" s="46"/>
      <c r="I48" s="47"/>
      <c r="J48" s="47"/>
      <c r="K48" s="47"/>
      <c r="L48" s="237">
        <v>1107</v>
      </c>
      <c r="M48" s="237">
        <v>1107</v>
      </c>
      <c r="N48" s="230">
        <f t="shared" si="32"/>
        <v>0</v>
      </c>
      <c r="O48" s="263">
        <v>270.76</v>
      </c>
      <c r="P48" s="266">
        <v>798</v>
      </c>
      <c r="Q48" s="45">
        <f t="shared" si="33"/>
        <v>1068.76</v>
      </c>
      <c r="R48" s="44">
        <f t="shared" si="34"/>
        <v>0.96545618789521226</v>
      </c>
      <c r="S48" s="267">
        <v>1069</v>
      </c>
    </row>
    <row r="49" spans="1:19" x14ac:dyDescent="0.2">
      <c r="A49" s="59" t="str">
        <f t="shared" si="29"/>
        <v>WISE &amp; Healthy Aging</v>
      </c>
      <c r="B49" s="59" t="str">
        <f t="shared" si="30"/>
        <v>Paratransit</v>
      </c>
      <c r="D49" s="59" t="s">
        <v>41</v>
      </c>
      <c r="E49" s="29" t="s">
        <v>46</v>
      </c>
      <c r="F49" s="238"/>
      <c r="G49" s="236"/>
      <c r="H49" s="46"/>
      <c r="I49" s="47"/>
      <c r="J49" s="47"/>
      <c r="K49" s="47"/>
      <c r="L49" s="237">
        <v>0</v>
      </c>
      <c r="M49" s="237">
        <v>0</v>
      </c>
      <c r="N49" s="230">
        <f t="shared" si="32"/>
        <v>0</v>
      </c>
      <c r="O49" s="263">
        <v>0</v>
      </c>
      <c r="P49" s="266">
        <v>0</v>
      </c>
      <c r="Q49" s="45">
        <f t="shared" si="33"/>
        <v>0</v>
      </c>
      <c r="R49" s="44" t="str">
        <f t="shared" si="34"/>
        <v>N/A</v>
      </c>
      <c r="S49" s="267">
        <v>0</v>
      </c>
    </row>
    <row r="50" spans="1:19" ht="13.5" thickBot="1" x14ac:dyDescent="0.25">
      <c r="F50" s="70"/>
      <c r="G50" s="66"/>
      <c r="H50" s="71" t="s">
        <v>47</v>
      </c>
      <c r="I50" s="72"/>
      <c r="J50" s="72"/>
      <c r="K50" s="73"/>
      <c r="L50" s="74">
        <f t="shared" ref="L50:Q50" si="35">SUM(L44:L49)</f>
        <v>30997</v>
      </c>
      <c r="M50" s="74">
        <f t="shared" si="35"/>
        <v>30997</v>
      </c>
      <c r="N50" s="74">
        <f t="shared" si="35"/>
        <v>0</v>
      </c>
      <c r="O50" s="74">
        <f t="shared" si="35"/>
        <v>14564.019999999999</v>
      </c>
      <c r="P50" s="74">
        <f t="shared" si="35"/>
        <v>15987</v>
      </c>
      <c r="Q50" s="74">
        <f t="shared" si="35"/>
        <v>30551.019999999997</v>
      </c>
      <c r="R50" s="75">
        <f>IFERROR(Q50/M50,"N/A")</f>
        <v>0.98561215601509811</v>
      </c>
      <c r="S50" s="76">
        <f>SUM(S44:S49)</f>
        <v>30551</v>
      </c>
    </row>
    <row r="51" spans="1:19" ht="13.5" thickBot="1" x14ac:dyDescent="0.25">
      <c r="F51" s="43"/>
      <c r="G51" s="43"/>
      <c r="H51" s="43"/>
      <c r="I51" s="43"/>
      <c r="J51" s="43"/>
      <c r="K51" s="43"/>
    </row>
    <row r="52" spans="1:19" s="82" customFormat="1" x14ac:dyDescent="0.2">
      <c r="A52" s="59"/>
      <c r="B52" s="59"/>
      <c r="C52" s="77"/>
      <c r="D52" s="77"/>
      <c r="E52" s="86"/>
      <c r="F52" s="19" t="s">
        <v>48</v>
      </c>
      <c r="G52" s="18"/>
      <c r="H52" s="18"/>
      <c r="I52" s="18"/>
      <c r="J52" s="18"/>
      <c r="K52" s="17"/>
      <c r="L52" s="16"/>
      <c r="M52" s="16"/>
      <c r="N52" s="16"/>
      <c r="O52" s="16"/>
      <c r="P52" s="16"/>
      <c r="Q52" s="16"/>
      <c r="R52" s="15"/>
      <c r="S52" s="14"/>
    </row>
    <row r="53" spans="1:19" s="82" customFormat="1" x14ac:dyDescent="0.2">
      <c r="A53" s="59"/>
      <c r="B53" s="59"/>
      <c r="C53" s="77"/>
      <c r="D53" s="77"/>
      <c r="E53" s="86"/>
      <c r="F53" s="87" t="s">
        <v>136</v>
      </c>
      <c r="G53" s="88"/>
      <c r="H53" s="88"/>
      <c r="I53" s="88"/>
      <c r="J53" s="88"/>
      <c r="K53" s="80"/>
      <c r="L53" s="22"/>
      <c r="M53" s="22"/>
      <c r="N53" s="22"/>
      <c r="O53" s="22"/>
      <c r="P53" s="22"/>
      <c r="Q53" s="22"/>
      <c r="R53" s="21"/>
      <c r="S53" s="20"/>
    </row>
    <row r="54" spans="1:19" x14ac:dyDescent="0.2">
      <c r="F54" s="87" t="s">
        <v>137</v>
      </c>
      <c r="G54" s="88"/>
      <c r="H54" s="88"/>
      <c r="I54" s="88"/>
      <c r="J54" s="88"/>
      <c r="K54" s="80"/>
      <c r="L54" s="22"/>
      <c r="M54" s="22"/>
      <c r="N54" s="22"/>
      <c r="O54" s="22"/>
      <c r="P54" s="22"/>
      <c r="Q54" s="22"/>
      <c r="R54" s="21"/>
      <c r="S54" s="20"/>
    </row>
    <row r="55" spans="1:19" ht="33.75" x14ac:dyDescent="0.2">
      <c r="F55" s="67" t="s">
        <v>133</v>
      </c>
      <c r="G55" s="68"/>
      <c r="H55" s="69"/>
      <c r="I55" s="69"/>
      <c r="J55" s="69"/>
      <c r="K55" s="69"/>
      <c r="L55" s="51" t="s">
        <v>21</v>
      </c>
      <c r="M55" s="51" t="s">
        <v>22</v>
      </c>
      <c r="N55" s="51" t="s">
        <v>23</v>
      </c>
      <c r="O55" s="51" t="s">
        <v>24</v>
      </c>
      <c r="P55" s="51" t="s">
        <v>25</v>
      </c>
      <c r="Q55" s="51" t="s">
        <v>26</v>
      </c>
      <c r="R55" s="64" t="s">
        <v>27</v>
      </c>
      <c r="S55" s="65" t="s">
        <v>28</v>
      </c>
    </row>
    <row r="56" spans="1:19" x14ac:dyDescent="0.2">
      <c r="A56" s="59" t="str">
        <f t="shared" ref="A56:A61" si="36">$G$7</f>
        <v>WISE &amp; Healthy Aging</v>
      </c>
      <c r="B56" s="59" t="str">
        <f t="shared" ref="B56:B61" si="37">$G$8</f>
        <v>Paratransit</v>
      </c>
      <c r="D56" s="59" t="s">
        <v>41</v>
      </c>
      <c r="E56" s="29" t="s">
        <v>48</v>
      </c>
      <c r="F56" s="235" t="s">
        <v>138</v>
      </c>
      <c r="G56" s="236"/>
      <c r="H56" s="46"/>
      <c r="I56" s="47"/>
      <c r="J56" s="47"/>
      <c r="K56" s="47"/>
      <c r="L56" s="228">
        <v>3020</v>
      </c>
      <c r="M56" s="229">
        <v>3020</v>
      </c>
      <c r="N56" s="229">
        <f>L56-M56</f>
        <v>0</v>
      </c>
      <c r="O56" s="263">
        <v>2160.71</v>
      </c>
      <c r="P56" s="263">
        <v>859</v>
      </c>
      <c r="Q56" s="49">
        <f>SUM(O56:P56)</f>
        <v>3019.71</v>
      </c>
      <c r="R56" s="48">
        <f>IFERROR(Q56/M56,"N/A")</f>
        <v>0.99990397350993376</v>
      </c>
      <c r="S56" s="265">
        <v>3020</v>
      </c>
    </row>
    <row r="57" spans="1:19" x14ac:dyDescent="0.2">
      <c r="A57" s="59" t="str">
        <f t="shared" si="36"/>
        <v>WISE &amp; Healthy Aging</v>
      </c>
      <c r="B57" s="59" t="str">
        <f t="shared" si="37"/>
        <v>Paratransit</v>
      </c>
      <c r="D57" s="59" t="s">
        <v>41</v>
      </c>
      <c r="E57" s="29" t="s">
        <v>48</v>
      </c>
      <c r="F57" s="238" t="s">
        <v>139</v>
      </c>
      <c r="G57" s="236"/>
      <c r="H57" s="46"/>
      <c r="I57" s="47"/>
      <c r="J57" s="47"/>
      <c r="K57" s="47"/>
      <c r="L57" s="228">
        <v>961</v>
      </c>
      <c r="M57" s="229">
        <v>961</v>
      </c>
      <c r="N57" s="230">
        <f t="shared" ref="N57:N61" si="38">L57-M57</f>
        <v>0</v>
      </c>
      <c r="O57" s="263">
        <v>249.99</v>
      </c>
      <c r="P57" s="266">
        <v>711</v>
      </c>
      <c r="Q57" s="45">
        <f t="shared" ref="Q57:Q61" si="39">SUM(O57:P57)</f>
        <v>960.99</v>
      </c>
      <c r="R57" s="44">
        <f t="shared" ref="R57:R61" si="40">IFERROR(Q57/M57,"N/A")</f>
        <v>0.9999895941727367</v>
      </c>
      <c r="S57" s="267">
        <v>961</v>
      </c>
    </row>
    <row r="58" spans="1:19" x14ac:dyDescent="0.2">
      <c r="A58" s="59" t="str">
        <f t="shared" si="36"/>
        <v>WISE &amp; Healthy Aging</v>
      </c>
      <c r="B58" s="59" t="str">
        <f t="shared" si="37"/>
        <v>Paratransit</v>
      </c>
      <c r="D58" s="59" t="s">
        <v>41</v>
      </c>
      <c r="E58" s="29" t="s">
        <v>48</v>
      </c>
      <c r="F58" s="238" t="s">
        <v>140</v>
      </c>
      <c r="G58" s="236"/>
      <c r="H58" s="46"/>
      <c r="I58" s="47"/>
      <c r="J58" s="47"/>
      <c r="K58" s="47"/>
      <c r="L58" s="237">
        <v>0</v>
      </c>
      <c r="M58" s="239">
        <v>0</v>
      </c>
      <c r="N58" s="239">
        <f t="shared" si="38"/>
        <v>0</v>
      </c>
      <c r="O58" s="268">
        <v>0</v>
      </c>
      <c r="P58" s="268">
        <v>0</v>
      </c>
      <c r="Q58" s="45">
        <f t="shared" si="39"/>
        <v>0</v>
      </c>
      <c r="R58" s="44" t="str">
        <f t="shared" si="40"/>
        <v>N/A</v>
      </c>
      <c r="S58" s="267">
        <v>0</v>
      </c>
    </row>
    <row r="59" spans="1:19" x14ac:dyDescent="0.2">
      <c r="A59" s="59" t="str">
        <f t="shared" si="36"/>
        <v>WISE &amp; Healthy Aging</v>
      </c>
      <c r="B59" s="59" t="str">
        <f t="shared" si="37"/>
        <v>Paratransit</v>
      </c>
      <c r="D59" s="59" t="s">
        <v>41</v>
      </c>
      <c r="E59" s="29" t="s">
        <v>48</v>
      </c>
      <c r="F59" s="238" t="s">
        <v>141</v>
      </c>
      <c r="G59" s="236"/>
      <c r="H59" s="46"/>
      <c r="I59" s="47"/>
      <c r="J59" s="47"/>
      <c r="K59" s="47"/>
      <c r="L59" s="237">
        <v>0</v>
      </c>
      <c r="M59" s="239">
        <v>0</v>
      </c>
      <c r="N59" s="239">
        <f t="shared" si="38"/>
        <v>0</v>
      </c>
      <c r="O59" s="268">
        <v>0</v>
      </c>
      <c r="P59" s="268">
        <v>0</v>
      </c>
      <c r="Q59" s="45">
        <f t="shared" si="39"/>
        <v>0</v>
      </c>
      <c r="R59" s="44" t="str">
        <f t="shared" si="40"/>
        <v>N/A</v>
      </c>
      <c r="S59" s="267">
        <v>0</v>
      </c>
    </row>
    <row r="60" spans="1:19" x14ac:dyDescent="0.2">
      <c r="A60" s="59" t="str">
        <f t="shared" si="36"/>
        <v>WISE &amp; Healthy Aging</v>
      </c>
      <c r="B60" s="59" t="str">
        <f t="shared" si="37"/>
        <v>Paratransit</v>
      </c>
      <c r="D60" s="59" t="s">
        <v>41</v>
      </c>
      <c r="E60" s="29" t="s">
        <v>48</v>
      </c>
      <c r="F60" s="238" t="s">
        <v>142</v>
      </c>
      <c r="G60" s="236"/>
      <c r="H60" s="46"/>
      <c r="I60" s="47"/>
      <c r="J60" s="47"/>
      <c r="K60" s="47"/>
      <c r="L60" s="237">
        <v>6819</v>
      </c>
      <c r="M60" s="239">
        <v>6819</v>
      </c>
      <c r="N60" s="239">
        <f t="shared" si="38"/>
        <v>0</v>
      </c>
      <c r="O60" s="268">
        <v>0</v>
      </c>
      <c r="P60" s="268">
        <v>6819</v>
      </c>
      <c r="Q60" s="45">
        <f t="shared" si="39"/>
        <v>6819</v>
      </c>
      <c r="R60" s="44">
        <f t="shared" si="40"/>
        <v>1</v>
      </c>
      <c r="S60" s="267">
        <v>6819</v>
      </c>
    </row>
    <row r="61" spans="1:19" x14ac:dyDescent="0.2">
      <c r="A61" s="59" t="str">
        <f t="shared" si="36"/>
        <v>WISE &amp; Healthy Aging</v>
      </c>
      <c r="B61" s="59" t="str">
        <f t="shared" si="37"/>
        <v>Paratransit</v>
      </c>
      <c r="D61" s="59" t="s">
        <v>41</v>
      </c>
      <c r="E61" s="29" t="s">
        <v>48</v>
      </c>
      <c r="F61" s="238"/>
      <c r="G61" s="236"/>
      <c r="H61" s="46"/>
      <c r="I61" s="47"/>
      <c r="J61" s="47"/>
      <c r="K61" s="47"/>
      <c r="L61" s="237">
        <v>0</v>
      </c>
      <c r="M61" s="239">
        <v>0</v>
      </c>
      <c r="N61" s="239">
        <f t="shared" si="38"/>
        <v>0</v>
      </c>
      <c r="O61" s="268">
        <v>0</v>
      </c>
      <c r="P61" s="268">
        <v>0</v>
      </c>
      <c r="Q61" s="45">
        <f t="shared" si="39"/>
        <v>0</v>
      </c>
      <c r="R61" s="44" t="str">
        <f t="shared" si="40"/>
        <v>N/A</v>
      </c>
      <c r="S61" s="267">
        <v>0</v>
      </c>
    </row>
    <row r="62" spans="1:19" ht="13.5" thickBot="1" x14ac:dyDescent="0.25">
      <c r="F62" s="70"/>
      <c r="G62" s="66"/>
      <c r="H62" s="71" t="s">
        <v>49</v>
      </c>
      <c r="I62" s="72"/>
      <c r="J62" s="72"/>
      <c r="K62" s="73"/>
      <c r="L62" s="74">
        <f t="shared" ref="L62:Q62" si="41">SUM(L56:L61)</f>
        <v>10800</v>
      </c>
      <c r="M62" s="74">
        <f t="shared" si="41"/>
        <v>10800</v>
      </c>
      <c r="N62" s="74">
        <f t="shared" si="41"/>
        <v>0</v>
      </c>
      <c r="O62" s="74">
        <f t="shared" si="41"/>
        <v>2410.6999999999998</v>
      </c>
      <c r="P62" s="74">
        <f t="shared" si="41"/>
        <v>8389</v>
      </c>
      <c r="Q62" s="74">
        <f t="shared" si="41"/>
        <v>10799.7</v>
      </c>
      <c r="R62" s="75">
        <f>IFERROR(Q62/M62,"N/A")</f>
        <v>0.99997222222222226</v>
      </c>
      <c r="S62" s="76">
        <f>SUM(S56:S61)</f>
        <v>10800</v>
      </c>
    </row>
    <row r="63" spans="1:19" ht="13.5" thickBot="1" x14ac:dyDescent="0.25">
      <c r="F63" s="43"/>
      <c r="G63" s="43"/>
      <c r="H63" s="43"/>
      <c r="I63" s="43"/>
      <c r="J63" s="43"/>
      <c r="K63" s="43"/>
    </row>
    <row r="64" spans="1:19" s="82" customFormat="1" x14ac:dyDescent="0.2">
      <c r="A64" s="59"/>
      <c r="B64" s="59"/>
      <c r="C64" s="77"/>
      <c r="D64" s="77"/>
      <c r="E64" s="86"/>
      <c r="F64" s="19" t="s">
        <v>50</v>
      </c>
      <c r="G64" s="18"/>
      <c r="H64" s="18"/>
      <c r="I64" s="18"/>
      <c r="J64" s="18"/>
      <c r="K64" s="17"/>
      <c r="L64" s="16"/>
      <c r="M64" s="16"/>
      <c r="N64" s="16"/>
      <c r="O64" s="16"/>
      <c r="P64" s="16"/>
      <c r="Q64" s="16"/>
      <c r="R64" s="15"/>
      <c r="S64" s="14"/>
    </row>
    <row r="65" spans="1:19" x14ac:dyDescent="0.2">
      <c r="F65" s="87" t="s">
        <v>51</v>
      </c>
      <c r="G65" s="88"/>
      <c r="H65" s="88"/>
      <c r="I65" s="88"/>
      <c r="J65" s="88"/>
      <c r="K65" s="80"/>
      <c r="L65" s="22"/>
      <c r="M65" s="22"/>
      <c r="N65" s="22"/>
      <c r="O65" s="22"/>
      <c r="P65" s="22"/>
      <c r="Q65" s="22"/>
      <c r="R65" s="21"/>
      <c r="S65" s="20"/>
    </row>
    <row r="66" spans="1:19" ht="33.75" x14ac:dyDescent="0.2">
      <c r="F66" s="67" t="s">
        <v>133</v>
      </c>
      <c r="G66" s="68"/>
      <c r="H66" s="69"/>
      <c r="I66" s="69"/>
      <c r="J66" s="69"/>
      <c r="K66" s="69"/>
      <c r="L66" s="51" t="s">
        <v>21</v>
      </c>
      <c r="M66" s="51" t="s">
        <v>22</v>
      </c>
      <c r="N66" s="51" t="s">
        <v>23</v>
      </c>
      <c r="O66" s="51" t="s">
        <v>24</v>
      </c>
      <c r="P66" s="51" t="s">
        <v>25</v>
      </c>
      <c r="Q66" s="51" t="s">
        <v>26</v>
      </c>
      <c r="R66" s="64" t="s">
        <v>27</v>
      </c>
      <c r="S66" s="65" t="s">
        <v>28</v>
      </c>
    </row>
    <row r="67" spans="1:19" x14ac:dyDescent="0.2">
      <c r="A67" s="59" t="str">
        <f t="shared" ref="A67:A70" si="42">$G$7</f>
        <v>WISE &amp; Healthy Aging</v>
      </c>
      <c r="B67" s="59" t="str">
        <f t="shared" ref="B67:B70" si="43">$G$8</f>
        <v>Paratransit</v>
      </c>
      <c r="D67" s="59" t="s">
        <v>41</v>
      </c>
      <c r="E67" s="29" t="s">
        <v>50</v>
      </c>
      <c r="F67" s="235" t="s">
        <v>143</v>
      </c>
      <c r="G67" s="236"/>
      <c r="H67" s="46"/>
      <c r="I67" s="47"/>
      <c r="J67" s="47"/>
      <c r="K67" s="47"/>
      <c r="L67" s="239">
        <v>0</v>
      </c>
      <c r="M67" s="229">
        <v>0</v>
      </c>
      <c r="N67" s="229">
        <f t="shared" ref="N67:N69" si="44">L67-M67</f>
        <v>0</v>
      </c>
      <c r="O67" s="263">
        <v>0</v>
      </c>
      <c r="P67" s="263">
        <v>0</v>
      </c>
      <c r="Q67" s="49">
        <f>SUM(O67:P67)</f>
        <v>0</v>
      </c>
      <c r="R67" s="48" t="str">
        <f>IFERROR(Q67/M67,"N/A")</f>
        <v>N/A</v>
      </c>
      <c r="S67" s="265">
        <v>0</v>
      </c>
    </row>
    <row r="68" spans="1:19" x14ac:dyDescent="0.2">
      <c r="A68" s="59" t="str">
        <f t="shared" si="42"/>
        <v>WISE &amp; Healthy Aging</v>
      </c>
      <c r="B68" s="59" t="str">
        <f t="shared" si="43"/>
        <v>Paratransit</v>
      </c>
      <c r="D68" s="59" t="s">
        <v>41</v>
      </c>
      <c r="E68" s="29" t="s">
        <v>50</v>
      </c>
      <c r="F68" s="238" t="s">
        <v>144</v>
      </c>
      <c r="G68" s="236"/>
      <c r="H68" s="46"/>
      <c r="I68" s="47"/>
      <c r="J68" s="47"/>
      <c r="K68" s="47"/>
      <c r="L68" s="239">
        <v>0</v>
      </c>
      <c r="M68" s="229">
        <v>0</v>
      </c>
      <c r="N68" s="230">
        <f t="shared" si="44"/>
        <v>0</v>
      </c>
      <c r="O68" s="263">
        <v>0</v>
      </c>
      <c r="P68" s="266">
        <v>0</v>
      </c>
      <c r="Q68" s="45">
        <f>SUM(O68:P68)</f>
        <v>0</v>
      </c>
      <c r="R68" s="44" t="str">
        <f>IFERROR(Q68/M68,"N/A")</f>
        <v>N/A</v>
      </c>
      <c r="S68" s="267">
        <v>0</v>
      </c>
    </row>
    <row r="69" spans="1:19" x14ac:dyDescent="0.2">
      <c r="A69" s="59" t="str">
        <f t="shared" si="42"/>
        <v>WISE &amp; Healthy Aging</v>
      </c>
      <c r="B69" s="59" t="str">
        <f t="shared" si="43"/>
        <v>Paratransit</v>
      </c>
      <c r="D69" s="59" t="s">
        <v>41</v>
      </c>
      <c r="E69" s="29" t="s">
        <v>50</v>
      </c>
      <c r="F69" s="238" t="s">
        <v>145</v>
      </c>
      <c r="G69" s="236"/>
      <c r="H69" s="46"/>
      <c r="I69" s="47"/>
      <c r="J69" s="47"/>
      <c r="K69" s="47"/>
      <c r="L69" s="239">
        <v>0</v>
      </c>
      <c r="M69" s="229">
        <v>0</v>
      </c>
      <c r="N69" s="229">
        <f t="shared" si="44"/>
        <v>0</v>
      </c>
      <c r="O69" s="263">
        <v>0</v>
      </c>
      <c r="P69" s="263">
        <v>0</v>
      </c>
      <c r="Q69" s="49">
        <f t="shared" ref="Q69:Q70" si="45">SUM(O69:P69)</f>
        <v>0</v>
      </c>
      <c r="R69" s="48" t="str">
        <f t="shared" ref="R69:R70" si="46">IFERROR(Q69/M69,"N/A")</f>
        <v>N/A</v>
      </c>
      <c r="S69" s="265">
        <v>0</v>
      </c>
    </row>
    <row r="70" spans="1:19" x14ac:dyDescent="0.2">
      <c r="A70" s="59" t="str">
        <f t="shared" si="42"/>
        <v>WISE &amp; Healthy Aging</v>
      </c>
      <c r="B70" s="59" t="str">
        <f t="shared" si="43"/>
        <v>Paratransit</v>
      </c>
      <c r="D70" s="59" t="s">
        <v>41</v>
      </c>
      <c r="E70" s="29" t="s">
        <v>50</v>
      </c>
      <c r="F70" s="238"/>
      <c r="G70" s="236"/>
      <c r="H70" s="46"/>
      <c r="I70" s="47"/>
      <c r="J70" s="47"/>
      <c r="K70" s="47"/>
      <c r="L70" s="239">
        <v>0</v>
      </c>
      <c r="M70" s="239">
        <v>0</v>
      </c>
      <c r="N70" s="239">
        <f t="shared" ref="N70" si="47">L70-M70</f>
        <v>0</v>
      </c>
      <c r="O70" s="268">
        <v>0</v>
      </c>
      <c r="P70" s="268">
        <v>0</v>
      </c>
      <c r="Q70" s="45">
        <f t="shared" si="45"/>
        <v>0</v>
      </c>
      <c r="R70" s="44" t="str">
        <f t="shared" si="46"/>
        <v>N/A</v>
      </c>
      <c r="S70" s="267">
        <v>0</v>
      </c>
    </row>
    <row r="71" spans="1:19" ht="13.5" thickBot="1" x14ac:dyDescent="0.25">
      <c r="E71" s="43"/>
      <c r="F71" s="70"/>
      <c r="G71" s="66"/>
      <c r="H71" s="71" t="s">
        <v>52</v>
      </c>
      <c r="I71" s="72"/>
      <c r="J71" s="72"/>
      <c r="K71" s="73"/>
      <c r="L71" s="74">
        <f t="shared" ref="L71:Q71" si="48">SUM(L67:L70)</f>
        <v>0</v>
      </c>
      <c r="M71" s="74">
        <f t="shared" si="48"/>
        <v>0</v>
      </c>
      <c r="N71" s="74">
        <f t="shared" si="48"/>
        <v>0</v>
      </c>
      <c r="O71" s="74">
        <f t="shared" si="48"/>
        <v>0</v>
      </c>
      <c r="P71" s="74">
        <f t="shared" si="48"/>
        <v>0</v>
      </c>
      <c r="Q71" s="74">
        <f t="shared" si="48"/>
        <v>0</v>
      </c>
      <c r="R71" s="75" t="str">
        <f>IFERROR(Q71/M71,"N/A")</f>
        <v>N/A</v>
      </c>
      <c r="S71" s="76">
        <f>SUM(S67:S68)</f>
        <v>0</v>
      </c>
    </row>
    <row r="72" spans="1:19" ht="13.5" thickBot="1" x14ac:dyDescent="0.25">
      <c r="F72" s="43"/>
      <c r="G72" s="43"/>
      <c r="H72" s="43"/>
      <c r="I72" s="43"/>
      <c r="J72" s="43"/>
      <c r="K72" s="43"/>
    </row>
    <row r="73" spans="1:19" s="82" customFormat="1" x14ac:dyDescent="0.2">
      <c r="A73" s="59"/>
      <c r="B73" s="59"/>
      <c r="C73" s="77"/>
      <c r="D73" s="77"/>
      <c r="E73" s="86"/>
      <c r="F73" s="19" t="s">
        <v>53</v>
      </c>
      <c r="G73" s="18"/>
      <c r="H73" s="18"/>
      <c r="I73" s="18"/>
      <c r="J73" s="18"/>
      <c r="K73" s="17"/>
      <c r="L73" s="16"/>
      <c r="M73" s="16"/>
      <c r="N73" s="16"/>
      <c r="O73" s="16"/>
      <c r="P73" s="16"/>
      <c r="Q73" s="16"/>
      <c r="R73" s="15"/>
      <c r="S73" s="14"/>
    </row>
    <row r="74" spans="1:19" x14ac:dyDescent="0.2">
      <c r="F74" s="87" t="s">
        <v>146</v>
      </c>
      <c r="G74" s="88"/>
      <c r="H74" s="88"/>
      <c r="I74" s="88"/>
      <c r="J74" s="88"/>
      <c r="K74" s="80"/>
      <c r="L74" s="22"/>
      <c r="M74" s="22"/>
      <c r="N74" s="22"/>
      <c r="O74" s="22"/>
      <c r="P74" s="22"/>
      <c r="Q74" s="22"/>
      <c r="R74" s="21"/>
      <c r="S74" s="20"/>
    </row>
    <row r="75" spans="1:19" ht="33.75" x14ac:dyDescent="0.2">
      <c r="F75" s="67" t="s">
        <v>133</v>
      </c>
      <c r="G75" s="68"/>
      <c r="H75" s="69"/>
      <c r="I75" s="69"/>
      <c r="J75" s="69"/>
      <c r="K75" s="69"/>
      <c r="L75" s="51" t="s">
        <v>21</v>
      </c>
      <c r="M75" s="51" t="s">
        <v>22</v>
      </c>
      <c r="N75" s="51" t="s">
        <v>23</v>
      </c>
      <c r="O75" s="51" t="s">
        <v>24</v>
      </c>
      <c r="P75" s="51" t="s">
        <v>25</v>
      </c>
      <c r="Q75" s="51" t="s">
        <v>26</v>
      </c>
      <c r="R75" s="64" t="s">
        <v>27</v>
      </c>
      <c r="S75" s="65" t="s">
        <v>28</v>
      </c>
    </row>
    <row r="76" spans="1:19" x14ac:dyDescent="0.2">
      <c r="A76" s="59" t="str">
        <f t="shared" ref="A76:A78" si="49">$G$7</f>
        <v>WISE &amp; Healthy Aging</v>
      </c>
      <c r="B76" s="59" t="str">
        <f t="shared" ref="B76:B78" si="50">$G$8</f>
        <v>Paratransit</v>
      </c>
      <c r="D76" s="59" t="s">
        <v>41</v>
      </c>
      <c r="E76" s="29" t="s">
        <v>53</v>
      </c>
      <c r="F76" s="235" t="s">
        <v>147</v>
      </c>
      <c r="G76" s="236"/>
      <c r="H76" s="46"/>
      <c r="I76" s="47"/>
      <c r="J76" s="47"/>
      <c r="K76" s="47"/>
      <c r="L76" s="239">
        <v>4000</v>
      </c>
      <c r="M76" s="229">
        <v>4000</v>
      </c>
      <c r="N76" s="229">
        <f t="shared" ref="N76:N78" si="51">L76-M76</f>
        <v>0</v>
      </c>
      <c r="O76" s="263">
        <v>0</v>
      </c>
      <c r="P76" s="263">
        <v>4000</v>
      </c>
      <c r="Q76" s="49">
        <f>SUM(O76:P76)</f>
        <v>4000</v>
      </c>
      <c r="R76" s="48">
        <f>IFERROR(Q76/M76,"N/A")</f>
        <v>1</v>
      </c>
      <c r="S76" s="265">
        <v>4000</v>
      </c>
    </row>
    <row r="77" spans="1:19" x14ac:dyDescent="0.2">
      <c r="F77" s="251" t="s">
        <v>148</v>
      </c>
      <c r="G77" s="236"/>
      <c r="H77" s="46"/>
      <c r="I77" s="47"/>
      <c r="J77" s="47"/>
      <c r="K77" s="47"/>
      <c r="L77" s="239">
        <v>26937</v>
      </c>
      <c r="M77" s="229">
        <v>26937</v>
      </c>
      <c r="N77" s="230"/>
      <c r="O77" s="263"/>
      <c r="P77" s="266">
        <v>26937</v>
      </c>
      <c r="Q77" s="45">
        <f>SUM(O77:P77)</f>
        <v>26937</v>
      </c>
      <c r="R77" s="44">
        <f>IFERROR(Q77/M77,"N/A")</f>
        <v>1</v>
      </c>
      <c r="S77" s="267">
        <v>26937</v>
      </c>
    </row>
    <row r="78" spans="1:19" x14ac:dyDescent="0.2">
      <c r="A78" s="59" t="str">
        <f t="shared" si="49"/>
        <v>WISE &amp; Healthy Aging</v>
      </c>
      <c r="B78" s="59" t="str">
        <f t="shared" si="50"/>
        <v>Paratransit</v>
      </c>
      <c r="D78" s="59" t="s">
        <v>41</v>
      </c>
      <c r="E78" s="29" t="s">
        <v>53</v>
      </c>
      <c r="F78" s="238"/>
      <c r="G78" s="236"/>
      <c r="H78" s="46"/>
      <c r="I78" s="47"/>
      <c r="J78" s="47"/>
      <c r="K78" s="47"/>
      <c r="L78" s="239">
        <v>0</v>
      </c>
      <c r="M78" s="229">
        <v>0</v>
      </c>
      <c r="N78" s="230">
        <f t="shared" si="51"/>
        <v>0</v>
      </c>
      <c r="O78" s="263">
        <v>0</v>
      </c>
      <c r="P78" s="266">
        <v>0</v>
      </c>
      <c r="Q78" s="45">
        <f t="shared" ref="Q78" si="52">SUM(O78:P78)</f>
        <v>0</v>
      </c>
      <c r="R78" s="44" t="str">
        <f t="shared" ref="R78" si="53">IFERROR(Q78/M78,"N/A")</f>
        <v>N/A</v>
      </c>
      <c r="S78" s="267">
        <v>0</v>
      </c>
    </row>
    <row r="79" spans="1:19" ht="13.5" thickBot="1" x14ac:dyDescent="0.25">
      <c r="F79" s="70"/>
      <c r="G79" s="66"/>
      <c r="H79" s="71" t="s">
        <v>54</v>
      </c>
      <c r="I79" s="72"/>
      <c r="J79" s="72"/>
      <c r="K79" s="73"/>
      <c r="L79" s="74">
        <f t="shared" ref="L79:Q79" si="54">SUM(L76:L78)</f>
        <v>30937</v>
      </c>
      <c r="M79" s="74">
        <f t="shared" si="54"/>
        <v>30937</v>
      </c>
      <c r="N79" s="74">
        <f t="shared" si="54"/>
        <v>0</v>
      </c>
      <c r="O79" s="74">
        <f t="shared" si="54"/>
        <v>0</v>
      </c>
      <c r="P79" s="74">
        <f t="shared" si="54"/>
        <v>30937</v>
      </c>
      <c r="Q79" s="74">
        <f t="shared" si="54"/>
        <v>30937</v>
      </c>
      <c r="R79" s="75">
        <f>IFERROR(Q79/M79,"N/A")</f>
        <v>1</v>
      </c>
      <c r="S79" s="76">
        <f>SUM(S76:S78)</f>
        <v>30937</v>
      </c>
    </row>
    <row r="80" spans="1:19" ht="13.5" thickBot="1" x14ac:dyDescent="0.25">
      <c r="F80" s="43"/>
      <c r="G80" s="43"/>
      <c r="H80" s="43"/>
      <c r="I80" s="43"/>
      <c r="J80" s="43"/>
      <c r="K80" s="43"/>
    </row>
    <row r="81" spans="1:19" s="82" customFormat="1" x14ac:dyDescent="0.2">
      <c r="A81" s="59"/>
      <c r="B81" s="59"/>
      <c r="C81" s="77"/>
      <c r="D81" s="77"/>
      <c r="E81" s="86"/>
      <c r="F81" s="19" t="s">
        <v>55</v>
      </c>
      <c r="G81" s="18"/>
      <c r="H81" s="18"/>
      <c r="I81" s="18"/>
      <c r="J81" s="18"/>
      <c r="K81" s="17"/>
      <c r="L81" s="16"/>
      <c r="M81" s="16"/>
      <c r="N81" s="16"/>
      <c r="O81" s="16"/>
      <c r="P81" s="16"/>
      <c r="Q81" s="16"/>
      <c r="R81" s="15"/>
      <c r="S81" s="14"/>
    </row>
    <row r="82" spans="1:19" x14ac:dyDescent="0.2">
      <c r="F82" s="87" t="s">
        <v>149</v>
      </c>
      <c r="G82" s="88"/>
      <c r="H82" s="88"/>
      <c r="I82" s="88"/>
      <c r="J82" s="88"/>
      <c r="K82" s="80"/>
      <c r="L82" s="22"/>
      <c r="M82" s="22"/>
      <c r="N82" s="22"/>
      <c r="O82" s="22"/>
      <c r="P82" s="22"/>
      <c r="Q82" s="22"/>
      <c r="R82" s="21"/>
      <c r="S82" s="20"/>
    </row>
    <row r="83" spans="1:19" ht="33.75" x14ac:dyDescent="0.2">
      <c r="F83" s="67" t="s">
        <v>133</v>
      </c>
      <c r="G83" s="68"/>
      <c r="H83" s="69"/>
      <c r="I83" s="69"/>
      <c r="J83" s="69"/>
      <c r="K83" s="69"/>
      <c r="L83" s="51" t="s">
        <v>21</v>
      </c>
      <c r="M83" s="51" t="s">
        <v>22</v>
      </c>
      <c r="N83" s="51" t="s">
        <v>23</v>
      </c>
      <c r="O83" s="51" t="s">
        <v>24</v>
      </c>
      <c r="P83" s="51" t="s">
        <v>25</v>
      </c>
      <c r="Q83" s="51" t="s">
        <v>26</v>
      </c>
      <c r="R83" s="64" t="s">
        <v>27</v>
      </c>
      <c r="S83" s="65" t="s">
        <v>28</v>
      </c>
    </row>
    <row r="84" spans="1:19" x14ac:dyDescent="0.2">
      <c r="A84" s="59" t="str">
        <f t="shared" ref="A84:A86" si="55">$G$7</f>
        <v>WISE &amp; Healthy Aging</v>
      </c>
      <c r="B84" s="59" t="str">
        <f t="shared" ref="B84:B86" si="56">$G$8</f>
        <v>Paratransit</v>
      </c>
      <c r="D84" s="59" t="s">
        <v>41</v>
      </c>
      <c r="E84" s="29" t="s">
        <v>55</v>
      </c>
      <c r="F84" s="235" t="s">
        <v>150</v>
      </c>
      <c r="G84" s="236"/>
      <c r="H84" s="46"/>
      <c r="I84" s="47"/>
      <c r="J84" s="47"/>
      <c r="K84" s="47"/>
      <c r="L84" s="239">
        <v>2174</v>
      </c>
      <c r="M84" s="229">
        <v>2174</v>
      </c>
      <c r="N84" s="229">
        <f t="shared" ref="N84:N86" si="57">L84-M84</f>
        <v>0</v>
      </c>
      <c r="O84" s="263">
        <v>461.13</v>
      </c>
      <c r="P84" s="263">
        <v>1877</v>
      </c>
      <c r="Q84" s="49">
        <f t="shared" ref="Q84:Q86" si="58">SUM(O84:P84)</f>
        <v>2338.13</v>
      </c>
      <c r="R84" s="48">
        <f t="shared" ref="R84:R86" si="59">IFERROR(Q84/M84,"N/A")</f>
        <v>1.0754967801287949</v>
      </c>
      <c r="S84" s="265">
        <v>2338</v>
      </c>
    </row>
    <row r="85" spans="1:19" x14ac:dyDescent="0.2">
      <c r="A85" s="59" t="str">
        <f t="shared" si="55"/>
        <v>WISE &amp; Healthy Aging</v>
      </c>
      <c r="B85" s="59" t="str">
        <f t="shared" si="56"/>
        <v>Paratransit</v>
      </c>
      <c r="D85" s="59" t="s">
        <v>41</v>
      </c>
      <c r="E85" s="29" t="s">
        <v>55</v>
      </c>
      <c r="F85" s="238" t="s">
        <v>151</v>
      </c>
      <c r="G85" s="236"/>
      <c r="H85" s="46"/>
      <c r="I85" s="47"/>
      <c r="J85" s="47"/>
      <c r="K85" s="47"/>
      <c r="L85" s="239">
        <v>0</v>
      </c>
      <c r="M85" s="229">
        <v>0</v>
      </c>
      <c r="N85" s="230">
        <f t="shared" si="57"/>
        <v>0</v>
      </c>
      <c r="O85" s="263">
        <v>0</v>
      </c>
      <c r="P85" s="266">
        <v>0</v>
      </c>
      <c r="Q85" s="45">
        <f t="shared" si="58"/>
        <v>0</v>
      </c>
      <c r="R85" s="44" t="str">
        <f t="shared" si="59"/>
        <v>N/A</v>
      </c>
      <c r="S85" s="267">
        <v>0</v>
      </c>
    </row>
    <row r="86" spans="1:19" x14ac:dyDescent="0.2">
      <c r="A86" s="59" t="str">
        <f t="shared" si="55"/>
        <v>WISE &amp; Healthy Aging</v>
      </c>
      <c r="B86" s="59" t="str">
        <f t="shared" si="56"/>
        <v>Paratransit</v>
      </c>
      <c r="D86" s="59" t="s">
        <v>41</v>
      </c>
      <c r="E86" s="29" t="s">
        <v>55</v>
      </c>
      <c r="F86" s="238"/>
      <c r="G86" s="236"/>
      <c r="H86" s="46"/>
      <c r="I86" s="47"/>
      <c r="J86" s="47"/>
      <c r="K86" s="47"/>
      <c r="L86" s="239">
        <v>0</v>
      </c>
      <c r="M86" s="229">
        <v>0</v>
      </c>
      <c r="N86" s="229">
        <f t="shared" si="57"/>
        <v>0</v>
      </c>
      <c r="O86" s="263">
        <v>0</v>
      </c>
      <c r="P86" s="263">
        <v>0</v>
      </c>
      <c r="Q86" s="49">
        <f t="shared" si="58"/>
        <v>0</v>
      </c>
      <c r="R86" s="48" t="str">
        <f t="shared" si="59"/>
        <v>N/A</v>
      </c>
      <c r="S86" s="265">
        <v>0</v>
      </c>
    </row>
    <row r="87" spans="1:19" ht="13.5" thickBot="1" x14ac:dyDescent="0.25">
      <c r="F87" s="70"/>
      <c r="G87" s="66"/>
      <c r="H87" s="71" t="s">
        <v>56</v>
      </c>
      <c r="I87" s="72"/>
      <c r="J87" s="72"/>
      <c r="K87" s="73"/>
      <c r="L87" s="74">
        <f t="shared" ref="L87:Q87" si="60">SUM(L84:L86)</f>
        <v>2174</v>
      </c>
      <c r="M87" s="74">
        <f t="shared" si="60"/>
        <v>2174</v>
      </c>
      <c r="N87" s="74">
        <f t="shared" si="60"/>
        <v>0</v>
      </c>
      <c r="O87" s="74">
        <f t="shared" si="60"/>
        <v>461.13</v>
      </c>
      <c r="P87" s="74">
        <f t="shared" si="60"/>
        <v>1877</v>
      </c>
      <c r="Q87" s="74">
        <f t="shared" si="60"/>
        <v>2338.13</v>
      </c>
      <c r="R87" s="75">
        <f>IFERROR(Q87/M87,"N/A")</f>
        <v>1.0754967801287949</v>
      </c>
      <c r="S87" s="76">
        <f>SUM(S84:S86)</f>
        <v>2338</v>
      </c>
    </row>
    <row r="88" spans="1:19" ht="13.5" thickBot="1" x14ac:dyDescent="0.25">
      <c r="F88" s="43"/>
      <c r="G88" s="43"/>
      <c r="H88" s="43"/>
      <c r="I88" s="43"/>
      <c r="J88" s="43"/>
      <c r="K88" s="43"/>
    </row>
    <row r="89" spans="1:19" s="82" customFormat="1" x14ac:dyDescent="0.2">
      <c r="A89" s="59"/>
      <c r="B89" s="59"/>
      <c r="C89" s="77"/>
      <c r="D89" s="77"/>
      <c r="E89" s="86"/>
      <c r="F89" s="19" t="s">
        <v>57</v>
      </c>
      <c r="G89" s="18"/>
      <c r="H89" s="18"/>
      <c r="I89" s="18"/>
      <c r="J89" s="18"/>
      <c r="K89" s="17"/>
      <c r="L89" s="16"/>
      <c r="M89" s="16"/>
      <c r="N89" s="16"/>
      <c r="O89" s="16"/>
      <c r="P89" s="16"/>
      <c r="Q89" s="16"/>
      <c r="R89" s="15"/>
      <c r="S89" s="14"/>
    </row>
    <row r="90" spans="1:19" x14ac:dyDescent="0.2">
      <c r="F90" s="87" t="s">
        <v>152</v>
      </c>
      <c r="G90" s="80"/>
      <c r="H90" s="88"/>
      <c r="I90" s="88"/>
      <c r="J90" s="88"/>
      <c r="K90" s="80"/>
      <c r="L90" s="22"/>
      <c r="M90" s="22"/>
      <c r="N90" s="22"/>
      <c r="O90" s="22"/>
      <c r="P90" s="22"/>
      <c r="Q90" s="22"/>
      <c r="R90" s="21"/>
      <c r="S90" s="20"/>
    </row>
    <row r="91" spans="1:19" ht="33.75" x14ac:dyDescent="0.2">
      <c r="F91" s="67" t="s">
        <v>133</v>
      </c>
      <c r="G91" s="68"/>
      <c r="H91" s="69"/>
      <c r="I91" s="69"/>
      <c r="J91" s="69"/>
      <c r="K91" s="69"/>
      <c r="L91" s="51" t="s">
        <v>21</v>
      </c>
      <c r="M91" s="51" t="s">
        <v>22</v>
      </c>
      <c r="N91" s="51" t="s">
        <v>23</v>
      </c>
      <c r="O91" s="51" t="s">
        <v>24</v>
      </c>
      <c r="P91" s="51" t="s">
        <v>25</v>
      </c>
      <c r="Q91" s="51" t="s">
        <v>26</v>
      </c>
      <c r="R91" s="64" t="s">
        <v>27</v>
      </c>
      <c r="S91" s="65" t="s">
        <v>28</v>
      </c>
    </row>
    <row r="92" spans="1:19" x14ac:dyDescent="0.2">
      <c r="A92" s="59" t="str">
        <f t="shared" ref="A92:A93" si="61">$G$7</f>
        <v>WISE &amp; Healthy Aging</v>
      </c>
      <c r="B92" s="59" t="str">
        <f t="shared" ref="B92:B93" si="62">$G$8</f>
        <v>Paratransit</v>
      </c>
      <c r="D92" s="59" t="s">
        <v>41</v>
      </c>
      <c r="E92" s="29" t="s">
        <v>57</v>
      </c>
      <c r="F92" s="235" t="s">
        <v>153</v>
      </c>
      <c r="G92" s="236"/>
      <c r="H92" s="46"/>
      <c r="I92" s="47"/>
      <c r="J92" s="47"/>
      <c r="K92" s="47"/>
      <c r="L92" s="239">
        <v>3324</v>
      </c>
      <c r="M92" s="229">
        <v>3324</v>
      </c>
      <c r="N92" s="229">
        <f t="shared" ref="N92:N93" si="63">L92-M92</f>
        <v>0</v>
      </c>
      <c r="O92" s="263">
        <v>1712.8</v>
      </c>
      <c r="P92" s="263">
        <v>1676</v>
      </c>
      <c r="Q92" s="49">
        <f>SUM(O92:P92)</f>
        <v>3388.8</v>
      </c>
      <c r="R92" s="48">
        <f>IFERROR(Q92/M92,"N/A")</f>
        <v>1.0194945848375452</v>
      </c>
      <c r="S92" s="265">
        <v>3389</v>
      </c>
    </row>
    <row r="93" spans="1:19" x14ac:dyDescent="0.2">
      <c r="A93" s="59" t="str">
        <f t="shared" si="61"/>
        <v>WISE &amp; Healthy Aging</v>
      </c>
      <c r="B93" s="59" t="str">
        <f t="shared" si="62"/>
        <v>Paratransit</v>
      </c>
      <c r="D93" s="59" t="s">
        <v>41</v>
      </c>
      <c r="E93" s="29" t="s">
        <v>57</v>
      </c>
      <c r="F93" s="238"/>
      <c r="G93" s="236"/>
      <c r="H93" s="46"/>
      <c r="I93" s="47"/>
      <c r="J93" s="47"/>
      <c r="K93" s="47"/>
      <c r="L93" s="239">
        <v>0</v>
      </c>
      <c r="M93" s="229">
        <v>0</v>
      </c>
      <c r="N93" s="230">
        <f t="shared" si="63"/>
        <v>0</v>
      </c>
      <c r="O93" s="263">
        <v>0</v>
      </c>
      <c r="P93" s="266">
        <v>0</v>
      </c>
      <c r="Q93" s="45">
        <f t="shared" ref="Q93" si="64">SUM(O93:P93)</f>
        <v>0</v>
      </c>
      <c r="R93" s="44" t="str">
        <f t="shared" ref="R93" si="65">IFERROR(Q93/M93,"N/A")</f>
        <v>N/A</v>
      </c>
      <c r="S93" s="267">
        <v>0</v>
      </c>
    </row>
    <row r="94" spans="1:19" ht="13.5" thickBot="1" x14ac:dyDescent="0.25">
      <c r="F94" s="70"/>
      <c r="G94" s="66"/>
      <c r="H94" s="71" t="s">
        <v>58</v>
      </c>
      <c r="I94" s="72"/>
      <c r="J94" s="72"/>
      <c r="K94" s="73"/>
      <c r="L94" s="74">
        <f t="shared" ref="L94:Q94" si="66">SUM(L92:L93)</f>
        <v>3324</v>
      </c>
      <c r="M94" s="74">
        <f t="shared" si="66"/>
        <v>3324</v>
      </c>
      <c r="N94" s="74">
        <f t="shared" si="66"/>
        <v>0</v>
      </c>
      <c r="O94" s="74">
        <f t="shared" si="66"/>
        <v>1712.8</v>
      </c>
      <c r="P94" s="74">
        <f t="shared" si="66"/>
        <v>1676</v>
      </c>
      <c r="Q94" s="74">
        <f t="shared" si="66"/>
        <v>3388.8</v>
      </c>
      <c r="R94" s="75">
        <f>IFERROR(Q94/M94,"N/A")</f>
        <v>1.0194945848375452</v>
      </c>
      <c r="S94" s="76">
        <f>SUM(S92:S93)</f>
        <v>3389</v>
      </c>
    </row>
    <row r="95" spans="1:19" ht="13.5" thickBot="1" x14ac:dyDescent="0.25">
      <c r="F95" s="43"/>
      <c r="G95" s="43"/>
      <c r="H95" s="43"/>
      <c r="I95" s="43"/>
      <c r="J95" s="43"/>
      <c r="K95" s="43"/>
    </row>
    <row r="96" spans="1:19" s="82" customFormat="1" x14ac:dyDescent="0.2">
      <c r="A96" s="59"/>
      <c r="B96" s="59"/>
      <c r="C96" s="77"/>
      <c r="D96" s="77"/>
      <c r="E96" s="86"/>
      <c r="F96" s="23" t="s">
        <v>59</v>
      </c>
      <c r="G96" s="18"/>
      <c r="H96" s="18"/>
      <c r="I96" s="18"/>
      <c r="J96" s="18"/>
      <c r="K96" s="17"/>
      <c r="L96" s="16"/>
      <c r="M96" s="16"/>
      <c r="N96" s="16"/>
      <c r="O96" s="16"/>
      <c r="P96" s="16"/>
      <c r="Q96" s="16"/>
      <c r="R96" s="15"/>
      <c r="S96" s="14"/>
    </row>
    <row r="97" spans="1:19" x14ac:dyDescent="0.2">
      <c r="F97" s="78" t="s">
        <v>60</v>
      </c>
      <c r="G97" s="88"/>
      <c r="H97" s="88"/>
      <c r="I97" s="88"/>
      <c r="J97" s="88"/>
      <c r="K97" s="80"/>
      <c r="L97" s="22"/>
      <c r="M97" s="22"/>
      <c r="N97" s="22"/>
      <c r="O97" s="22"/>
      <c r="P97" s="22"/>
      <c r="Q97" s="22"/>
      <c r="R97" s="21"/>
      <c r="S97" s="20"/>
    </row>
    <row r="98" spans="1:19" ht="33.75" x14ac:dyDescent="0.2">
      <c r="F98" s="67" t="s">
        <v>133</v>
      </c>
      <c r="G98" s="68"/>
      <c r="H98" s="69"/>
      <c r="I98" s="69"/>
      <c r="J98" s="69"/>
      <c r="K98" s="69"/>
      <c r="L98" s="51" t="s">
        <v>21</v>
      </c>
      <c r="M98" s="51" t="s">
        <v>22</v>
      </c>
      <c r="N98" s="51" t="s">
        <v>23</v>
      </c>
      <c r="O98" s="51" t="s">
        <v>24</v>
      </c>
      <c r="P98" s="51" t="s">
        <v>25</v>
      </c>
      <c r="Q98" s="51" t="s">
        <v>26</v>
      </c>
      <c r="R98" s="64" t="s">
        <v>27</v>
      </c>
      <c r="S98" s="65" t="s">
        <v>28</v>
      </c>
    </row>
    <row r="99" spans="1:19" x14ac:dyDescent="0.2">
      <c r="A99" s="59" t="str">
        <f t="shared" ref="A99:A109" si="67">$G$7</f>
        <v>WISE &amp; Healthy Aging</v>
      </c>
      <c r="B99" s="59" t="str">
        <f t="shared" ref="B99:B109" si="68">$G$8</f>
        <v>Paratransit</v>
      </c>
      <c r="D99" s="59" t="s">
        <v>41</v>
      </c>
      <c r="E99" s="29" t="s">
        <v>59</v>
      </c>
      <c r="F99" s="235" t="s">
        <v>154</v>
      </c>
      <c r="G99" s="236"/>
      <c r="H99" s="46"/>
      <c r="I99" s="47"/>
      <c r="J99" s="47"/>
      <c r="K99" s="47"/>
      <c r="L99" s="239">
        <v>5576</v>
      </c>
      <c r="M99" s="229">
        <v>5576</v>
      </c>
      <c r="N99" s="229">
        <f t="shared" ref="N99:N109" si="69">L99-M99</f>
        <v>0</v>
      </c>
      <c r="O99" s="263">
        <v>123.39</v>
      </c>
      <c r="P99" s="263">
        <v>12615</v>
      </c>
      <c r="Q99" s="49">
        <f>SUM(O99:P99)</f>
        <v>12738.39</v>
      </c>
      <c r="R99" s="48">
        <f>IFERROR(Q99/M99,"N/A")</f>
        <v>2.2845032281205162</v>
      </c>
      <c r="S99" s="265">
        <v>12738.39</v>
      </c>
    </row>
    <row r="100" spans="1:19" x14ac:dyDescent="0.2">
      <c r="A100" s="59" t="str">
        <f t="shared" si="67"/>
        <v>WISE &amp; Healthy Aging</v>
      </c>
      <c r="B100" s="59" t="str">
        <f t="shared" si="68"/>
        <v>Paratransit</v>
      </c>
      <c r="D100" s="59" t="s">
        <v>41</v>
      </c>
      <c r="E100" s="29" t="s">
        <v>59</v>
      </c>
      <c r="F100" s="238" t="s">
        <v>155</v>
      </c>
      <c r="G100" s="236"/>
      <c r="H100" s="46"/>
      <c r="I100" s="47"/>
      <c r="J100" s="47"/>
      <c r="K100" s="47"/>
      <c r="L100" s="239">
        <v>6411</v>
      </c>
      <c r="M100" s="229">
        <v>6411</v>
      </c>
      <c r="N100" s="230">
        <f t="shared" si="69"/>
        <v>0</v>
      </c>
      <c r="O100" s="263">
        <v>0</v>
      </c>
      <c r="P100" s="266">
        <v>3084</v>
      </c>
      <c r="Q100" s="45">
        <f>SUM(O100:P100)</f>
        <v>3084</v>
      </c>
      <c r="R100" s="44">
        <f>IFERROR(Q100/M100,"N/A")</f>
        <v>0.48104819840898455</v>
      </c>
      <c r="S100" s="267">
        <v>3084</v>
      </c>
    </row>
    <row r="101" spans="1:19" x14ac:dyDescent="0.2">
      <c r="A101" s="59" t="str">
        <f t="shared" si="67"/>
        <v>WISE &amp; Healthy Aging</v>
      </c>
      <c r="B101" s="59" t="str">
        <f t="shared" si="68"/>
        <v>Paratransit</v>
      </c>
      <c r="D101" s="59" t="s">
        <v>41</v>
      </c>
      <c r="E101" s="29" t="s">
        <v>59</v>
      </c>
      <c r="F101" s="238" t="s">
        <v>156</v>
      </c>
      <c r="G101" s="236"/>
      <c r="H101" s="46"/>
      <c r="I101" s="47"/>
      <c r="J101" s="47"/>
      <c r="K101" s="47"/>
      <c r="L101" s="239">
        <v>7306</v>
      </c>
      <c r="M101" s="229">
        <v>7306</v>
      </c>
      <c r="N101" s="229">
        <f t="shared" si="69"/>
        <v>0</v>
      </c>
      <c r="O101" s="263">
        <v>3724.49</v>
      </c>
      <c r="P101" s="263">
        <v>2535</v>
      </c>
      <c r="Q101" s="49">
        <f t="shared" ref="Q101:Q109" si="70">SUM(O101:P101)</f>
        <v>6259.49</v>
      </c>
      <c r="R101" s="48">
        <f t="shared" ref="R101:R109" si="71">IFERROR(Q101/M101,"N/A")</f>
        <v>0.85676019709827533</v>
      </c>
      <c r="S101" s="265">
        <v>6259.49</v>
      </c>
    </row>
    <row r="102" spans="1:19" x14ac:dyDescent="0.2">
      <c r="A102" s="59" t="str">
        <f t="shared" si="67"/>
        <v>WISE &amp; Healthy Aging</v>
      </c>
      <c r="B102" s="59" t="str">
        <f t="shared" si="68"/>
        <v>Paratransit</v>
      </c>
      <c r="D102" s="59" t="s">
        <v>41</v>
      </c>
      <c r="E102" s="29" t="s">
        <v>59</v>
      </c>
      <c r="F102" s="238" t="s">
        <v>157</v>
      </c>
      <c r="G102" s="236"/>
      <c r="H102" s="46"/>
      <c r="I102" s="47"/>
      <c r="J102" s="47"/>
      <c r="K102" s="47"/>
      <c r="L102" s="239">
        <v>1980</v>
      </c>
      <c r="M102" s="229">
        <v>1980</v>
      </c>
      <c r="N102" s="229">
        <f t="shared" si="69"/>
        <v>0</v>
      </c>
      <c r="O102" s="263">
        <v>74.400000000000006</v>
      </c>
      <c r="P102" s="263">
        <v>1357</v>
      </c>
      <c r="Q102" s="49">
        <f t="shared" si="70"/>
        <v>1431.4</v>
      </c>
      <c r="R102" s="48">
        <f t="shared" si="71"/>
        <v>0.72292929292929298</v>
      </c>
      <c r="S102" s="265">
        <v>1431.4</v>
      </c>
    </row>
    <row r="103" spans="1:19" x14ac:dyDescent="0.2">
      <c r="A103" s="59" t="str">
        <f t="shared" si="67"/>
        <v>WISE &amp; Healthy Aging</v>
      </c>
      <c r="B103" s="59" t="str">
        <f t="shared" si="68"/>
        <v>Paratransit</v>
      </c>
      <c r="D103" s="59" t="s">
        <v>41</v>
      </c>
      <c r="E103" s="29" t="s">
        <v>59</v>
      </c>
      <c r="F103" s="238" t="s">
        <v>158</v>
      </c>
      <c r="G103" s="236"/>
      <c r="H103" s="46"/>
      <c r="I103" s="47"/>
      <c r="J103" s="47"/>
      <c r="K103" s="47"/>
      <c r="L103" s="239">
        <v>1100</v>
      </c>
      <c r="M103" s="229">
        <v>1100</v>
      </c>
      <c r="N103" s="229">
        <f t="shared" si="69"/>
        <v>0</v>
      </c>
      <c r="O103" s="263">
        <v>146.19999999999999</v>
      </c>
      <c r="P103" s="263">
        <v>162</v>
      </c>
      <c r="Q103" s="49">
        <f t="shared" si="70"/>
        <v>308.2</v>
      </c>
      <c r="R103" s="48">
        <f t="shared" si="71"/>
        <v>0.2801818181818182</v>
      </c>
      <c r="S103" s="265">
        <v>308.2</v>
      </c>
    </row>
    <row r="104" spans="1:19" x14ac:dyDescent="0.2">
      <c r="A104" s="59" t="str">
        <f t="shared" si="67"/>
        <v>WISE &amp; Healthy Aging</v>
      </c>
      <c r="B104" s="59" t="str">
        <f t="shared" si="68"/>
        <v>Paratransit</v>
      </c>
      <c r="D104" s="59" t="s">
        <v>41</v>
      </c>
      <c r="E104" s="29" t="s">
        <v>59</v>
      </c>
      <c r="F104" s="238" t="s">
        <v>159</v>
      </c>
      <c r="G104" s="236"/>
      <c r="H104" s="46"/>
      <c r="I104" s="47"/>
      <c r="J104" s="47"/>
      <c r="K104" s="47"/>
      <c r="L104" s="239">
        <v>14020</v>
      </c>
      <c r="M104" s="239">
        <v>14020</v>
      </c>
      <c r="N104" s="239">
        <f t="shared" si="69"/>
        <v>0</v>
      </c>
      <c r="O104" s="268">
        <v>0</v>
      </c>
      <c r="P104" s="268">
        <v>2631</v>
      </c>
      <c r="Q104" s="45">
        <f t="shared" si="70"/>
        <v>2631</v>
      </c>
      <c r="R104" s="44">
        <f t="shared" si="71"/>
        <v>0.18766048502139801</v>
      </c>
      <c r="S104" s="267">
        <v>2631</v>
      </c>
    </row>
    <row r="105" spans="1:19" x14ac:dyDescent="0.2">
      <c r="A105" s="59" t="str">
        <f t="shared" si="67"/>
        <v>WISE &amp; Healthy Aging</v>
      </c>
      <c r="B105" s="59" t="str">
        <f t="shared" si="68"/>
        <v>Paratransit</v>
      </c>
      <c r="D105" s="59" t="s">
        <v>41</v>
      </c>
      <c r="E105" s="29" t="s">
        <v>59</v>
      </c>
      <c r="F105" s="238" t="s">
        <v>160</v>
      </c>
      <c r="G105" s="236"/>
      <c r="H105" s="46"/>
      <c r="I105" s="47"/>
      <c r="J105" s="47"/>
      <c r="K105" s="47"/>
      <c r="L105" s="239">
        <v>13125</v>
      </c>
      <c r="M105" s="239">
        <v>13125</v>
      </c>
      <c r="N105" s="239">
        <f t="shared" si="69"/>
        <v>0</v>
      </c>
      <c r="O105" s="268">
        <v>0</v>
      </c>
      <c r="P105" s="268">
        <v>23285</v>
      </c>
      <c r="Q105" s="45">
        <f t="shared" si="70"/>
        <v>23285</v>
      </c>
      <c r="R105" s="44">
        <f t="shared" si="71"/>
        <v>1.7740952380952382</v>
      </c>
      <c r="S105" s="267">
        <v>23285</v>
      </c>
    </row>
    <row r="106" spans="1:19" x14ac:dyDescent="0.2">
      <c r="A106" s="59" t="str">
        <f t="shared" si="67"/>
        <v>WISE &amp; Healthy Aging</v>
      </c>
      <c r="B106" s="59" t="str">
        <f t="shared" si="68"/>
        <v>Paratransit</v>
      </c>
      <c r="D106" s="59" t="s">
        <v>41</v>
      </c>
      <c r="E106" s="29" t="s">
        <v>59</v>
      </c>
      <c r="F106" s="238" t="s">
        <v>161</v>
      </c>
      <c r="G106" s="236"/>
      <c r="H106" s="46"/>
      <c r="I106" s="47"/>
      <c r="J106" s="47"/>
      <c r="K106" s="47"/>
      <c r="L106" s="239">
        <v>150</v>
      </c>
      <c r="M106" s="239">
        <v>150</v>
      </c>
      <c r="N106" s="239">
        <f t="shared" si="69"/>
        <v>0</v>
      </c>
      <c r="O106" s="268">
        <v>93</v>
      </c>
      <c r="P106" s="268">
        <v>55</v>
      </c>
      <c r="Q106" s="45">
        <f t="shared" si="70"/>
        <v>148</v>
      </c>
      <c r="R106" s="44">
        <f t="shared" si="71"/>
        <v>0.98666666666666669</v>
      </c>
      <c r="S106" s="267">
        <v>148</v>
      </c>
    </row>
    <row r="107" spans="1:19" x14ac:dyDescent="0.2">
      <c r="A107" s="59" t="str">
        <f t="shared" si="67"/>
        <v>WISE &amp; Healthy Aging</v>
      </c>
      <c r="B107" s="59" t="str">
        <f t="shared" si="68"/>
        <v>Paratransit</v>
      </c>
      <c r="D107" s="59" t="s">
        <v>41</v>
      </c>
      <c r="E107" s="29" t="s">
        <v>59</v>
      </c>
      <c r="F107" s="238" t="s">
        <v>162</v>
      </c>
      <c r="G107" s="236"/>
      <c r="H107" s="46"/>
      <c r="I107" s="47"/>
      <c r="J107" s="47"/>
      <c r="K107" s="47"/>
      <c r="L107" s="239">
        <v>0</v>
      </c>
      <c r="M107" s="239">
        <v>0</v>
      </c>
      <c r="N107" s="239">
        <f t="shared" si="69"/>
        <v>0</v>
      </c>
      <c r="O107" s="268">
        <v>0</v>
      </c>
      <c r="P107" s="268">
        <v>0</v>
      </c>
      <c r="Q107" s="45">
        <f t="shared" si="70"/>
        <v>0</v>
      </c>
      <c r="R107" s="44" t="str">
        <f t="shared" si="71"/>
        <v>N/A</v>
      </c>
      <c r="S107" s="267">
        <v>0</v>
      </c>
    </row>
    <row r="108" spans="1:19" x14ac:dyDescent="0.2">
      <c r="A108" s="59" t="str">
        <f t="shared" si="67"/>
        <v>WISE &amp; Healthy Aging</v>
      </c>
      <c r="B108" s="59" t="str">
        <f t="shared" si="68"/>
        <v>Paratransit</v>
      </c>
      <c r="D108" s="59" t="s">
        <v>41</v>
      </c>
      <c r="E108" s="29" t="s">
        <v>59</v>
      </c>
      <c r="F108" s="238" t="s">
        <v>163</v>
      </c>
      <c r="G108" s="236"/>
      <c r="H108" s="46"/>
      <c r="I108" s="47"/>
      <c r="J108" s="47"/>
      <c r="K108" s="47"/>
      <c r="L108" s="239">
        <v>0</v>
      </c>
      <c r="M108" s="239">
        <v>0</v>
      </c>
      <c r="N108" s="239">
        <f t="shared" si="69"/>
        <v>0</v>
      </c>
      <c r="O108" s="268">
        <v>0</v>
      </c>
      <c r="P108" s="268">
        <v>0</v>
      </c>
      <c r="Q108" s="45">
        <f t="shared" si="70"/>
        <v>0</v>
      </c>
      <c r="R108" s="44" t="str">
        <f t="shared" si="71"/>
        <v>N/A</v>
      </c>
      <c r="S108" s="267">
        <v>0</v>
      </c>
    </row>
    <row r="109" spans="1:19" x14ac:dyDescent="0.2">
      <c r="A109" s="59" t="str">
        <f t="shared" si="67"/>
        <v>WISE &amp; Healthy Aging</v>
      </c>
      <c r="B109" s="59" t="str">
        <f t="shared" si="68"/>
        <v>Paratransit</v>
      </c>
      <c r="D109" s="59" t="s">
        <v>41</v>
      </c>
      <c r="E109" s="29" t="s">
        <v>59</v>
      </c>
      <c r="F109" s="238"/>
      <c r="G109" s="236"/>
      <c r="H109" s="46"/>
      <c r="I109" s="47"/>
      <c r="J109" s="47"/>
      <c r="K109" s="47"/>
      <c r="L109" s="239">
        <v>0</v>
      </c>
      <c r="M109" s="239">
        <v>0</v>
      </c>
      <c r="N109" s="239">
        <f t="shared" si="69"/>
        <v>0</v>
      </c>
      <c r="O109" s="268">
        <v>0</v>
      </c>
      <c r="P109" s="268">
        <v>0</v>
      </c>
      <c r="Q109" s="45">
        <f t="shared" si="70"/>
        <v>0</v>
      </c>
      <c r="R109" s="44" t="str">
        <f t="shared" si="71"/>
        <v>N/A</v>
      </c>
      <c r="S109" s="267">
        <v>0</v>
      </c>
    </row>
    <row r="110" spans="1:19" ht="13.5" thickBot="1" x14ac:dyDescent="0.25">
      <c r="F110" s="70"/>
      <c r="G110" s="66"/>
      <c r="H110" s="71" t="s">
        <v>61</v>
      </c>
      <c r="I110" s="72"/>
      <c r="J110" s="72"/>
      <c r="K110" s="73"/>
      <c r="L110" s="74">
        <f t="shared" ref="L110:Q110" si="72">SUM(L99:L109)</f>
        <v>49668</v>
      </c>
      <c r="M110" s="74">
        <f t="shared" si="72"/>
        <v>49668</v>
      </c>
      <c r="N110" s="74">
        <f t="shared" si="72"/>
        <v>0</v>
      </c>
      <c r="O110" s="74">
        <f t="shared" si="72"/>
        <v>4161.4799999999996</v>
      </c>
      <c r="P110" s="74">
        <f t="shared" si="72"/>
        <v>45724</v>
      </c>
      <c r="Q110" s="74">
        <f t="shared" si="72"/>
        <v>49885.479999999996</v>
      </c>
      <c r="R110" s="75">
        <f>IFERROR(Q110/M110,"N/A")</f>
        <v>1.0043786743980025</v>
      </c>
      <c r="S110" s="76">
        <f>SUM(S99:S109)</f>
        <v>49885.479999999996</v>
      </c>
    </row>
    <row r="111" spans="1:19" ht="13.5" thickBot="1" x14ac:dyDescent="0.25">
      <c r="F111" s="43"/>
      <c r="G111" s="43"/>
      <c r="H111" s="43"/>
      <c r="I111" s="43"/>
      <c r="J111" s="43"/>
      <c r="K111" s="43"/>
    </row>
    <row r="112" spans="1:19" s="82" customFormat="1" x14ac:dyDescent="0.2">
      <c r="A112" s="77"/>
      <c r="B112" s="77"/>
      <c r="C112" s="77"/>
      <c r="D112" s="77"/>
      <c r="E112" s="86"/>
      <c r="F112" s="19" t="s">
        <v>62</v>
      </c>
      <c r="G112" s="18"/>
      <c r="H112" s="18"/>
      <c r="I112" s="18"/>
      <c r="J112" s="18"/>
      <c r="K112" s="17"/>
      <c r="L112" s="16"/>
      <c r="M112" s="16"/>
      <c r="N112" s="16"/>
      <c r="O112" s="16"/>
      <c r="P112" s="16"/>
      <c r="Q112" s="16"/>
      <c r="R112" s="15"/>
      <c r="S112" s="14"/>
    </row>
    <row r="113" spans="1:19" x14ac:dyDescent="0.2">
      <c r="F113" s="87" t="s">
        <v>164</v>
      </c>
      <c r="G113" s="88"/>
      <c r="H113" s="88"/>
      <c r="I113" s="88"/>
      <c r="J113" s="88"/>
      <c r="K113" s="80"/>
      <c r="L113" s="22"/>
      <c r="M113" s="22"/>
      <c r="N113" s="22"/>
      <c r="O113" s="22"/>
      <c r="P113" s="22"/>
      <c r="Q113" s="22"/>
      <c r="R113" s="21"/>
      <c r="S113" s="20"/>
    </row>
    <row r="114" spans="1:19" ht="33.75" x14ac:dyDescent="0.2">
      <c r="F114" s="67" t="s">
        <v>133</v>
      </c>
      <c r="G114" s="68"/>
      <c r="H114" s="69"/>
      <c r="I114" s="69"/>
      <c r="J114" s="69"/>
      <c r="K114" s="69"/>
      <c r="L114" s="51" t="s">
        <v>21</v>
      </c>
      <c r="M114" s="51" t="s">
        <v>22</v>
      </c>
      <c r="N114" s="51" t="s">
        <v>23</v>
      </c>
      <c r="O114" s="51" t="s">
        <v>24</v>
      </c>
      <c r="P114" s="51" t="s">
        <v>25</v>
      </c>
      <c r="Q114" s="51" t="s">
        <v>26</v>
      </c>
      <c r="R114" s="64" t="s">
        <v>27</v>
      </c>
      <c r="S114" s="65" t="s">
        <v>28</v>
      </c>
    </row>
    <row r="115" spans="1:19" x14ac:dyDescent="0.2">
      <c r="A115" s="59" t="str">
        <f t="shared" ref="A115:A116" si="73">$G$7</f>
        <v>WISE &amp; Healthy Aging</v>
      </c>
      <c r="B115" s="59" t="str">
        <f t="shared" ref="B115:B116" si="74">$G$8</f>
        <v>Paratransit</v>
      </c>
      <c r="D115" s="59" t="s">
        <v>41</v>
      </c>
      <c r="E115" s="29" t="s">
        <v>62</v>
      </c>
      <c r="F115" s="235"/>
      <c r="G115" s="236"/>
      <c r="H115" s="46"/>
      <c r="I115" s="47"/>
      <c r="J115" s="47"/>
      <c r="K115" s="47"/>
      <c r="L115" s="229">
        <v>0</v>
      </c>
      <c r="M115" s="229">
        <v>0</v>
      </c>
      <c r="N115" s="229">
        <f t="shared" ref="N115:N116" si="75">L115-M115</f>
        <v>0</v>
      </c>
      <c r="O115" s="263">
        <v>0</v>
      </c>
      <c r="P115" s="263">
        <v>0</v>
      </c>
      <c r="Q115" s="49">
        <f>SUM(O115:P115)</f>
        <v>0</v>
      </c>
      <c r="R115" s="48" t="str">
        <f>IFERROR(Q115/M115,"N/A")</f>
        <v>N/A</v>
      </c>
      <c r="S115" s="265">
        <v>0</v>
      </c>
    </row>
    <row r="116" spans="1:19" x14ac:dyDescent="0.2">
      <c r="A116" s="59" t="str">
        <f t="shared" si="73"/>
        <v>WISE &amp; Healthy Aging</v>
      </c>
      <c r="B116" s="59" t="str">
        <f t="shared" si="74"/>
        <v>Paratransit</v>
      </c>
      <c r="D116" s="59" t="s">
        <v>41</v>
      </c>
      <c r="E116" s="29" t="s">
        <v>62</v>
      </c>
      <c r="F116" s="238"/>
      <c r="G116" s="236"/>
      <c r="H116" s="46"/>
      <c r="I116" s="47"/>
      <c r="J116" s="47"/>
      <c r="K116" s="47"/>
      <c r="L116" s="229">
        <v>0</v>
      </c>
      <c r="M116" s="229">
        <v>0</v>
      </c>
      <c r="N116" s="229">
        <f t="shared" si="75"/>
        <v>0</v>
      </c>
      <c r="O116" s="263">
        <v>0</v>
      </c>
      <c r="P116" s="263">
        <v>0</v>
      </c>
      <c r="Q116" s="49">
        <f t="shared" ref="Q116" si="76">SUM(O116:P116)</f>
        <v>0</v>
      </c>
      <c r="R116" s="48" t="str">
        <f t="shared" ref="R116" si="77">IFERROR(Q116/M116,"N/A")</f>
        <v>N/A</v>
      </c>
      <c r="S116" s="265">
        <v>0</v>
      </c>
    </row>
    <row r="117" spans="1:19" ht="13.5" thickBot="1" x14ac:dyDescent="0.25">
      <c r="F117" s="70"/>
      <c r="G117" s="66"/>
      <c r="H117" s="71" t="s">
        <v>63</v>
      </c>
      <c r="I117" s="72"/>
      <c r="J117" s="72"/>
      <c r="K117" s="73"/>
      <c r="L117" s="74">
        <f t="shared" ref="L117:Q117" si="78">SUM(L115:L116)</f>
        <v>0</v>
      </c>
      <c r="M117" s="74">
        <f t="shared" si="78"/>
        <v>0</v>
      </c>
      <c r="N117" s="74">
        <f t="shared" si="78"/>
        <v>0</v>
      </c>
      <c r="O117" s="74">
        <f t="shared" si="78"/>
        <v>0</v>
      </c>
      <c r="P117" s="74">
        <f t="shared" si="78"/>
        <v>0</v>
      </c>
      <c r="Q117" s="74">
        <f t="shared" si="78"/>
        <v>0</v>
      </c>
      <c r="R117" s="75" t="str">
        <f>IFERROR(Q117/M117,"N/A")</f>
        <v>N/A</v>
      </c>
      <c r="S117" s="76">
        <f>SUM(S115:S116)</f>
        <v>0</v>
      </c>
    </row>
    <row r="118" spans="1:19" ht="13.5" thickBot="1" x14ac:dyDescent="0.25">
      <c r="F118" s="43"/>
      <c r="G118" s="43"/>
      <c r="H118" s="43"/>
      <c r="I118" s="43"/>
      <c r="J118" s="43"/>
      <c r="K118" s="43"/>
    </row>
    <row r="119" spans="1:19" s="82" customFormat="1" x14ac:dyDescent="0.2">
      <c r="F119" s="19" t="s">
        <v>64</v>
      </c>
      <c r="G119" s="18"/>
      <c r="H119" s="18"/>
      <c r="I119" s="18"/>
      <c r="J119" s="18"/>
      <c r="K119" s="17"/>
      <c r="L119" s="16"/>
      <c r="M119" s="16"/>
      <c r="N119" s="16"/>
      <c r="O119" s="16"/>
      <c r="P119" s="16"/>
      <c r="Q119" s="16"/>
      <c r="R119" s="15"/>
      <c r="S119" s="14"/>
    </row>
    <row r="120" spans="1:19" x14ac:dyDescent="0.2">
      <c r="F120" s="87" t="s">
        <v>65</v>
      </c>
      <c r="G120" s="88"/>
      <c r="H120" s="88"/>
      <c r="I120" s="88"/>
      <c r="J120" s="88"/>
      <c r="K120" s="80"/>
      <c r="L120" s="22"/>
      <c r="M120" s="22"/>
      <c r="N120" s="22"/>
      <c r="O120" s="22"/>
      <c r="P120" s="22"/>
      <c r="Q120" s="22"/>
      <c r="R120" s="21"/>
      <c r="S120" s="20"/>
    </row>
    <row r="121" spans="1:19" ht="33.75" x14ac:dyDescent="0.2">
      <c r="F121" s="67" t="s">
        <v>133</v>
      </c>
      <c r="G121" s="68"/>
      <c r="H121" s="69"/>
      <c r="I121" s="69"/>
      <c r="J121" s="69"/>
      <c r="K121" s="69"/>
      <c r="L121" s="51" t="s">
        <v>21</v>
      </c>
      <c r="M121" s="51" t="s">
        <v>22</v>
      </c>
      <c r="N121" s="51" t="s">
        <v>23</v>
      </c>
      <c r="O121" s="51" t="s">
        <v>24</v>
      </c>
      <c r="P121" s="51" t="s">
        <v>25</v>
      </c>
      <c r="Q121" s="51" t="s">
        <v>26</v>
      </c>
      <c r="R121" s="64" t="s">
        <v>27</v>
      </c>
      <c r="S121" s="65" t="s">
        <v>28</v>
      </c>
    </row>
    <row r="122" spans="1:19" x14ac:dyDescent="0.2">
      <c r="A122" s="59" t="str">
        <f t="shared" ref="A122:A123" si="79">$G$7</f>
        <v>WISE &amp; Healthy Aging</v>
      </c>
      <c r="B122" s="59" t="str">
        <f t="shared" ref="B122:B123" si="80">$G$8</f>
        <v>Paratransit</v>
      </c>
      <c r="D122" s="59" t="s">
        <v>41</v>
      </c>
      <c r="E122" s="29" t="s">
        <v>64</v>
      </c>
      <c r="F122" s="235"/>
      <c r="G122" s="236"/>
      <c r="H122" s="46"/>
      <c r="I122" s="47"/>
      <c r="J122" s="47"/>
      <c r="K122" s="47"/>
      <c r="L122" s="229">
        <v>0</v>
      </c>
      <c r="M122" s="229">
        <v>0</v>
      </c>
      <c r="N122" s="229">
        <f t="shared" ref="N122:N123" si="81">L122-M122</f>
        <v>0</v>
      </c>
      <c r="O122" s="263">
        <v>0</v>
      </c>
      <c r="P122" s="263">
        <v>0</v>
      </c>
      <c r="Q122" s="49">
        <f>SUM(O122:P122)</f>
        <v>0</v>
      </c>
      <c r="R122" s="48" t="str">
        <f>IFERROR(Q122/M122,"N/A")</f>
        <v>N/A</v>
      </c>
      <c r="S122" s="265">
        <v>0</v>
      </c>
    </row>
    <row r="123" spans="1:19" x14ac:dyDescent="0.2">
      <c r="A123" s="59" t="str">
        <f t="shared" si="79"/>
        <v>WISE &amp; Healthy Aging</v>
      </c>
      <c r="B123" s="59" t="str">
        <f t="shared" si="80"/>
        <v>Paratransit</v>
      </c>
      <c r="D123" s="59" t="s">
        <v>41</v>
      </c>
      <c r="E123" s="29" t="s">
        <v>64</v>
      </c>
      <c r="F123" s="238"/>
      <c r="G123" s="236"/>
      <c r="H123" s="46"/>
      <c r="I123" s="47"/>
      <c r="J123" s="47"/>
      <c r="K123" s="47"/>
      <c r="L123" s="229">
        <v>0</v>
      </c>
      <c r="M123" s="229">
        <v>0</v>
      </c>
      <c r="N123" s="229">
        <f t="shared" si="81"/>
        <v>0</v>
      </c>
      <c r="O123" s="263">
        <v>0</v>
      </c>
      <c r="P123" s="263">
        <v>0</v>
      </c>
      <c r="Q123" s="49">
        <f t="shared" ref="Q123" si="82">SUM(O123:P123)</f>
        <v>0</v>
      </c>
      <c r="R123" s="48" t="str">
        <f t="shared" ref="R123" si="83">IFERROR(Q123/M123,"N/A")</f>
        <v>N/A</v>
      </c>
      <c r="S123" s="265">
        <v>0</v>
      </c>
    </row>
    <row r="124" spans="1:19" ht="13.5" thickBot="1" x14ac:dyDescent="0.25">
      <c r="F124" s="70"/>
      <c r="G124" s="66"/>
      <c r="H124" s="71" t="s">
        <v>66</v>
      </c>
      <c r="I124" s="72"/>
      <c r="J124" s="72"/>
      <c r="K124" s="73"/>
      <c r="L124" s="74">
        <f t="shared" ref="L124:Q124" si="84">SUM(L122:L123)</f>
        <v>0</v>
      </c>
      <c r="M124" s="74">
        <f t="shared" si="84"/>
        <v>0</v>
      </c>
      <c r="N124" s="74">
        <f t="shared" si="84"/>
        <v>0</v>
      </c>
      <c r="O124" s="74">
        <f t="shared" si="84"/>
        <v>0</v>
      </c>
      <c r="P124" s="74">
        <f t="shared" si="84"/>
        <v>0</v>
      </c>
      <c r="Q124" s="74">
        <f t="shared" si="84"/>
        <v>0</v>
      </c>
      <c r="R124" s="75" t="str">
        <f>IFERROR(Q124/M124,"N/A")</f>
        <v>N/A</v>
      </c>
      <c r="S124" s="76">
        <f>SUM(S122:S123)</f>
        <v>0</v>
      </c>
    </row>
    <row r="125" spans="1:19" ht="13.5" thickBot="1" x14ac:dyDescent="0.25">
      <c r="F125" s="43"/>
      <c r="G125" s="43"/>
      <c r="H125" s="43"/>
      <c r="I125" s="43"/>
      <c r="J125" s="43"/>
      <c r="K125" s="43"/>
    </row>
    <row r="126" spans="1:19" s="82" customFormat="1" x14ac:dyDescent="0.2">
      <c r="A126" s="77"/>
      <c r="B126" s="77"/>
      <c r="C126" s="77"/>
      <c r="D126" s="77"/>
      <c r="E126" s="86"/>
      <c r="F126" s="19" t="s">
        <v>67</v>
      </c>
      <c r="G126" s="18"/>
      <c r="H126" s="18"/>
      <c r="I126" s="18"/>
      <c r="J126" s="18"/>
      <c r="K126" s="17"/>
      <c r="L126" s="16"/>
      <c r="M126" s="16"/>
      <c r="N126" s="16"/>
      <c r="O126" s="16"/>
      <c r="P126" s="16"/>
      <c r="Q126" s="16"/>
      <c r="R126" s="15"/>
      <c r="S126" s="14"/>
    </row>
    <row r="127" spans="1:19" s="82" customFormat="1" ht="11.25" x14ac:dyDescent="0.2">
      <c r="A127" s="77"/>
      <c r="B127" s="77"/>
      <c r="C127" s="77"/>
      <c r="D127" s="77"/>
      <c r="E127" s="86"/>
      <c r="F127" s="87" t="s">
        <v>165</v>
      </c>
      <c r="G127" s="79"/>
      <c r="H127" s="79"/>
      <c r="I127" s="79"/>
      <c r="J127" s="79"/>
      <c r="K127" s="80"/>
      <c r="L127" s="80"/>
      <c r="M127" s="80"/>
      <c r="N127" s="80"/>
      <c r="O127" s="80"/>
      <c r="P127" s="80"/>
      <c r="Q127" s="80"/>
      <c r="R127" s="207"/>
      <c r="S127" s="81"/>
    </row>
    <row r="128" spans="1:19" s="82" customFormat="1" ht="11.25" x14ac:dyDescent="0.2">
      <c r="A128" s="77"/>
      <c r="B128" s="77"/>
      <c r="C128" s="77"/>
      <c r="D128" s="77"/>
      <c r="E128" s="86"/>
      <c r="F128" s="97" t="s">
        <v>166</v>
      </c>
      <c r="G128" s="79"/>
      <c r="H128" s="79"/>
      <c r="I128" s="79"/>
      <c r="J128" s="79"/>
      <c r="K128" s="80"/>
      <c r="L128" s="80"/>
      <c r="M128" s="80"/>
      <c r="N128" s="80"/>
      <c r="O128" s="80"/>
      <c r="P128" s="80"/>
      <c r="Q128" s="80"/>
      <c r="R128" s="207"/>
      <c r="S128" s="81"/>
    </row>
    <row r="129" spans="1:19" s="82" customFormat="1" ht="11.25" x14ac:dyDescent="0.2">
      <c r="A129" s="77"/>
      <c r="B129" s="77"/>
      <c r="C129" s="77"/>
      <c r="D129" s="77"/>
      <c r="E129" s="86"/>
      <c r="F129" s="97" t="s">
        <v>167</v>
      </c>
      <c r="G129" s="79"/>
      <c r="H129" s="79"/>
      <c r="I129" s="79"/>
      <c r="J129" s="79"/>
      <c r="K129" s="79"/>
      <c r="L129" s="83"/>
      <c r="M129" s="83"/>
      <c r="N129" s="83"/>
      <c r="O129" s="83"/>
      <c r="P129" s="83"/>
      <c r="Q129" s="83"/>
      <c r="R129" s="84"/>
      <c r="S129" s="85"/>
    </row>
    <row r="130" spans="1:19" ht="33.75" x14ac:dyDescent="0.2">
      <c r="F130" s="67" t="s">
        <v>133</v>
      </c>
      <c r="G130" s="68"/>
      <c r="H130" s="69"/>
      <c r="I130" s="69"/>
      <c r="J130" s="69"/>
      <c r="K130" s="69"/>
      <c r="L130" s="51" t="s">
        <v>21</v>
      </c>
      <c r="M130" s="51" t="s">
        <v>22</v>
      </c>
      <c r="N130" s="51" t="s">
        <v>23</v>
      </c>
      <c r="O130" s="51" t="s">
        <v>24</v>
      </c>
      <c r="P130" s="51" t="s">
        <v>25</v>
      </c>
      <c r="Q130" s="51" t="s">
        <v>26</v>
      </c>
      <c r="R130" s="64" t="s">
        <v>27</v>
      </c>
      <c r="S130" s="65" t="s">
        <v>28</v>
      </c>
    </row>
    <row r="131" spans="1:19" x14ac:dyDescent="0.2">
      <c r="A131" s="59" t="str">
        <f>$G$7</f>
        <v>WISE &amp; Healthy Aging</v>
      </c>
      <c r="B131" s="59" t="str">
        <f>$G$8</f>
        <v>Paratransit</v>
      </c>
      <c r="D131" s="59" t="s">
        <v>41</v>
      </c>
      <c r="E131" s="29" t="s">
        <v>67</v>
      </c>
      <c r="F131" s="236" t="s">
        <v>168</v>
      </c>
      <c r="G131" s="236"/>
      <c r="H131" s="46"/>
      <c r="I131" s="47"/>
      <c r="J131" s="152"/>
      <c r="K131" s="153"/>
      <c r="L131" s="237">
        <v>18074</v>
      </c>
      <c r="M131" s="237">
        <v>18074</v>
      </c>
      <c r="N131" s="239">
        <f>L131-M131</f>
        <v>0</v>
      </c>
      <c r="O131" s="268">
        <v>18138</v>
      </c>
      <c r="P131" s="268">
        <v>-64</v>
      </c>
      <c r="Q131" s="49">
        <f>SUM(O131:P131)</f>
        <v>18074</v>
      </c>
      <c r="R131" s="48">
        <f>IFERROR(Q131/M131,"N/A")</f>
        <v>1</v>
      </c>
      <c r="S131" s="265">
        <v>18074</v>
      </c>
    </row>
    <row r="132" spans="1:19" ht="13.5" thickBot="1" x14ac:dyDescent="0.25">
      <c r="A132" s="59" t="str">
        <f t="shared" ref="A132" si="85">$G$7</f>
        <v>WISE &amp; Healthy Aging</v>
      </c>
      <c r="B132" s="59" t="str">
        <f t="shared" ref="B132" si="86">$G$8</f>
        <v>Paratransit</v>
      </c>
      <c r="D132" s="59" t="s">
        <v>41</v>
      </c>
      <c r="E132" s="29" t="s">
        <v>64</v>
      </c>
      <c r="F132" s="240"/>
      <c r="G132" s="241"/>
      <c r="H132" s="46"/>
      <c r="I132" s="47"/>
      <c r="J132" s="152" t="s">
        <v>169</v>
      </c>
      <c r="K132" s="153">
        <f>IFERROR(M133/M135,"N/A")</f>
        <v>6.086567053601797E-2</v>
      </c>
      <c r="L132" s="239">
        <v>0</v>
      </c>
      <c r="M132" s="239">
        <v>0</v>
      </c>
      <c r="N132" s="239">
        <f t="shared" ref="N132" si="87">L132-M132</f>
        <v>0</v>
      </c>
      <c r="O132" s="268">
        <v>0</v>
      </c>
      <c r="P132" s="268">
        <v>0</v>
      </c>
      <c r="Q132" s="61">
        <f>SUM(O132:P132)</f>
        <v>0</v>
      </c>
      <c r="R132" s="62" t="str">
        <f>IFERROR(Q132/M132,"N/A")</f>
        <v>N/A</v>
      </c>
      <c r="S132" s="269">
        <v>0</v>
      </c>
    </row>
    <row r="133" spans="1:19" ht="13.5" thickBot="1" x14ac:dyDescent="0.25">
      <c r="F133" s="200"/>
      <c r="G133" s="201"/>
      <c r="H133" s="202" t="s">
        <v>68</v>
      </c>
      <c r="I133" s="13"/>
      <c r="J133" s="13"/>
      <c r="K133" s="12"/>
      <c r="L133" s="11">
        <f>SUM(L131:L132)</f>
        <v>18074</v>
      </c>
      <c r="M133" s="11">
        <f>SUM(M131:M132)</f>
        <v>18074</v>
      </c>
      <c r="N133" s="11">
        <f>SUM(N131:N132)</f>
        <v>0</v>
      </c>
      <c r="O133" s="11">
        <f t="shared" ref="O133:Q133" si="88">SUM(O131:O132)</f>
        <v>18138</v>
      </c>
      <c r="P133" s="11">
        <f t="shared" si="88"/>
        <v>-64</v>
      </c>
      <c r="Q133" s="11">
        <f t="shared" si="88"/>
        <v>18074</v>
      </c>
      <c r="R133" s="10">
        <f>IFERROR(Q133/M133,"N/A")</f>
        <v>1</v>
      </c>
      <c r="S133" s="9">
        <f>SUM(S131:S132)</f>
        <v>18074</v>
      </c>
    </row>
    <row r="134" spans="1:19" ht="13.5" thickBot="1" x14ac:dyDescent="0.25">
      <c r="F134" s="43"/>
      <c r="G134" s="43"/>
      <c r="H134" s="43"/>
      <c r="I134" s="43"/>
      <c r="J134" s="43"/>
      <c r="K134" s="43"/>
    </row>
    <row r="135" spans="1:19" ht="15.75" thickBot="1" x14ac:dyDescent="0.3">
      <c r="F135" s="8"/>
      <c r="G135" s="6"/>
      <c r="H135" s="7" t="s">
        <v>40</v>
      </c>
      <c r="I135" s="6"/>
      <c r="J135" s="6"/>
      <c r="K135" s="5"/>
      <c r="L135" s="4">
        <f t="shared" ref="L135:Q135" si="89">SUM(L133,L124,L117,L110,L94,L87,L79,L71,L62,L50,L39)</f>
        <v>296949</v>
      </c>
      <c r="M135" s="4">
        <f t="shared" si="89"/>
        <v>296949</v>
      </c>
      <c r="N135" s="4">
        <f t="shared" si="89"/>
        <v>0</v>
      </c>
      <c r="O135" s="4">
        <f t="shared" si="89"/>
        <v>95345.049999999988</v>
      </c>
      <c r="P135" s="4">
        <f t="shared" si="89"/>
        <v>201603.95</v>
      </c>
      <c r="Q135" s="4">
        <f t="shared" si="89"/>
        <v>296949</v>
      </c>
      <c r="R135" s="3">
        <f>IFERROR(Q135/M135,"N/A")</f>
        <v>1</v>
      </c>
      <c r="S135" s="2">
        <f>SUM(S133,S124,S117,S110,S94,S87,S79,S71,S62,S50,S39)</f>
        <v>296949.39999999997</v>
      </c>
    </row>
    <row r="136" spans="1:19" ht="15" customHeight="1" thickBot="1" x14ac:dyDescent="0.25">
      <c r="F136" s="43"/>
      <c r="G136" s="43"/>
      <c r="H136" s="43"/>
      <c r="I136" s="43"/>
      <c r="J136" s="43"/>
      <c r="K136" s="43"/>
    </row>
    <row r="137" spans="1:19" ht="39" customHeight="1" thickBot="1" x14ac:dyDescent="0.3">
      <c r="F137" s="101" t="s">
        <v>96</v>
      </c>
      <c r="G137" s="94"/>
      <c r="H137" s="94"/>
      <c r="I137" s="94"/>
      <c r="J137" s="94"/>
      <c r="K137" s="94"/>
      <c r="L137" s="94"/>
      <c r="M137" s="94"/>
      <c r="N137" s="94"/>
      <c r="O137" s="94"/>
      <c r="P137" s="94"/>
      <c r="Q137" s="94"/>
      <c r="R137" s="94"/>
      <c r="S137" s="100"/>
    </row>
    <row r="138" spans="1:19" ht="33.75" x14ac:dyDescent="0.2">
      <c r="F138" s="107" t="s">
        <v>170</v>
      </c>
      <c r="G138" s="99" t="s">
        <v>133</v>
      </c>
      <c r="H138" s="98"/>
      <c r="I138" s="98"/>
      <c r="J138" s="98"/>
      <c r="K138" s="126"/>
      <c r="L138" s="98"/>
      <c r="M138" s="98"/>
      <c r="N138" s="108" t="s">
        <v>171</v>
      </c>
      <c r="O138" s="108" t="s">
        <v>172</v>
      </c>
      <c r="P138" s="108" t="s">
        <v>173</v>
      </c>
      <c r="Q138" s="108" t="s">
        <v>174</v>
      </c>
      <c r="R138" s="123" t="s">
        <v>175</v>
      </c>
      <c r="S138" s="109" t="s">
        <v>176</v>
      </c>
    </row>
    <row r="139" spans="1:19" x14ac:dyDescent="0.2">
      <c r="A139" s="59" t="str">
        <f t="shared" ref="A139:A144" si="90">$G$7</f>
        <v>WISE &amp; Healthy Aging</v>
      </c>
      <c r="B139" s="59" t="str">
        <f t="shared" ref="B139:B144" si="91">$G$8</f>
        <v>Paratransit</v>
      </c>
      <c r="D139" s="59" t="s">
        <v>96</v>
      </c>
      <c r="E139" s="29" t="str">
        <f t="shared" ref="E139:E144" si="92">F139</f>
        <v>1.  Government Grants</v>
      </c>
      <c r="F139" s="125" t="s">
        <v>177</v>
      </c>
      <c r="G139" s="270"/>
      <c r="H139" s="43"/>
      <c r="I139" s="43"/>
      <c r="J139" s="43"/>
      <c r="K139" s="127"/>
      <c r="L139" s="43"/>
      <c r="M139" s="43"/>
      <c r="N139" s="229">
        <v>0</v>
      </c>
      <c r="O139" s="266">
        <v>0</v>
      </c>
      <c r="P139" s="266">
        <v>0</v>
      </c>
      <c r="Q139" s="110">
        <f t="shared" ref="Q139:Q144" si="93">SUM(O139:P139)</f>
        <v>0</v>
      </c>
      <c r="R139" s="35"/>
      <c r="S139" s="203"/>
    </row>
    <row r="140" spans="1:19" x14ac:dyDescent="0.2">
      <c r="A140" s="59" t="str">
        <f t="shared" si="90"/>
        <v>WISE &amp; Healthy Aging</v>
      </c>
      <c r="B140" s="59" t="str">
        <f t="shared" si="91"/>
        <v>Paratransit</v>
      </c>
      <c r="D140" s="59" t="s">
        <v>96</v>
      </c>
      <c r="E140" s="29" t="str">
        <f t="shared" si="92"/>
        <v>2.  Private/Corporate Grants</v>
      </c>
      <c r="F140" s="125" t="s">
        <v>178</v>
      </c>
      <c r="G140" s="270"/>
      <c r="H140" s="43"/>
      <c r="I140" s="43"/>
      <c r="J140" s="43"/>
      <c r="K140" s="127"/>
      <c r="L140" s="43"/>
      <c r="M140" s="43"/>
      <c r="N140" s="229">
        <v>0</v>
      </c>
      <c r="O140" s="266">
        <v>0</v>
      </c>
      <c r="P140" s="266">
        <v>0</v>
      </c>
      <c r="Q140" s="110">
        <f t="shared" si="93"/>
        <v>0</v>
      </c>
      <c r="R140" s="35"/>
      <c r="S140" s="203"/>
    </row>
    <row r="141" spans="1:19" x14ac:dyDescent="0.2">
      <c r="A141" s="59" t="str">
        <f t="shared" si="90"/>
        <v>WISE &amp; Healthy Aging</v>
      </c>
      <c r="B141" s="59" t="str">
        <f t="shared" si="91"/>
        <v>Paratransit</v>
      </c>
      <c r="D141" s="59" t="s">
        <v>96</v>
      </c>
      <c r="E141" s="29" t="str">
        <f t="shared" si="92"/>
        <v>3.  Individual Donations</v>
      </c>
      <c r="F141" s="125" t="s">
        <v>179</v>
      </c>
      <c r="G141" s="270"/>
      <c r="H141" s="43"/>
      <c r="I141" s="43"/>
      <c r="J141" s="43"/>
      <c r="K141" s="127"/>
      <c r="L141" s="43"/>
      <c r="M141" s="43"/>
      <c r="N141" s="229">
        <v>0</v>
      </c>
      <c r="O141" s="266">
        <v>0</v>
      </c>
      <c r="P141" s="266">
        <v>0</v>
      </c>
      <c r="Q141" s="110">
        <f t="shared" si="93"/>
        <v>0</v>
      </c>
      <c r="S141" s="203"/>
    </row>
    <row r="142" spans="1:19" x14ac:dyDescent="0.2">
      <c r="A142" s="59" t="str">
        <f t="shared" si="90"/>
        <v>WISE &amp; Healthy Aging</v>
      </c>
      <c r="B142" s="59" t="str">
        <f t="shared" si="91"/>
        <v>Paratransit</v>
      </c>
      <c r="D142" s="59" t="s">
        <v>96</v>
      </c>
      <c r="E142" s="29" t="str">
        <f t="shared" si="92"/>
        <v>4.  Fundraising Events</v>
      </c>
      <c r="F142" s="125" t="s">
        <v>180</v>
      </c>
      <c r="G142" s="270"/>
      <c r="H142" s="43"/>
      <c r="I142" s="43"/>
      <c r="J142" s="43"/>
      <c r="K142" s="127"/>
      <c r="L142" s="43"/>
      <c r="M142" s="43"/>
      <c r="N142" s="229">
        <v>0</v>
      </c>
      <c r="O142" s="266">
        <v>0</v>
      </c>
      <c r="P142" s="266">
        <v>0</v>
      </c>
      <c r="Q142" s="110">
        <f t="shared" si="93"/>
        <v>0</v>
      </c>
      <c r="R142" s="105"/>
      <c r="S142" s="204"/>
    </row>
    <row r="143" spans="1:19" x14ac:dyDescent="0.2">
      <c r="A143" s="59" t="str">
        <f t="shared" si="90"/>
        <v>WISE &amp; Healthy Aging</v>
      </c>
      <c r="B143" s="59" t="str">
        <f t="shared" si="91"/>
        <v>Paratransit</v>
      </c>
      <c r="D143" s="59" t="s">
        <v>96</v>
      </c>
      <c r="E143" s="29" t="str">
        <f t="shared" si="92"/>
        <v>5.  Fees for Service</v>
      </c>
      <c r="F143" s="125" t="s">
        <v>181</v>
      </c>
      <c r="G143" s="270"/>
      <c r="H143" s="43"/>
      <c r="I143" s="43"/>
      <c r="J143" s="43"/>
      <c r="K143" s="127"/>
      <c r="L143" s="43"/>
      <c r="M143" s="43"/>
      <c r="N143" s="229">
        <v>0</v>
      </c>
      <c r="O143" s="266">
        <v>0</v>
      </c>
      <c r="P143" s="266">
        <v>0</v>
      </c>
      <c r="Q143" s="110">
        <f t="shared" si="93"/>
        <v>0</v>
      </c>
      <c r="R143" s="105"/>
      <c r="S143" s="204"/>
    </row>
    <row r="144" spans="1:19" x14ac:dyDescent="0.2">
      <c r="A144" s="59" t="str">
        <f t="shared" si="90"/>
        <v>WISE &amp; Healthy Aging</v>
      </c>
      <c r="B144" s="59" t="str">
        <f t="shared" si="91"/>
        <v>Paratransit</v>
      </c>
      <c r="D144" s="59" t="s">
        <v>96</v>
      </c>
      <c r="E144" s="29" t="str">
        <f t="shared" si="92"/>
        <v>6.  Other</v>
      </c>
      <c r="F144" s="125" t="s">
        <v>182</v>
      </c>
      <c r="G144" s="270"/>
      <c r="H144" s="43"/>
      <c r="I144" s="43"/>
      <c r="J144" s="43"/>
      <c r="K144" s="127"/>
      <c r="L144" s="43"/>
      <c r="M144" s="43"/>
      <c r="N144" s="239">
        <v>0</v>
      </c>
      <c r="O144" s="271">
        <v>0</v>
      </c>
      <c r="P144" s="271">
        <v>0</v>
      </c>
      <c r="Q144" s="111">
        <f t="shared" si="93"/>
        <v>0</v>
      </c>
      <c r="R144" s="105"/>
      <c r="S144" s="205"/>
    </row>
    <row r="145" spans="1:19" ht="15.75" thickBot="1" x14ac:dyDescent="0.3">
      <c r="F145" s="112" t="s">
        <v>183</v>
      </c>
      <c r="G145" s="66"/>
      <c r="H145" s="102" t="s">
        <v>184</v>
      </c>
      <c r="I145" s="103"/>
      <c r="J145" s="103"/>
      <c r="K145" s="103"/>
      <c r="L145" s="103"/>
      <c r="M145" s="103"/>
      <c r="N145" s="113">
        <f>SUM(N139:N144)</f>
        <v>0</v>
      </c>
      <c r="O145" s="113">
        <f>SUM(O139:O144)</f>
        <v>0</v>
      </c>
      <c r="P145" s="113">
        <f>SUM(P139:P144)</f>
        <v>0</v>
      </c>
      <c r="Q145" s="113">
        <f>SUM(Q139:Q144)</f>
        <v>0</v>
      </c>
      <c r="R145" s="106">
        <f>'CASH MATCH'!E20</f>
        <v>0.3999999999650754</v>
      </c>
      <c r="S145" s="114">
        <f>IFERROR(Q145-R145,"N/A")</f>
        <v>-0.3999999999650754</v>
      </c>
    </row>
    <row r="146" spans="1:19" s="93" customFormat="1" ht="13.5" thickBot="1" x14ac:dyDescent="0.25">
      <c r="A146" s="59"/>
      <c r="B146" s="59"/>
      <c r="C146" s="59"/>
      <c r="D146" s="59"/>
      <c r="E146" s="92"/>
      <c r="F146" s="115"/>
      <c r="G146" s="127"/>
      <c r="H146" s="127"/>
      <c r="I146" s="127"/>
      <c r="J146" s="127"/>
      <c r="K146" s="128"/>
      <c r="L146" s="29"/>
      <c r="M146" s="29"/>
      <c r="N146" s="29"/>
      <c r="O146" s="29"/>
      <c r="P146" s="29"/>
      <c r="Q146" s="29"/>
      <c r="R146" s="28"/>
      <c r="S146" s="27"/>
    </row>
    <row r="147" spans="1:19" s="93" customFormat="1" x14ac:dyDescent="0.2">
      <c r="A147" s="59"/>
      <c r="B147" s="59"/>
      <c r="C147" s="59"/>
      <c r="D147" s="59"/>
      <c r="E147" s="92"/>
      <c r="F147" s="42" t="s">
        <v>185</v>
      </c>
      <c r="G147" s="41"/>
      <c r="H147" s="41"/>
      <c r="I147" s="41"/>
      <c r="J147" s="41"/>
      <c r="K147" s="40"/>
      <c r="L147" s="40"/>
      <c r="M147" s="40"/>
      <c r="N147" s="40"/>
      <c r="O147" s="40"/>
      <c r="P147" s="40"/>
      <c r="Q147" s="40"/>
      <c r="R147" s="39"/>
      <c r="S147" s="38"/>
    </row>
    <row r="148" spans="1:19" ht="13.5" thickBot="1" x14ac:dyDescent="0.25">
      <c r="F148" s="34" t="s">
        <v>186</v>
      </c>
      <c r="G148" s="33"/>
      <c r="H148" s="33"/>
      <c r="I148" s="33"/>
      <c r="J148" s="33"/>
      <c r="K148" s="32"/>
      <c r="L148" s="32"/>
      <c r="M148" s="32"/>
      <c r="N148" s="32"/>
      <c r="O148" s="32"/>
      <c r="P148" s="32"/>
      <c r="Q148" s="32"/>
      <c r="R148" s="31"/>
      <c r="S148" s="30"/>
    </row>
  </sheetData>
  <sheetProtection algorithmName="SHA-512" hashValue="eDj/0P+BqpIuqOY4q3ZR2EpaGTJtOn1v+VQtLUlXSALIvbwJwBQLTv56Ro+lrs3v0YuBW1iNCbH662OLUQu28A==" saltValue="rOT8k0i936KX7m71XMyfig==" spinCount="100000" sheet="1" objects="1" scenarios="1"/>
  <conditionalFormatting sqref="G139:G144">
    <cfRule type="containsText" dxfId="0" priority="49" operator="containsText" text="VARIANCE">
      <formula>NOT(ISERROR(SEARCH("VARIANCE",G139)))</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31:K132"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list" allowBlank="1" showInputMessage="1" showErrorMessage="1" sqref="G11" xr:uid="{00000000-0002-0000-0600-000002000000}">
      <formula1>$F$20:$F$22</formula1>
    </dataValidation>
    <dataValidation type="decimal" errorStyle="warning" allowBlank="1" showInputMessage="1" showErrorMessage="1" errorTitle="VARIANCE REPORT REQUIRED" error="Percentages below 90% or above 110% require an explanation in the VARIANCE REPORT/NOTES column." sqref="R28:R38" xr:uid="{00000000-0002-0000-0600-000003000000}">
      <formula1>0.9</formula1>
      <formula2>1.1</formula2>
    </dataValidation>
  </dataValidations>
  <pageMargins left="0.7" right="0.7" top="0.75" bottom="0.75" header="0.3" footer="0.3"/>
  <pageSetup orientation="portrait" r:id="rId1"/>
  <ignoredErrors>
    <ignoredError sqref="R7 R11:R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M50"/>
  <sheetViews>
    <sheetView topLeftCell="F2" zoomScaleNormal="100" workbookViewId="0">
      <selection activeCell="K2" sqref="K2"/>
    </sheetView>
  </sheetViews>
  <sheetFormatPr defaultColWidth="8.85546875" defaultRowHeight="12.75" outlineLevelRow="1" outlineLevelCol="1" x14ac:dyDescent="0.2"/>
  <cols>
    <col min="1" max="1" width="25.85546875" style="139" hidden="1" customWidth="1" outlineLevel="1"/>
    <col min="2" max="2" width="33.7109375" style="139" hidden="1" customWidth="1" outlineLevel="1"/>
    <col min="3" max="3" width="23.28515625" style="139" hidden="1" customWidth="1" outlineLevel="1"/>
    <col min="4" max="4" width="35" style="139" hidden="1" customWidth="1" outlineLevel="1"/>
    <col min="5" max="5" width="44" style="140" hidden="1" customWidth="1" outlineLevel="1"/>
    <col min="6" max="6" width="59.85546875" style="134" customWidth="1" collapsed="1"/>
    <col min="7" max="10" width="17.28515625" style="133" customWidth="1"/>
    <col min="11" max="13" width="17.28515625" style="60" customWidth="1"/>
    <col min="14" max="16384" width="8.85546875" style="135"/>
  </cols>
  <sheetData>
    <row r="1" spans="1:13" hidden="1" outlineLevel="1" x14ac:dyDescent="0.2">
      <c r="A1" s="130" t="s">
        <v>0</v>
      </c>
      <c r="B1" s="130" t="s">
        <v>1</v>
      </c>
      <c r="C1" s="130" t="s">
        <v>2</v>
      </c>
      <c r="D1" s="130" t="s">
        <v>3</v>
      </c>
      <c r="E1" s="131" t="s">
        <v>4</v>
      </c>
      <c r="F1" s="132" t="s">
        <v>5</v>
      </c>
      <c r="G1" s="133" t="s">
        <v>187</v>
      </c>
      <c r="H1" s="133" t="s">
        <v>188</v>
      </c>
      <c r="I1" s="133" t="s">
        <v>189</v>
      </c>
    </row>
    <row r="2" spans="1:13" ht="18" collapsed="1" x14ac:dyDescent="0.2">
      <c r="A2" s="130"/>
      <c r="B2" s="130"/>
      <c r="C2" s="130"/>
      <c r="D2" s="130"/>
      <c r="E2" s="131"/>
      <c r="F2" s="136" t="s">
        <v>20</v>
      </c>
      <c r="G2" s="213"/>
      <c r="H2" s="138"/>
      <c r="I2" s="138"/>
      <c r="J2" s="138"/>
      <c r="K2" s="214"/>
    </row>
    <row r="3" spans="1:13" ht="18" x14ac:dyDescent="0.2">
      <c r="A3" s="130"/>
      <c r="B3" s="130"/>
      <c r="C3" s="130"/>
      <c r="D3" s="130"/>
      <c r="E3" s="131"/>
      <c r="F3" s="136" t="s">
        <v>190</v>
      </c>
      <c r="G3" s="215"/>
      <c r="H3" s="215"/>
      <c r="I3" s="216"/>
      <c r="J3" s="216"/>
      <c r="K3" s="215"/>
      <c r="L3" s="215"/>
      <c r="M3" s="215"/>
    </row>
    <row r="4" spans="1:13" x14ac:dyDescent="0.2">
      <c r="A4" s="130"/>
      <c r="B4" s="130"/>
      <c r="C4" s="130"/>
      <c r="D4" s="130"/>
      <c r="E4" s="131"/>
      <c r="F4" s="137"/>
      <c r="G4" s="213"/>
      <c r="H4" s="138"/>
      <c r="I4" s="138"/>
      <c r="J4" s="138"/>
      <c r="K4" s="214"/>
    </row>
    <row r="5" spans="1:13" s="148" customFormat="1" ht="30" x14ac:dyDescent="0.2">
      <c r="A5" s="145"/>
      <c r="B5" s="145"/>
      <c r="C5" s="145"/>
      <c r="D5" s="146"/>
      <c r="E5" s="147"/>
      <c r="F5" s="249" t="s">
        <v>191</v>
      </c>
      <c r="G5" s="217" t="s">
        <v>192</v>
      </c>
      <c r="H5" s="217" t="s">
        <v>193</v>
      </c>
      <c r="I5" s="217" t="s">
        <v>194</v>
      </c>
      <c r="J5" s="151"/>
      <c r="L5" s="151"/>
      <c r="M5" s="151"/>
    </row>
    <row r="6" spans="1:13" s="148" customFormat="1" ht="14.25" x14ac:dyDescent="0.2">
      <c r="A6" s="145" t="str">
        <f>'PROGRAM BUDGET &amp; FISCAL REPORT'!$G$7</f>
        <v>WISE &amp; Healthy Aging</v>
      </c>
      <c r="B6" s="145" t="str">
        <f>'PROGRAM BUDGET &amp; FISCAL REPORT'!$G$8</f>
        <v>Paratransit</v>
      </c>
      <c r="C6" s="145"/>
      <c r="D6" s="145" t="s">
        <v>195</v>
      </c>
      <c r="E6" s="148" t="s">
        <v>196</v>
      </c>
      <c r="F6" s="218" t="s">
        <v>197</v>
      </c>
      <c r="G6" s="247">
        <v>2147</v>
      </c>
      <c r="H6" s="252">
        <v>2299</v>
      </c>
      <c r="I6" s="252">
        <v>2446</v>
      </c>
      <c r="J6" s="151"/>
      <c r="L6" s="151"/>
      <c r="M6" s="151"/>
    </row>
    <row r="7" spans="1:13" s="148" customFormat="1" ht="14.25" x14ac:dyDescent="0.2">
      <c r="A7" s="145" t="str">
        <f>'PROGRAM BUDGET &amp; FISCAL REPORT'!$G$7</f>
        <v>WISE &amp; Healthy Aging</v>
      </c>
      <c r="B7" s="145" t="str">
        <f>'PROGRAM BUDGET &amp; FISCAL REPORT'!$G$8</f>
        <v>Paratransit</v>
      </c>
      <c r="C7" s="145"/>
      <c r="D7" s="145" t="s">
        <v>195</v>
      </c>
      <c r="E7" s="148" t="s">
        <v>196</v>
      </c>
      <c r="F7" s="218" t="s">
        <v>198</v>
      </c>
      <c r="G7" s="247">
        <v>2147</v>
      </c>
      <c r="H7" s="252">
        <v>2299</v>
      </c>
      <c r="I7" s="252">
        <v>2446</v>
      </c>
      <c r="J7" s="151"/>
      <c r="L7" s="151"/>
      <c r="M7" s="151"/>
    </row>
    <row r="8" spans="1:13" s="148" customFormat="1" ht="14.25" x14ac:dyDescent="0.2">
      <c r="A8" s="145" t="str">
        <f>'PROGRAM BUDGET &amp; FISCAL REPORT'!$G$7</f>
        <v>WISE &amp; Healthy Aging</v>
      </c>
      <c r="B8" s="145" t="str">
        <f>'PROGRAM BUDGET &amp; FISCAL REPORT'!$G$8</f>
        <v>Paratransit</v>
      </c>
      <c r="C8" s="145"/>
      <c r="D8" s="145" t="s">
        <v>195</v>
      </c>
      <c r="E8" s="148" t="s">
        <v>196</v>
      </c>
      <c r="F8" s="218" t="s">
        <v>199</v>
      </c>
      <c r="G8" s="247">
        <v>1825</v>
      </c>
      <c r="H8" s="252">
        <v>1977</v>
      </c>
      <c r="I8" s="252">
        <v>1547</v>
      </c>
      <c r="J8" s="151"/>
      <c r="L8" s="151"/>
      <c r="M8" s="151"/>
    </row>
    <row r="9" spans="1:13" s="148" customFormat="1" ht="14.25" x14ac:dyDescent="0.2">
      <c r="A9" s="145" t="str">
        <f>'PROGRAM BUDGET &amp; FISCAL REPORT'!$G$7</f>
        <v>WISE &amp; Healthy Aging</v>
      </c>
      <c r="B9" s="145" t="str">
        <f>'PROGRAM BUDGET &amp; FISCAL REPORT'!$G$8</f>
        <v>Paratransit</v>
      </c>
      <c r="C9" s="145"/>
      <c r="D9" s="145" t="s">
        <v>195</v>
      </c>
      <c r="E9" s="148" t="s">
        <v>196</v>
      </c>
      <c r="F9" s="218" t="s">
        <v>200</v>
      </c>
      <c r="G9" s="247">
        <v>21</v>
      </c>
      <c r="H9" s="252">
        <v>0</v>
      </c>
      <c r="I9" s="252">
        <v>5</v>
      </c>
      <c r="J9" s="151"/>
      <c r="L9" s="151"/>
      <c r="M9" s="151"/>
    </row>
    <row r="10" spans="1:13" s="148" customFormat="1" ht="14.25" x14ac:dyDescent="0.2">
      <c r="A10" s="145" t="str">
        <f>'PROGRAM BUDGET &amp; FISCAL REPORT'!$G$7</f>
        <v>WISE &amp; Healthy Aging</v>
      </c>
      <c r="B10" s="145" t="str">
        <f>'PROGRAM BUDGET &amp; FISCAL REPORT'!$G$8</f>
        <v>Paratransit</v>
      </c>
      <c r="C10" s="145"/>
      <c r="D10" s="145" t="s">
        <v>195</v>
      </c>
      <c r="E10" s="148" t="s">
        <v>196</v>
      </c>
      <c r="F10" s="218" t="s">
        <v>201</v>
      </c>
      <c r="G10" s="247">
        <v>1825</v>
      </c>
      <c r="H10" s="252">
        <v>1954</v>
      </c>
      <c r="I10" s="252">
        <v>1224</v>
      </c>
      <c r="J10" s="151"/>
      <c r="L10" s="151"/>
      <c r="M10" s="151"/>
    </row>
    <row r="11" spans="1:13" s="148" customFormat="1" ht="14.25" x14ac:dyDescent="0.2">
      <c r="A11" s="145" t="str">
        <f>'PROGRAM BUDGET &amp; FISCAL REPORT'!$G$7</f>
        <v>WISE &amp; Healthy Aging</v>
      </c>
      <c r="B11" s="145" t="str">
        <f>'PROGRAM BUDGET &amp; FISCAL REPORT'!$G$8</f>
        <v>Paratransit</v>
      </c>
      <c r="C11" s="145"/>
      <c r="D11" s="145" t="s">
        <v>195</v>
      </c>
      <c r="E11" s="148" t="s">
        <v>196</v>
      </c>
      <c r="F11" s="218" t="s">
        <v>202</v>
      </c>
      <c r="G11" s="247" t="s">
        <v>203</v>
      </c>
      <c r="H11" s="252">
        <v>246</v>
      </c>
      <c r="I11" s="252">
        <v>206</v>
      </c>
      <c r="J11" s="151"/>
      <c r="L11" s="151"/>
      <c r="M11" s="151"/>
    </row>
    <row r="12" spans="1:13" s="148" customFormat="1" ht="14.25" x14ac:dyDescent="0.2">
      <c r="A12" s="145" t="str">
        <f>'PROGRAM BUDGET &amp; FISCAL REPORT'!$G$7</f>
        <v>WISE &amp; Healthy Aging</v>
      </c>
      <c r="B12" s="145" t="str">
        <f>'PROGRAM BUDGET &amp; FISCAL REPORT'!$G$8</f>
        <v>Paratransit</v>
      </c>
      <c r="C12" s="145"/>
      <c r="D12" s="145" t="s">
        <v>195</v>
      </c>
      <c r="E12" s="148" t="s">
        <v>196</v>
      </c>
      <c r="F12" s="218" t="s">
        <v>204</v>
      </c>
      <c r="G12" s="247">
        <v>1331</v>
      </c>
      <c r="H12" s="252">
        <v>433</v>
      </c>
      <c r="I12" s="252">
        <v>487</v>
      </c>
      <c r="J12" s="151"/>
      <c r="L12" s="151"/>
      <c r="M12" s="151"/>
    </row>
    <row r="13" spans="1:13" s="148" customFormat="1" ht="14.25" x14ac:dyDescent="0.2">
      <c r="A13" s="145" t="str">
        <f>'PROGRAM BUDGET &amp; FISCAL REPORT'!$G$7</f>
        <v>WISE &amp; Healthy Aging</v>
      </c>
      <c r="B13" s="145" t="str">
        <f>'PROGRAM BUDGET &amp; FISCAL REPORT'!$G$8</f>
        <v>Paratransit</v>
      </c>
      <c r="C13" s="145"/>
      <c r="D13" s="145" t="s">
        <v>195</v>
      </c>
      <c r="E13" s="148" t="s">
        <v>196</v>
      </c>
      <c r="F13" s="218" t="s">
        <v>205</v>
      </c>
      <c r="G13" s="247">
        <v>64</v>
      </c>
      <c r="H13" s="252">
        <v>46</v>
      </c>
      <c r="I13" s="252">
        <v>254</v>
      </c>
      <c r="J13" s="151"/>
      <c r="L13" s="151"/>
      <c r="M13" s="151"/>
    </row>
    <row r="14" spans="1:13" s="148" customFormat="1" ht="14.25" x14ac:dyDescent="0.2">
      <c r="A14" s="145"/>
      <c r="B14" s="145"/>
      <c r="C14" s="145"/>
      <c r="D14" s="145"/>
      <c r="F14" s="149"/>
      <c r="G14" s="150"/>
      <c r="H14" s="150"/>
      <c r="I14" s="150"/>
      <c r="J14" s="151"/>
      <c r="L14" s="151"/>
      <c r="M14" s="151"/>
    </row>
    <row r="15" spans="1:13" s="148" customFormat="1" ht="30" x14ac:dyDescent="0.2">
      <c r="A15" s="145"/>
      <c r="B15" s="145"/>
      <c r="C15" s="145"/>
      <c r="D15" s="145"/>
      <c r="F15" s="249" t="s">
        <v>206</v>
      </c>
      <c r="G15" s="217" t="s">
        <v>192</v>
      </c>
      <c r="H15" s="217" t="s">
        <v>193</v>
      </c>
      <c r="I15" s="217" t="s">
        <v>194</v>
      </c>
      <c r="J15" s="151"/>
      <c r="L15" s="151"/>
      <c r="M15" s="151"/>
    </row>
    <row r="16" spans="1:13" s="148" customFormat="1" ht="14.25" x14ac:dyDescent="0.2">
      <c r="A16" s="145" t="str">
        <f>'PROGRAM BUDGET &amp; FISCAL REPORT'!$G$7</f>
        <v>WISE &amp; Healthy Aging</v>
      </c>
      <c r="B16" s="145" t="str">
        <f>'PROGRAM BUDGET &amp; FISCAL REPORT'!$G$8</f>
        <v>Paratransit</v>
      </c>
      <c r="C16" s="145"/>
      <c r="D16" s="145" t="s">
        <v>195</v>
      </c>
      <c r="E16" s="148" t="s">
        <v>207</v>
      </c>
      <c r="F16" s="218" t="s">
        <v>208</v>
      </c>
      <c r="G16" s="247">
        <v>301</v>
      </c>
      <c r="H16" s="252">
        <v>253</v>
      </c>
      <c r="I16" s="252">
        <v>132</v>
      </c>
      <c r="J16" s="151"/>
      <c r="L16" s="151"/>
      <c r="M16" s="151"/>
    </row>
    <row r="17" spans="1:13" s="148" customFormat="1" ht="14.25" x14ac:dyDescent="0.2">
      <c r="A17" s="145" t="str">
        <f>'PROGRAM BUDGET &amp; FISCAL REPORT'!$G$7</f>
        <v>WISE &amp; Healthy Aging</v>
      </c>
      <c r="B17" s="145" t="str">
        <f>'PROGRAM BUDGET &amp; FISCAL REPORT'!$G$8</f>
        <v>Paratransit</v>
      </c>
      <c r="C17" s="145"/>
      <c r="D17" s="145" t="s">
        <v>195</v>
      </c>
      <c r="E17" s="148" t="s">
        <v>207</v>
      </c>
      <c r="F17" s="218" t="s">
        <v>209</v>
      </c>
      <c r="G17" s="247">
        <v>86</v>
      </c>
      <c r="H17" s="252">
        <v>254</v>
      </c>
      <c r="I17" s="252">
        <v>186</v>
      </c>
      <c r="J17" s="151"/>
      <c r="L17" s="151"/>
      <c r="M17" s="151"/>
    </row>
    <row r="18" spans="1:13" s="148" customFormat="1" ht="14.25" x14ac:dyDescent="0.2">
      <c r="A18" s="145" t="str">
        <f>'PROGRAM BUDGET &amp; FISCAL REPORT'!$G$7</f>
        <v>WISE &amp; Healthy Aging</v>
      </c>
      <c r="B18" s="145" t="str">
        <f>'PROGRAM BUDGET &amp; FISCAL REPORT'!$G$8</f>
        <v>Paratransit</v>
      </c>
      <c r="C18" s="145"/>
      <c r="D18" s="145" t="s">
        <v>195</v>
      </c>
      <c r="E18" s="148" t="s">
        <v>207</v>
      </c>
      <c r="F18" s="218" t="s">
        <v>210</v>
      </c>
      <c r="G18" s="247">
        <v>322</v>
      </c>
      <c r="H18" s="252">
        <v>315</v>
      </c>
      <c r="I18" s="252">
        <v>165</v>
      </c>
      <c r="J18" s="151"/>
      <c r="L18" s="151"/>
      <c r="M18" s="151"/>
    </row>
    <row r="19" spans="1:13" s="148" customFormat="1" ht="14.25" x14ac:dyDescent="0.2">
      <c r="A19" s="145" t="str">
        <f>'PROGRAM BUDGET &amp; FISCAL REPORT'!$G$7</f>
        <v>WISE &amp; Healthy Aging</v>
      </c>
      <c r="B19" s="145" t="str">
        <f>'PROGRAM BUDGET &amp; FISCAL REPORT'!$G$8</f>
        <v>Paratransit</v>
      </c>
      <c r="C19" s="145"/>
      <c r="D19" s="145" t="s">
        <v>195</v>
      </c>
      <c r="E19" s="148" t="s">
        <v>207</v>
      </c>
      <c r="F19" s="218" t="s">
        <v>211</v>
      </c>
      <c r="G19" s="247">
        <v>1332</v>
      </c>
      <c r="H19" s="252">
        <v>1341</v>
      </c>
      <c r="I19" s="252">
        <v>1694</v>
      </c>
      <c r="J19" s="151"/>
      <c r="L19" s="151"/>
      <c r="M19" s="151"/>
    </row>
    <row r="20" spans="1:13" s="148" customFormat="1" ht="14.25" x14ac:dyDescent="0.2">
      <c r="A20" s="145" t="str">
        <f>'PROGRAM BUDGET &amp; FISCAL REPORT'!$G$7</f>
        <v>WISE &amp; Healthy Aging</v>
      </c>
      <c r="B20" s="145" t="str">
        <f>'PROGRAM BUDGET &amp; FISCAL REPORT'!$G$8</f>
        <v>Paratransit</v>
      </c>
      <c r="C20" s="145"/>
      <c r="D20" s="145" t="s">
        <v>195</v>
      </c>
      <c r="E20" s="148" t="s">
        <v>207</v>
      </c>
      <c r="F20" s="218" t="s">
        <v>212</v>
      </c>
      <c r="G20" s="247">
        <v>21</v>
      </c>
      <c r="H20" s="252">
        <v>19</v>
      </c>
      <c r="I20" s="252">
        <v>30</v>
      </c>
      <c r="J20" s="151"/>
      <c r="L20" s="151"/>
      <c r="M20" s="151"/>
    </row>
    <row r="21" spans="1:13" s="148" customFormat="1" ht="14.25" x14ac:dyDescent="0.2">
      <c r="A21" s="145" t="str">
        <f>'PROGRAM BUDGET &amp; FISCAL REPORT'!$G$7</f>
        <v>WISE &amp; Healthy Aging</v>
      </c>
      <c r="B21" s="145" t="str">
        <f>'PROGRAM BUDGET &amp; FISCAL REPORT'!$G$8</f>
        <v>Paratransit</v>
      </c>
      <c r="C21" s="145"/>
      <c r="D21" s="145" t="s">
        <v>195</v>
      </c>
      <c r="E21" s="148" t="s">
        <v>207</v>
      </c>
      <c r="F21" s="218" t="s">
        <v>213</v>
      </c>
      <c r="G21" s="247">
        <v>64</v>
      </c>
      <c r="H21" s="252">
        <v>74</v>
      </c>
      <c r="I21" s="252">
        <v>196</v>
      </c>
      <c r="J21" s="151"/>
      <c r="L21" s="151"/>
      <c r="M21" s="151"/>
    </row>
    <row r="22" spans="1:13" s="148" customFormat="1" ht="14.25" x14ac:dyDescent="0.2">
      <c r="A22" s="145" t="str">
        <f>'PROGRAM BUDGET &amp; FISCAL REPORT'!$G$7</f>
        <v>WISE &amp; Healthy Aging</v>
      </c>
      <c r="B22" s="145" t="str">
        <f>'PROGRAM BUDGET &amp; FISCAL REPORT'!$G$8</f>
        <v>Paratransit</v>
      </c>
      <c r="C22" s="145"/>
      <c r="D22" s="145" t="s">
        <v>195</v>
      </c>
      <c r="E22" s="148" t="s">
        <v>207</v>
      </c>
      <c r="F22" s="218" t="s">
        <v>214</v>
      </c>
      <c r="G22" s="247">
        <v>21</v>
      </c>
      <c r="H22" s="252">
        <v>43</v>
      </c>
      <c r="I22" s="252">
        <v>43</v>
      </c>
      <c r="J22" s="151"/>
      <c r="L22" s="151"/>
      <c r="M22" s="151"/>
    </row>
    <row r="23" spans="1:13" s="148" customFormat="1" ht="15" x14ac:dyDescent="0.2">
      <c r="A23" s="145"/>
      <c r="B23" s="145"/>
      <c r="C23" s="145"/>
      <c r="D23" s="145"/>
      <c r="F23" s="219" t="s">
        <v>215</v>
      </c>
      <c r="G23" s="209">
        <f>SUM(G16:G22)</f>
        <v>2147</v>
      </c>
      <c r="H23" s="209">
        <f>SUM(H16:H22)</f>
        <v>2299</v>
      </c>
      <c r="I23" s="209">
        <f>SUM(I16:I22)</f>
        <v>2446</v>
      </c>
      <c r="J23" s="151"/>
      <c r="L23" s="151"/>
      <c r="M23" s="151"/>
    </row>
    <row r="24" spans="1:13" s="148" customFormat="1" ht="14.25" x14ac:dyDescent="0.2">
      <c r="A24" s="145"/>
      <c r="B24" s="145"/>
      <c r="C24" s="145"/>
      <c r="D24" s="145"/>
      <c r="G24" s="150"/>
      <c r="H24" s="150"/>
      <c r="I24" s="150"/>
      <c r="J24" s="151"/>
      <c r="L24" s="151"/>
      <c r="M24" s="151"/>
    </row>
    <row r="25" spans="1:13" s="148" customFormat="1" ht="30" x14ac:dyDescent="0.2">
      <c r="A25" s="145"/>
      <c r="B25" s="145"/>
      <c r="C25" s="145"/>
      <c r="D25" s="145"/>
      <c r="F25" s="249" t="s">
        <v>216</v>
      </c>
      <c r="G25" s="217" t="s">
        <v>192</v>
      </c>
      <c r="H25" s="217" t="s">
        <v>193</v>
      </c>
      <c r="I25" s="217" t="s">
        <v>194</v>
      </c>
      <c r="J25" s="151"/>
      <c r="L25" s="151"/>
      <c r="M25" s="151"/>
    </row>
    <row r="26" spans="1:13" s="148" customFormat="1" ht="14.25" x14ac:dyDescent="0.2">
      <c r="A26" s="145" t="str">
        <f>'PROGRAM BUDGET &amp; FISCAL REPORT'!$G$7</f>
        <v>WISE &amp; Healthy Aging</v>
      </c>
      <c r="B26" s="145" t="str">
        <f>'PROGRAM BUDGET &amp; FISCAL REPORT'!$G$8</f>
        <v>Paratransit</v>
      </c>
      <c r="C26" s="145"/>
      <c r="D26" s="145" t="s">
        <v>195</v>
      </c>
      <c r="E26" s="148" t="s">
        <v>217</v>
      </c>
      <c r="F26" s="218">
        <v>90401</v>
      </c>
      <c r="G26" s="247" t="s">
        <v>203</v>
      </c>
      <c r="H26" s="252">
        <v>319</v>
      </c>
      <c r="I26" s="252">
        <v>321</v>
      </c>
      <c r="J26" s="151"/>
      <c r="L26" s="151"/>
      <c r="M26" s="151"/>
    </row>
    <row r="27" spans="1:13" s="148" customFormat="1" ht="14.25" x14ac:dyDescent="0.2">
      <c r="A27" s="145" t="str">
        <f>'PROGRAM BUDGET &amp; FISCAL REPORT'!$G$7</f>
        <v>WISE &amp; Healthy Aging</v>
      </c>
      <c r="B27" s="145" t="str">
        <f>'PROGRAM BUDGET &amp; FISCAL REPORT'!$G$8</f>
        <v>Paratransit</v>
      </c>
      <c r="C27" s="145"/>
      <c r="D27" s="145" t="s">
        <v>195</v>
      </c>
      <c r="E27" s="148" t="s">
        <v>217</v>
      </c>
      <c r="F27" s="218">
        <v>90402</v>
      </c>
      <c r="G27" s="247" t="s">
        <v>203</v>
      </c>
      <c r="H27" s="252">
        <v>156</v>
      </c>
      <c r="I27" s="252">
        <v>168</v>
      </c>
      <c r="J27" s="151"/>
      <c r="L27" s="151"/>
      <c r="M27" s="151"/>
    </row>
    <row r="28" spans="1:13" s="148" customFormat="1" ht="14.25" x14ac:dyDescent="0.2">
      <c r="A28" s="145" t="str">
        <f>'PROGRAM BUDGET &amp; FISCAL REPORT'!$G$7</f>
        <v>WISE &amp; Healthy Aging</v>
      </c>
      <c r="B28" s="145" t="str">
        <f>'PROGRAM BUDGET &amp; FISCAL REPORT'!$G$8</f>
        <v>Paratransit</v>
      </c>
      <c r="C28" s="145"/>
      <c r="D28" s="145" t="s">
        <v>195</v>
      </c>
      <c r="E28" s="148" t="s">
        <v>217</v>
      </c>
      <c r="F28" s="218">
        <v>90403</v>
      </c>
      <c r="G28" s="247" t="s">
        <v>203</v>
      </c>
      <c r="H28" s="252">
        <v>632</v>
      </c>
      <c r="I28" s="252">
        <v>671</v>
      </c>
      <c r="J28" s="151"/>
      <c r="L28" s="151"/>
      <c r="M28" s="151"/>
    </row>
    <row r="29" spans="1:13" s="148" customFormat="1" ht="14.25" x14ac:dyDescent="0.2">
      <c r="A29" s="145" t="str">
        <f>'PROGRAM BUDGET &amp; FISCAL REPORT'!$G$7</f>
        <v>WISE &amp; Healthy Aging</v>
      </c>
      <c r="B29" s="145" t="str">
        <f>'PROGRAM BUDGET &amp; FISCAL REPORT'!$G$8</f>
        <v>Paratransit</v>
      </c>
      <c r="C29" s="145"/>
      <c r="D29" s="145" t="s">
        <v>195</v>
      </c>
      <c r="E29" s="148" t="s">
        <v>217</v>
      </c>
      <c r="F29" s="218">
        <v>90404</v>
      </c>
      <c r="G29" s="247" t="s">
        <v>203</v>
      </c>
      <c r="H29" s="252">
        <v>433</v>
      </c>
      <c r="I29" s="252">
        <v>487</v>
      </c>
      <c r="J29" s="151"/>
      <c r="L29" s="151"/>
      <c r="M29" s="151"/>
    </row>
    <row r="30" spans="1:13" s="148" customFormat="1" ht="14.25" x14ac:dyDescent="0.2">
      <c r="A30" s="145" t="str">
        <f>'PROGRAM BUDGET &amp; FISCAL REPORT'!$G$7</f>
        <v>WISE &amp; Healthy Aging</v>
      </c>
      <c r="B30" s="145" t="str">
        <f>'PROGRAM BUDGET &amp; FISCAL REPORT'!$G$8</f>
        <v>Paratransit</v>
      </c>
      <c r="C30" s="145"/>
      <c r="D30" s="145" t="s">
        <v>195</v>
      </c>
      <c r="E30" s="148" t="s">
        <v>217</v>
      </c>
      <c r="F30" s="218">
        <v>90405</v>
      </c>
      <c r="G30" s="247" t="s">
        <v>203</v>
      </c>
      <c r="H30" s="252">
        <v>759</v>
      </c>
      <c r="I30" s="252">
        <v>799</v>
      </c>
      <c r="J30" s="151"/>
      <c r="L30" s="151"/>
      <c r="M30" s="151"/>
    </row>
    <row r="31" spans="1:13" s="148" customFormat="1" ht="14.25" x14ac:dyDescent="0.2">
      <c r="A31" s="145" t="str">
        <f>'PROGRAM BUDGET &amp; FISCAL REPORT'!$G$7</f>
        <v>WISE &amp; Healthy Aging</v>
      </c>
      <c r="B31" s="145" t="str">
        <f>'PROGRAM BUDGET &amp; FISCAL REPORT'!$G$8</f>
        <v>Paratransit</v>
      </c>
      <c r="C31" s="145"/>
      <c r="D31" s="145" t="s">
        <v>195</v>
      </c>
      <c r="E31" s="148" t="s">
        <v>217</v>
      </c>
      <c r="F31" s="218" t="s">
        <v>218</v>
      </c>
      <c r="G31" s="247" t="s">
        <v>203</v>
      </c>
      <c r="H31" s="252">
        <v>0</v>
      </c>
      <c r="I31" s="252">
        <v>0</v>
      </c>
      <c r="J31" s="151"/>
      <c r="L31" s="151"/>
      <c r="M31" s="151"/>
    </row>
    <row r="32" spans="1:13" s="148" customFormat="1" ht="15" x14ac:dyDescent="0.2">
      <c r="A32" s="145"/>
      <c r="B32" s="145"/>
      <c r="C32" s="145"/>
      <c r="D32" s="145"/>
      <c r="F32" s="219" t="s">
        <v>215</v>
      </c>
      <c r="G32" s="209">
        <f>SUM(G26:G31)</f>
        <v>0</v>
      </c>
      <c r="H32" s="209">
        <f>SUM(H26:H31)</f>
        <v>2299</v>
      </c>
      <c r="I32" s="209">
        <f>SUM(I26:I31)</f>
        <v>2446</v>
      </c>
      <c r="J32" s="151"/>
      <c r="L32" s="151"/>
      <c r="M32" s="151"/>
    </row>
    <row r="33" spans="1:13" s="148" customFormat="1" ht="15" x14ac:dyDescent="0.2">
      <c r="A33" s="146"/>
      <c r="B33" s="146"/>
      <c r="C33" s="145"/>
      <c r="D33" s="145"/>
      <c r="G33" s="151"/>
      <c r="H33" s="150"/>
      <c r="I33" s="150"/>
      <c r="J33" s="151"/>
      <c r="L33" s="151"/>
      <c r="M33" s="151"/>
    </row>
    <row r="34" spans="1:13" s="148" customFormat="1" ht="30" x14ac:dyDescent="0.2">
      <c r="A34" s="145"/>
      <c r="B34" s="145"/>
      <c r="C34" s="145"/>
      <c r="D34" s="145"/>
      <c r="G34" s="217" t="s">
        <v>193</v>
      </c>
      <c r="H34" s="217" t="s">
        <v>193</v>
      </c>
      <c r="I34" s="217" t="s">
        <v>193</v>
      </c>
      <c r="J34" s="217" t="s">
        <v>194</v>
      </c>
      <c r="K34" s="217" t="s">
        <v>194</v>
      </c>
      <c r="L34" s="217" t="s">
        <v>194</v>
      </c>
    </row>
    <row r="35" spans="1:13" s="148" customFormat="1" ht="30" x14ac:dyDescent="0.2">
      <c r="A35" s="145"/>
      <c r="B35" s="145"/>
      <c r="C35" s="145"/>
      <c r="D35" s="145"/>
      <c r="F35" s="249" t="s">
        <v>219</v>
      </c>
      <c r="G35" s="217" t="s">
        <v>220</v>
      </c>
      <c r="H35" s="217" t="s">
        <v>221</v>
      </c>
      <c r="I35" s="217" t="s">
        <v>222</v>
      </c>
      <c r="J35" s="217" t="s">
        <v>220</v>
      </c>
      <c r="K35" s="217" t="s">
        <v>221</v>
      </c>
      <c r="L35" s="217" t="s">
        <v>222</v>
      </c>
    </row>
    <row r="36" spans="1:13" s="148" customFormat="1" ht="14.25" x14ac:dyDescent="0.2">
      <c r="A36" s="145" t="str">
        <f>'PROGRAM BUDGET &amp; FISCAL REPORT'!$G$7</f>
        <v>WISE &amp; Healthy Aging</v>
      </c>
      <c r="B36" s="145" t="str">
        <f>'PROGRAM BUDGET &amp; FISCAL REPORT'!$G$8</f>
        <v>Paratransit</v>
      </c>
      <c r="C36" s="145" t="s">
        <v>188</v>
      </c>
      <c r="D36" s="145" t="s">
        <v>195</v>
      </c>
      <c r="E36" s="148" t="s">
        <v>223</v>
      </c>
      <c r="F36" s="210" t="s">
        <v>224</v>
      </c>
      <c r="G36" s="253"/>
      <c r="H36" s="254"/>
      <c r="I36" s="254"/>
      <c r="J36" s="253"/>
      <c r="K36" s="254"/>
      <c r="L36" s="254"/>
    </row>
    <row r="37" spans="1:13" s="148" customFormat="1" ht="14.25" x14ac:dyDescent="0.2">
      <c r="A37" s="145" t="str">
        <f>'PROGRAM BUDGET &amp; FISCAL REPORT'!$G$7</f>
        <v>WISE &amp; Healthy Aging</v>
      </c>
      <c r="B37" s="145" t="str">
        <f>'PROGRAM BUDGET &amp; FISCAL REPORT'!$G$8</f>
        <v>Paratransit</v>
      </c>
      <c r="C37" s="145" t="s">
        <v>188</v>
      </c>
      <c r="D37" s="145" t="s">
        <v>195</v>
      </c>
      <c r="E37" s="148" t="s">
        <v>223</v>
      </c>
      <c r="F37" s="211" t="s">
        <v>225</v>
      </c>
      <c r="G37" s="253"/>
      <c r="H37" s="254"/>
      <c r="I37" s="254"/>
      <c r="J37" s="253"/>
      <c r="K37" s="254"/>
      <c r="L37" s="254"/>
    </row>
    <row r="38" spans="1:13" s="148" customFormat="1" ht="14.25" x14ac:dyDescent="0.2">
      <c r="A38" s="145" t="str">
        <f>'PROGRAM BUDGET &amp; FISCAL REPORT'!$G$7</f>
        <v>WISE &amp; Healthy Aging</v>
      </c>
      <c r="B38" s="145" t="str">
        <f>'PROGRAM BUDGET &amp; FISCAL REPORT'!$G$8</f>
        <v>Paratransit</v>
      </c>
      <c r="C38" s="145" t="s">
        <v>188</v>
      </c>
      <c r="D38" s="145" t="s">
        <v>195</v>
      </c>
      <c r="E38" s="148" t="s">
        <v>223</v>
      </c>
      <c r="F38" s="211" t="s">
        <v>226</v>
      </c>
      <c r="G38" s="253"/>
      <c r="H38" s="254"/>
      <c r="I38" s="254"/>
      <c r="J38" s="253"/>
      <c r="K38" s="254"/>
      <c r="L38" s="254"/>
    </row>
    <row r="39" spans="1:13" s="148" customFormat="1" ht="14.25" x14ac:dyDescent="0.2">
      <c r="A39" s="145" t="str">
        <f>'PROGRAM BUDGET &amp; FISCAL REPORT'!$G$7</f>
        <v>WISE &amp; Healthy Aging</v>
      </c>
      <c r="B39" s="145" t="str">
        <f>'PROGRAM BUDGET &amp; FISCAL REPORT'!$G$8</f>
        <v>Paratransit</v>
      </c>
      <c r="C39" s="145" t="s">
        <v>188</v>
      </c>
      <c r="D39" s="145" t="s">
        <v>195</v>
      </c>
      <c r="E39" s="148" t="s">
        <v>223</v>
      </c>
      <c r="F39" s="210" t="s">
        <v>227</v>
      </c>
      <c r="G39" s="253"/>
      <c r="H39" s="254"/>
      <c r="I39" s="254"/>
      <c r="J39" s="254">
        <v>1</v>
      </c>
      <c r="K39" s="254">
        <v>4</v>
      </c>
      <c r="L39" s="254"/>
    </row>
    <row r="40" spans="1:13" s="148" customFormat="1" ht="14.25" x14ac:dyDescent="0.2">
      <c r="A40" s="145" t="str">
        <f>'PROGRAM BUDGET &amp; FISCAL REPORT'!$G$7</f>
        <v>WISE &amp; Healthy Aging</v>
      </c>
      <c r="B40" s="145" t="str">
        <f>'PROGRAM BUDGET &amp; FISCAL REPORT'!$G$8</f>
        <v>Paratransit</v>
      </c>
      <c r="C40" s="145" t="s">
        <v>188</v>
      </c>
      <c r="D40" s="145" t="s">
        <v>195</v>
      </c>
      <c r="E40" s="148" t="s">
        <v>223</v>
      </c>
      <c r="F40" s="210" t="s">
        <v>228</v>
      </c>
      <c r="G40" s="253"/>
      <c r="H40" s="254"/>
      <c r="I40" s="254"/>
      <c r="J40" s="254">
        <v>6</v>
      </c>
      <c r="K40" s="254">
        <v>6</v>
      </c>
      <c r="L40" s="254"/>
    </row>
    <row r="41" spans="1:13" s="148" customFormat="1" ht="14.25" x14ac:dyDescent="0.2">
      <c r="A41" s="145" t="str">
        <f>'PROGRAM BUDGET &amp; FISCAL REPORT'!$G$7</f>
        <v>WISE &amp; Healthy Aging</v>
      </c>
      <c r="B41" s="145" t="str">
        <f>'PROGRAM BUDGET &amp; FISCAL REPORT'!$G$8</f>
        <v>Paratransit</v>
      </c>
      <c r="C41" s="145" t="s">
        <v>188</v>
      </c>
      <c r="D41" s="145" t="s">
        <v>195</v>
      </c>
      <c r="E41" s="148" t="s">
        <v>223</v>
      </c>
      <c r="F41" s="210" t="s">
        <v>229</v>
      </c>
      <c r="G41" s="254"/>
      <c r="H41" s="254">
        <v>4</v>
      </c>
      <c r="I41" s="254"/>
      <c r="J41" s="254">
        <v>3</v>
      </c>
      <c r="K41" s="254">
        <v>7</v>
      </c>
      <c r="L41" s="254"/>
    </row>
    <row r="42" spans="1:13" s="148" customFormat="1" ht="14.25" x14ac:dyDescent="0.2">
      <c r="A42" s="145" t="str">
        <f>'PROGRAM BUDGET &amp; FISCAL REPORT'!$G$7</f>
        <v>WISE &amp; Healthy Aging</v>
      </c>
      <c r="B42" s="145" t="str">
        <f>'PROGRAM BUDGET &amp; FISCAL REPORT'!$G$8</f>
        <v>Paratransit</v>
      </c>
      <c r="C42" s="145" t="s">
        <v>188</v>
      </c>
      <c r="D42" s="145" t="s">
        <v>195</v>
      </c>
      <c r="E42" s="148" t="s">
        <v>223</v>
      </c>
      <c r="F42" s="210" t="s">
        <v>230</v>
      </c>
      <c r="G42" s="254">
        <v>5</v>
      </c>
      <c r="H42" s="254">
        <v>12</v>
      </c>
      <c r="I42" s="254"/>
      <c r="J42" s="254">
        <v>13</v>
      </c>
      <c r="K42" s="254">
        <v>22</v>
      </c>
      <c r="L42" s="254"/>
    </row>
    <row r="43" spans="1:13" s="148" customFormat="1" ht="14.25" x14ac:dyDescent="0.2">
      <c r="A43" s="145" t="str">
        <f>'PROGRAM BUDGET &amp; FISCAL REPORT'!$G$7</f>
        <v>WISE &amp; Healthy Aging</v>
      </c>
      <c r="B43" s="145" t="str">
        <f>'PROGRAM BUDGET &amp; FISCAL REPORT'!$G$8</f>
        <v>Paratransit</v>
      </c>
      <c r="C43" s="145" t="s">
        <v>188</v>
      </c>
      <c r="D43" s="145" t="s">
        <v>195</v>
      </c>
      <c r="E43" s="148" t="s">
        <v>223</v>
      </c>
      <c r="F43" s="210" t="s">
        <v>231</v>
      </c>
      <c r="G43" s="254">
        <v>97</v>
      </c>
      <c r="H43" s="254">
        <v>138</v>
      </c>
      <c r="I43" s="254"/>
      <c r="J43" s="254">
        <v>44</v>
      </c>
      <c r="K43" s="254">
        <v>103</v>
      </c>
      <c r="L43" s="254">
        <v>1</v>
      </c>
    </row>
    <row r="44" spans="1:13" s="148" customFormat="1" ht="14.25" x14ac:dyDescent="0.2">
      <c r="A44" s="145" t="str">
        <f>'PROGRAM BUDGET &amp; FISCAL REPORT'!$G$7</f>
        <v>WISE &amp; Healthy Aging</v>
      </c>
      <c r="B44" s="145" t="str">
        <f>'PROGRAM BUDGET &amp; FISCAL REPORT'!$G$8</f>
        <v>Paratransit</v>
      </c>
      <c r="C44" s="145" t="s">
        <v>188</v>
      </c>
      <c r="D44" s="145" t="s">
        <v>195</v>
      </c>
      <c r="E44" s="148" t="s">
        <v>223</v>
      </c>
      <c r="F44" s="210" t="s">
        <v>232</v>
      </c>
      <c r="G44" s="254">
        <v>184</v>
      </c>
      <c r="H44" s="254">
        <v>549</v>
      </c>
      <c r="I44" s="254"/>
      <c r="J44" s="254">
        <v>214</v>
      </c>
      <c r="K44" s="254">
        <v>464</v>
      </c>
      <c r="L44" s="254"/>
    </row>
    <row r="45" spans="1:13" s="148" customFormat="1" ht="14.25" x14ac:dyDescent="0.2">
      <c r="A45" s="145" t="str">
        <f>'PROGRAM BUDGET &amp; FISCAL REPORT'!$G$7</f>
        <v>WISE &amp; Healthy Aging</v>
      </c>
      <c r="B45" s="145" t="str">
        <f>'PROGRAM BUDGET &amp; FISCAL REPORT'!$G$8</f>
        <v>Paratransit</v>
      </c>
      <c r="C45" s="145" t="s">
        <v>188</v>
      </c>
      <c r="D45" s="145" t="s">
        <v>195</v>
      </c>
      <c r="E45" s="148" t="s">
        <v>223</v>
      </c>
      <c r="F45" s="210" t="s">
        <v>233</v>
      </c>
      <c r="G45" s="254">
        <v>308</v>
      </c>
      <c r="H45" s="254">
        <v>566</v>
      </c>
      <c r="I45" s="254"/>
      <c r="J45" s="254">
        <v>249</v>
      </c>
      <c r="K45" s="254">
        <v>580</v>
      </c>
      <c r="L45" s="254"/>
    </row>
    <row r="46" spans="1:13" s="148" customFormat="1" ht="14.25" x14ac:dyDescent="0.2">
      <c r="A46" s="145" t="str">
        <f>'PROGRAM BUDGET &amp; FISCAL REPORT'!$G$7</f>
        <v>WISE &amp; Healthy Aging</v>
      </c>
      <c r="B46" s="145" t="str">
        <f>'PROGRAM BUDGET &amp; FISCAL REPORT'!$G$8</f>
        <v>Paratransit</v>
      </c>
      <c r="C46" s="145" t="s">
        <v>188</v>
      </c>
      <c r="D46" s="145" t="s">
        <v>195</v>
      </c>
      <c r="E46" s="148" t="s">
        <v>223</v>
      </c>
      <c r="F46" s="210" t="s">
        <v>234</v>
      </c>
      <c r="G46" s="254">
        <v>147</v>
      </c>
      <c r="H46" s="254">
        <v>289</v>
      </c>
      <c r="I46" s="254"/>
      <c r="J46" s="254">
        <v>208</v>
      </c>
      <c r="K46" s="254">
        <v>521</v>
      </c>
      <c r="L46" s="254"/>
    </row>
    <row r="47" spans="1:13" ht="15" x14ac:dyDescent="0.2">
      <c r="E47" s="135"/>
      <c r="F47" s="212" t="s">
        <v>215</v>
      </c>
      <c r="G47" s="248">
        <f t="shared" ref="G47:L47" si="0">SUM(G36:G46)</f>
        <v>741</v>
      </c>
      <c r="H47" s="248">
        <f t="shared" si="0"/>
        <v>1558</v>
      </c>
      <c r="I47" s="248">
        <f t="shared" si="0"/>
        <v>0</v>
      </c>
      <c r="J47" s="248">
        <f t="shared" si="0"/>
        <v>738</v>
      </c>
      <c r="K47" s="248">
        <f t="shared" si="0"/>
        <v>1707</v>
      </c>
      <c r="L47" s="248">
        <f t="shared" si="0"/>
        <v>1</v>
      </c>
      <c r="M47" s="135"/>
    </row>
    <row r="48" spans="1:13" x14ac:dyDescent="0.2">
      <c r="E48" s="135"/>
      <c r="F48" s="139"/>
      <c r="G48" s="141"/>
      <c r="H48" s="60"/>
      <c r="I48" s="141"/>
      <c r="J48" s="141"/>
    </row>
    <row r="49" spans="1:8" s="258" customFormat="1" ht="45" x14ac:dyDescent="0.2">
      <c r="A49" s="255"/>
      <c r="B49" s="255"/>
      <c r="C49" s="255"/>
      <c r="D49" s="256"/>
      <c r="E49" s="257"/>
      <c r="F49" s="249" t="s">
        <v>235</v>
      </c>
      <c r="G49" s="242" t="s">
        <v>192</v>
      </c>
      <c r="H49" s="243" t="s">
        <v>236</v>
      </c>
    </row>
    <row r="50" spans="1:8" s="258" customFormat="1" ht="14.25" x14ac:dyDescent="0.2">
      <c r="A50" s="255"/>
      <c r="B50" s="255"/>
      <c r="C50" s="255"/>
      <c r="D50" s="255"/>
      <c r="F50" s="255"/>
      <c r="G50" s="244">
        <f>IFERROR('PROGRAM BUDGET &amp; FISCAL REPORT'!L18/'PARTICIPANTS &amp; DEMOGRAPHICS'!G6,"N/A")</f>
        <v>138.30880298090358</v>
      </c>
      <c r="H50" s="245">
        <f>IFERROR('PROGRAM BUDGET &amp; FISCAL REPORT'!S18/'PARTICIPANTS &amp; DEMOGRAPHICS'!I6, "N/A")</f>
        <v>121.40204415372034</v>
      </c>
    </row>
  </sheetData>
  <sheetProtection algorithmName="SHA-512" hashValue="IaqRfoKowKNF/mog2WMfmy/3yWI6TPh265rouyQv+1B1qT4BWz+ovyKOOBPtmIdRXv8K6TELus1A9P35HyGAZg==" saltValue="/e37vgcol5eQFt/yiTcoIQ==" spinCount="100000" sheet="1" objects="1" scenarios="1"/>
  <pageMargins left="0.7" right="0.7"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92D050"/>
    <pageSetUpPr fitToPage="1"/>
  </sheetPr>
  <dimension ref="A1:H22"/>
  <sheetViews>
    <sheetView topLeftCell="B1" zoomScaleNormal="100" zoomScaleSheetLayoutView="100" workbookViewId="0">
      <selection activeCell="F1" sqref="F1"/>
    </sheetView>
  </sheetViews>
  <sheetFormatPr defaultColWidth="11.42578125" defaultRowHeight="12" x14ac:dyDescent="0.2"/>
  <cols>
    <col min="1" max="1" width="9.85546875" style="142" hidden="1" customWidth="1"/>
    <col min="2" max="2" width="48.85546875" style="142" customWidth="1"/>
    <col min="3" max="3" width="15.42578125" style="144" customWidth="1"/>
    <col min="4" max="4" width="19.140625" style="144" customWidth="1"/>
    <col min="5" max="5" width="19.7109375" style="144" customWidth="1"/>
    <col min="6" max="6" width="19.42578125" style="144" customWidth="1"/>
    <col min="7" max="7" width="31.42578125" style="144" customWidth="1"/>
    <col min="8" max="16384" width="11.42578125" style="142"/>
  </cols>
  <sheetData>
    <row r="1" spans="1:7" ht="18" x14ac:dyDescent="0.25">
      <c r="A1" s="57"/>
      <c r="B1" s="90" t="s">
        <v>20</v>
      </c>
      <c r="C1" s="154"/>
      <c r="D1" s="154"/>
      <c r="E1" s="154"/>
      <c r="F1" s="154"/>
      <c r="G1" s="142"/>
    </row>
    <row r="2" spans="1:7" ht="18" x14ac:dyDescent="0.25">
      <c r="A2" s="57"/>
      <c r="B2" s="90" t="s">
        <v>237</v>
      </c>
      <c r="C2" s="155"/>
      <c r="D2" s="155"/>
      <c r="E2" s="155"/>
      <c r="F2" s="155"/>
      <c r="G2" s="142"/>
    </row>
    <row r="3" spans="1:7" ht="22.5" customHeight="1" x14ac:dyDescent="0.25">
      <c r="A3" s="57"/>
      <c r="B3" s="104" t="str">
        <f>'PROGRAM BUDGET &amp; FISCAL REPORT'!F7</f>
        <v>AGENCY NAME:</v>
      </c>
      <c r="C3" s="129" t="str">
        <f>'PROGRAM BUDGET &amp; FISCAL REPORT'!G7</f>
        <v>WISE &amp; Healthy Aging</v>
      </c>
      <c r="D3" s="156"/>
      <c r="E3" s="156"/>
      <c r="F3" s="155"/>
      <c r="G3" s="142"/>
    </row>
    <row r="4" spans="1:7" ht="22.5" customHeight="1" x14ac:dyDescent="0.25">
      <c r="A4" s="57"/>
      <c r="B4" s="104" t="str">
        <f>'PROGRAM BUDGET &amp; FISCAL REPORT'!F8</f>
        <v>PROGRAM NAME:</v>
      </c>
      <c r="C4" s="129" t="str">
        <f>'PROGRAM BUDGET &amp; FISCAL REPORT'!G8</f>
        <v>Paratransit</v>
      </c>
      <c r="D4" s="156"/>
      <c r="E4" s="156"/>
      <c r="F4" s="155"/>
      <c r="G4" s="142"/>
    </row>
    <row r="5" spans="1:7" ht="8.25" customHeight="1" thickBot="1" x14ac:dyDescent="0.25">
      <c r="A5" s="57"/>
      <c r="B5" s="91"/>
      <c r="C5" s="155"/>
      <c r="D5" s="155"/>
      <c r="E5" s="155"/>
      <c r="F5" s="155"/>
      <c r="G5" s="142"/>
    </row>
    <row r="6" spans="1:7" ht="52.5" customHeight="1" x14ac:dyDescent="0.55000000000000004">
      <c r="A6" s="282"/>
      <c r="B6" s="157" t="s">
        <v>238</v>
      </c>
      <c r="C6" s="158" t="s">
        <v>239</v>
      </c>
      <c r="D6" s="158"/>
      <c r="E6" s="158" t="s">
        <v>240</v>
      </c>
      <c r="F6" s="159"/>
      <c r="G6" s="142"/>
    </row>
    <row r="7" spans="1:7" ht="14.25" x14ac:dyDescent="0.2">
      <c r="A7" s="283"/>
      <c r="B7" s="160" t="s">
        <v>241</v>
      </c>
      <c r="C7" s="161">
        <f>'PARTICIPANTS &amp; DEMOGRAPHICS'!G6</f>
        <v>2147</v>
      </c>
      <c r="D7" s="162"/>
      <c r="E7" s="162">
        <f>'PARTICIPANTS &amp; DEMOGRAPHICS'!I6</f>
        <v>2446</v>
      </c>
      <c r="F7" s="163"/>
      <c r="G7" s="142"/>
    </row>
    <row r="8" spans="1:7" ht="14.25" x14ac:dyDescent="0.2">
      <c r="A8" s="283"/>
      <c r="B8" s="164" t="s">
        <v>242</v>
      </c>
      <c r="C8" s="161">
        <f>'PARTICIPANTS &amp; DEMOGRAPHICS'!G7</f>
        <v>2147</v>
      </c>
      <c r="D8" s="162"/>
      <c r="E8" s="162">
        <f>'PARTICIPANTS &amp; DEMOGRAPHICS'!I7</f>
        <v>2446</v>
      </c>
      <c r="F8" s="163"/>
      <c r="G8" s="142"/>
    </row>
    <row r="9" spans="1:7" ht="14.25" x14ac:dyDescent="0.2">
      <c r="A9" s="283"/>
      <c r="B9" s="160" t="s">
        <v>243</v>
      </c>
      <c r="C9" s="208">
        <f>IFERROR(C8/C7, "N/A")</f>
        <v>1</v>
      </c>
      <c r="D9" s="166"/>
      <c r="E9" s="166">
        <f>IFERROR(E8/E7, "N/A")</f>
        <v>1</v>
      </c>
      <c r="F9" s="163"/>
      <c r="G9" s="142"/>
    </row>
    <row r="10" spans="1:7" ht="14.25" x14ac:dyDescent="0.2">
      <c r="A10" s="283"/>
      <c r="B10" s="160"/>
      <c r="C10" s="165"/>
      <c r="D10" s="166"/>
      <c r="E10" s="161"/>
      <c r="F10" s="163"/>
      <c r="G10" s="142"/>
    </row>
    <row r="11" spans="1:7" ht="63.75" customHeight="1" x14ac:dyDescent="0.55000000000000004">
      <c r="A11" s="283"/>
      <c r="B11" s="167" t="s">
        <v>244</v>
      </c>
      <c r="C11" s="273" t="s">
        <v>245</v>
      </c>
      <c r="D11" s="273" t="s">
        <v>246</v>
      </c>
      <c r="E11" s="273" t="s">
        <v>247</v>
      </c>
      <c r="F11" s="274" t="s">
        <v>248</v>
      </c>
      <c r="G11" s="142"/>
    </row>
    <row r="12" spans="1:7" ht="16.5" customHeight="1" x14ac:dyDescent="0.2">
      <c r="A12" s="283"/>
      <c r="B12" s="160" t="s">
        <v>249</v>
      </c>
      <c r="C12" s="168">
        <f>'PROGRAM BUDGET &amp; FISCAL REPORT'!L18</f>
        <v>296949</v>
      </c>
      <c r="D12" s="168">
        <f>'PROGRAM BUDGET &amp; FISCAL REPORT'!M18</f>
        <v>296949</v>
      </c>
      <c r="E12" s="168">
        <f>'PROGRAM BUDGET &amp; FISCAL REPORT'!S18</f>
        <v>296949.39999999997</v>
      </c>
      <c r="F12" s="169">
        <f>'PROGRAM BUDGET &amp; FISCAL REPORT'!Q18</f>
        <v>296949</v>
      </c>
      <c r="G12" s="142"/>
    </row>
    <row r="13" spans="1:7" ht="16.5" customHeight="1" x14ac:dyDescent="0.35">
      <c r="A13" s="283"/>
      <c r="B13" s="275" t="s">
        <v>257</v>
      </c>
      <c r="C13" s="276">
        <v>-18074</v>
      </c>
      <c r="D13" s="276">
        <v>-18074</v>
      </c>
      <c r="E13" s="276">
        <v>-18074</v>
      </c>
      <c r="F13" s="277">
        <v>-18074</v>
      </c>
      <c r="G13" s="142"/>
    </row>
    <row r="14" spans="1:7" ht="16.5" customHeight="1" x14ac:dyDescent="0.35">
      <c r="A14" s="283"/>
      <c r="B14" s="275" t="s">
        <v>258</v>
      </c>
      <c r="C14" s="276">
        <f>SUM(C12:C13)</f>
        <v>278875</v>
      </c>
      <c r="D14" s="276">
        <f>SUM(D12:D13)</f>
        <v>278875</v>
      </c>
      <c r="E14" s="276">
        <f>SUM(E12:E13)</f>
        <v>278875.39999999997</v>
      </c>
      <c r="F14" s="277">
        <f>SUM(F12:F13)</f>
        <v>278875</v>
      </c>
      <c r="G14" s="142"/>
    </row>
    <row r="15" spans="1:7" ht="16.5" customHeight="1" x14ac:dyDescent="0.2">
      <c r="A15" s="283"/>
      <c r="B15" s="160"/>
      <c r="C15" s="168"/>
      <c r="D15" s="168"/>
      <c r="E15" s="168"/>
      <c r="F15" s="169"/>
      <c r="G15" s="142"/>
    </row>
    <row r="16" spans="1:7" ht="19.5" x14ac:dyDescent="0.55000000000000004">
      <c r="A16" s="283"/>
      <c r="B16" s="167" t="s">
        <v>250</v>
      </c>
      <c r="C16" s="299" t="s">
        <v>251</v>
      </c>
      <c r="D16" s="299"/>
      <c r="E16" s="299" t="s">
        <v>252</v>
      </c>
      <c r="F16" s="300"/>
      <c r="G16" s="142"/>
    </row>
    <row r="17" spans="1:8" ht="14.25" x14ac:dyDescent="0.2">
      <c r="A17" s="283"/>
      <c r="B17" s="160" t="s">
        <v>253</v>
      </c>
      <c r="C17" s="95">
        <f>IFERROR(C14*C9,"N/A")</f>
        <v>278875</v>
      </c>
      <c r="D17" s="170">
        <f>IFERROR(C17/C12,"N/A")</f>
        <v>0.93913432946398201</v>
      </c>
      <c r="E17" s="171">
        <f>IFERROR(E14*E9,"N/A")</f>
        <v>278875.39999999997</v>
      </c>
      <c r="F17" s="172">
        <f>IFERROR(E17/E12,"N/A")</f>
        <v>0.93913441145191734</v>
      </c>
      <c r="G17" s="142"/>
    </row>
    <row r="18" spans="1:8" ht="14.25" x14ac:dyDescent="0.2">
      <c r="A18" s="283"/>
      <c r="B18" s="160" t="s">
        <v>254</v>
      </c>
      <c r="C18" s="95">
        <f>D14</f>
        <v>278875</v>
      </c>
      <c r="D18" s="170">
        <f>IFERROR(C18/C17, "N/A")</f>
        <v>1</v>
      </c>
      <c r="E18" s="171">
        <f>F14</f>
        <v>278875</v>
      </c>
      <c r="F18" s="172">
        <f>IFERROR(E18/E17, "N/A")</f>
        <v>0.9999985656676782</v>
      </c>
      <c r="G18" s="142"/>
      <c r="H18" s="143"/>
    </row>
    <row r="19" spans="1:8" ht="15" thickBot="1" x14ac:dyDescent="0.25">
      <c r="A19" s="284"/>
      <c r="B19" s="285"/>
      <c r="C19" s="286"/>
      <c r="D19" s="287"/>
      <c r="E19" s="288"/>
      <c r="F19" s="289"/>
      <c r="G19" s="142"/>
    </row>
    <row r="20" spans="1:8" ht="15.75" thickBot="1" x14ac:dyDescent="0.3">
      <c r="B20" s="278" t="s">
        <v>255</v>
      </c>
      <c r="C20" s="279">
        <f>IFERROR(C17-C18,"N/A")</f>
        <v>0</v>
      </c>
      <c r="D20" s="280">
        <f>IFERROR(C20/C17, "N/A")</f>
        <v>0</v>
      </c>
      <c r="E20" s="279">
        <f>IFERROR(E17-E18, "N/A")</f>
        <v>0.3999999999650754</v>
      </c>
      <c r="F20" s="281">
        <f>IFERROR(E20/E17, "N/A")</f>
        <v>1.4343323217647575E-6</v>
      </c>
      <c r="G20" s="142"/>
    </row>
    <row r="21" spans="1:8" ht="30.75" thickBot="1" x14ac:dyDescent="0.3">
      <c r="B21" s="160"/>
      <c r="C21" s="173"/>
      <c r="D21" s="246" t="s">
        <v>256</v>
      </c>
      <c r="E21" s="162"/>
      <c r="F21" s="246" t="s">
        <v>256</v>
      </c>
    </row>
    <row r="22" spans="1:8" s="116" customFormat="1" ht="12.75" x14ac:dyDescent="0.2">
      <c r="B22" s="174"/>
      <c r="C22" s="128"/>
      <c r="D22" s="128"/>
      <c r="E22" s="128"/>
      <c r="F22" s="128"/>
      <c r="G22" s="144"/>
    </row>
  </sheetData>
  <sheetProtection algorithmName="SHA-512" hashValue="o9/JtAnFlFs1NJrcTshUqifrZsbVF2lQ42uI5dUh2leNq7UyiAj8j4Dih163NIyav1xkRTim1uaW+fYgYdv+wQ==" saltValue="sqhT81nGc6tq6Ii4c5OLPw==" spinCount="100000" sheet="1" objects="1" scenarios="1"/>
  <mergeCells count="2">
    <mergeCell ref="C16:D16"/>
    <mergeCell ref="E16:F16"/>
  </mergeCells>
  <pageMargins left="1" right="1" top="0.81" bottom="0.5" header="0.5" footer="0.5"/>
  <pageSetup scale="41" orientation="portrait" horizontalDpi="4294967295" verticalDpi="4294967295" r:id="rId1"/>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480D10-914B-48EB-BBEC-E13740B509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D4D97A-7F06-4E8D-98A9-7DE62E8788CF}">
  <ds:schemaRefs>
    <ds:schemaRef ds:uri="b65fe88f-9120-4dd2-a3a2-5b196d645d54"/>
    <ds:schemaRef ds:uri="daf46ea9-1fb0-4df5-b00f-12140a5586ec"/>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 ds:uri="bdb8ef80-3d76-4f2b-ba95-731db74cbb70"/>
    <ds:schemaRef ds:uri="c503424b-3e12-4ddd-ab41-5c8973ad5bb3"/>
  </ds:schemaRefs>
</ds:datastoreItem>
</file>

<file path=customXml/itemProps3.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4.xml><?xml version="1.0" encoding="utf-8"?>
<ds:datastoreItem xmlns:ds="http://schemas.openxmlformats.org/officeDocument/2006/customXml" ds:itemID="{F148728A-3ABE-4BE2-8186-96DCFA2F47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2023-02-16T23:57:36Z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0x010100224D4F2C6775654B907F0C20622A74BD</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