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22" documentId="8_{72C3BAA9-F1F2-461F-8472-1DA1206FA579}" xr6:coauthVersionLast="46" xr6:coauthVersionMax="47" xr10:uidLastSave="{ABE9D727-C709-4821-83DB-9F445BEC472C}"/>
  <workbookProtection workbookAlgorithmName="SHA-512" workbookHashValue="wcxXjR7zmUkcBPvzkcxVmhO5CNxbKWoOHhM0URf23GOFW5yY0nVG0enlQynN0ye3RJHwjoAQT5/VYoSPbjrbRQ==" workbookSaltValue="cEW+XrEHRjuCP/o4ArKLX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ESRI_MAPINFO_SHEET" sheetId="31" state="veryHidden" r:id="rId5"/>
    <sheet name="AGENCY FUNDING SOURCES" sheetId="30" r:id="rId6"/>
  </sheets>
  <definedNames>
    <definedName name="_xlnm.Print_Area" localSheetId="5">'AGENCY FUNDING SOURCES'!$A$1:$E$40</definedName>
    <definedName name="_xlnm.Print_Area" localSheetId="1">'PROGRAM BUDGET &amp; FISCAL REPORT'!$A$1:$N$144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9" l="1"/>
  <c r="K42" i="19"/>
  <c r="J42" i="19"/>
  <c r="G42" i="19"/>
  <c r="H42" i="19"/>
  <c r="N30" i="19"/>
  <c r="N44" i="19" s="1"/>
  <c r="K30" i="19"/>
  <c r="K44" i="19" s="1"/>
  <c r="J30" i="19"/>
  <c r="J44" i="19" s="1"/>
  <c r="H30" i="19"/>
  <c r="H44" i="19" s="1"/>
  <c r="G30" i="19"/>
  <c r="F41" i="19"/>
  <c r="F40" i="19"/>
  <c r="F39" i="19"/>
  <c r="F38" i="19"/>
  <c r="F37" i="19"/>
  <c r="F36" i="19"/>
  <c r="F35" i="19"/>
  <c r="F34" i="19"/>
  <c r="F33" i="19"/>
  <c r="F32" i="19"/>
  <c r="F31" i="19"/>
  <c r="F29" i="19"/>
  <c r="F28" i="19"/>
  <c r="F27" i="19"/>
  <c r="L122" i="19"/>
  <c r="L126" i="19"/>
  <c r="L130" i="19"/>
  <c r="L141" i="19"/>
  <c r="L140" i="19"/>
  <c r="D23" i="26"/>
  <c r="C23" i="26"/>
  <c r="E30" i="19" l="1"/>
  <c r="E44" i="19" s="1"/>
  <c r="G44" i="19"/>
  <c r="E42" i="19"/>
  <c r="K143" i="19"/>
  <c r="J143" i="19"/>
  <c r="B23" i="26"/>
  <c r="I143" i="19" l="1"/>
  <c r="I38" i="19"/>
  <c r="C4" i="14" l="1"/>
  <c r="C3" i="14"/>
  <c r="N93" i="19"/>
  <c r="I109" i="19"/>
  <c r="I47" i="26" l="1"/>
  <c r="E47" i="26"/>
  <c r="L37" i="19" l="1"/>
  <c r="M37" i="19" s="1"/>
  <c r="I37" i="19"/>
  <c r="C38" i="30" l="1"/>
  <c r="D38" i="30"/>
  <c r="D13" i="19" l="1"/>
  <c r="D12" i="19"/>
  <c r="D11" i="19"/>
  <c r="D10" i="19"/>
  <c r="D9" i="19"/>
  <c r="L142" i="19" l="1"/>
  <c r="L139" i="19"/>
  <c r="L137" i="19"/>
  <c r="L136" i="19"/>
  <c r="L134" i="19"/>
  <c r="L133" i="19"/>
  <c r="L131" i="19"/>
  <c r="L129" i="19"/>
  <c r="L127" i="19"/>
  <c r="L125" i="19"/>
  <c r="L123" i="19"/>
  <c r="L121" i="19"/>
  <c r="D8" i="19"/>
  <c r="D7" i="19"/>
  <c r="D6" i="19"/>
  <c r="L143" i="19" l="1"/>
  <c r="H47" i="26"/>
  <c r="G47" i="26"/>
  <c r="F47" i="26"/>
  <c r="C8" i="14"/>
  <c r="C7" i="14"/>
  <c r="N111" i="19"/>
  <c r="K111" i="19"/>
  <c r="J111" i="19"/>
  <c r="F110" i="19"/>
  <c r="H111" i="19"/>
  <c r="G111" i="19"/>
  <c r="L110" i="19"/>
  <c r="M110" i="19" s="1"/>
  <c r="I110" i="19"/>
  <c r="H54" i="19"/>
  <c r="H7" i="19" s="1"/>
  <c r="G54" i="19"/>
  <c r="G7" i="19" s="1"/>
  <c r="H6" i="19"/>
  <c r="G6" i="19"/>
  <c r="E7" i="14"/>
  <c r="I101" i="19"/>
  <c r="I100" i="19"/>
  <c r="I99" i="19"/>
  <c r="I98" i="19"/>
  <c r="I92" i="19"/>
  <c r="I91" i="19"/>
  <c r="I90" i="19"/>
  <c r="I89" i="19"/>
  <c r="I83" i="19"/>
  <c r="I82" i="19"/>
  <c r="I81" i="19"/>
  <c r="I80" i="19"/>
  <c r="I79" i="19"/>
  <c r="I78" i="19"/>
  <c r="I77" i="19"/>
  <c r="I76" i="19"/>
  <c r="I75" i="19"/>
  <c r="I74" i="19"/>
  <c r="I73" i="19"/>
  <c r="I72" i="19"/>
  <c r="I71" i="19"/>
  <c r="I70" i="19"/>
  <c r="I69" i="19"/>
  <c r="I68" i="19"/>
  <c r="L101" i="19"/>
  <c r="M101" i="19" s="1"/>
  <c r="L100" i="19"/>
  <c r="M100" i="19" s="1"/>
  <c r="L99" i="19"/>
  <c r="M99" i="19" s="1"/>
  <c r="L92" i="19"/>
  <c r="M92" i="19" s="1"/>
  <c r="L91" i="19"/>
  <c r="M91" i="19" s="1"/>
  <c r="L90" i="19"/>
  <c r="M90" i="19" s="1"/>
  <c r="L80" i="19"/>
  <c r="M80" i="19" s="1"/>
  <c r="L79" i="19"/>
  <c r="M79" i="19" s="1"/>
  <c r="L78" i="19"/>
  <c r="M78" i="19" s="1"/>
  <c r="L77" i="19"/>
  <c r="M77" i="19" s="1"/>
  <c r="L76" i="19"/>
  <c r="M76" i="19" s="1"/>
  <c r="L75" i="19"/>
  <c r="M75" i="19" s="1"/>
  <c r="L74" i="19"/>
  <c r="M74" i="19" s="1"/>
  <c r="L73" i="19"/>
  <c r="M73" i="19" s="1"/>
  <c r="L72" i="19"/>
  <c r="M72" i="19" s="1"/>
  <c r="L71" i="19"/>
  <c r="M71" i="19" s="1"/>
  <c r="L70" i="19"/>
  <c r="M70" i="19" s="1"/>
  <c r="I60" i="19"/>
  <c r="L60" i="19"/>
  <c r="M60" i="19" s="1"/>
  <c r="I61" i="19"/>
  <c r="L61" i="19"/>
  <c r="M61" i="19" s="1"/>
  <c r="I62" i="19"/>
  <c r="L62" i="19"/>
  <c r="M62" i="19" s="1"/>
  <c r="I50" i="19"/>
  <c r="L50" i="19"/>
  <c r="I51" i="19"/>
  <c r="L51" i="19"/>
  <c r="M51" i="19" s="1"/>
  <c r="I52" i="19"/>
  <c r="L52" i="19"/>
  <c r="M52" i="19" s="1"/>
  <c r="I53" i="19"/>
  <c r="L53" i="19"/>
  <c r="M53" i="19" s="1"/>
  <c r="I27" i="19"/>
  <c r="E8" i="14"/>
  <c r="I43" i="19"/>
  <c r="I41" i="19"/>
  <c r="I40" i="19"/>
  <c r="I39" i="19"/>
  <c r="I36" i="19"/>
  <c r="I35" i="19"/>
  <c r="I34" i="19"/>
  <c r="I33" i="19"/>
  <c r="I32" i="19"/>
  <c r="I31" i="19"/>
  <c r="I29" i="19"/>
  <c r="I28" i="19"/>
  <c r="I49" i="19"/>
  <c r="G84" i="19"/>
  <c r="G9" i="19" s="1"/>
  <c r="L83" i="19"/>
  <c r="M83" i="19" s="1"/>
  <c r="L82" i="19"/>
  <c r="M82" i="19" s="1"/>
  <c r="L81" i="19"/>
  <c r="M81" i="19" s="1"/>
  <c r="L43" i="19"/>
  <c r="M43" i="19" s="1"/>
  <c r="L41" i="19"/>
  <c r="M41" i="19" s="1"/>
  <c r="L40" i="19"/>
  <c r="M40" i="19" s="1"/>
  <c r="L39" i="19"/>
  <c r="M39" i="19" s="1"/>
  <c r="L38" i="19"/>
  <c r="M38" i="19" s="1"/>
  <c r="L36" i="19"/>
  <c r="M36" i="19" s="1"/>
  <c r="L35" i="19"/>
  <c r="M35" i="19" s="1"/>
  <c r="L34" i="19"/>
  <c r="M34" i="19" s="1"/>
  <c r="L33" i="19"/>
  <c r="M33" i="19" s="1"/>
  <c r="N6" i="19"/>
  <c r="N54" i="19"/>
  <c r="N7" i="19" s="1"/>
  <c r="N63" i="19"/>
  <c r="N8" i="19" s="1"/>
  <c r="N84" i="19"/>
  <c r="N9" i="19" s="1"/>
  <c r="J93" i="19"/>
  <c r="J10" i="19" s="1"/>
  <c r="K93" i="19"/>
  <c r="K10" i="19" s="1"/>
  <c r="N102" i="19"/>
  <c r="N11" i="19" s="1"/>
  <c r="L27" i="19"/>
  <c r="L28" i="19"/>
  <c r="M28" i="19" s="1"/>
  <c r="L29" i="19"/>
  <c r="M29" i="19" s="1"/>
  <c r="L31" i="19"/>
  <c r="L32" i="19"/>
  <c r="M32" i="19" s="1"/>
  <c r="L49" i="19"/>
  <c r="M49" i="19" s="1"/>
  <c r="J6" i="19"/>
  <c r="D47" i="26"/>
  <c r="C47" i="26"/>
  <c r="B47" i="26"/>
  <c r="D32" i="26"/>
  <c r="C32" i="26"/>
  <c r="B32" i="26"/>
  <c r="B4" i="14"/>
  <c r="B3" i="14"/>
  <c r="G63" i="19"/>
  <c r="G8" i="19" s="1"/>
  <c r="G93" i="19"/>
  <c r="G10" i="19" s="1"/>
  <c r="G102" i="19"/>
  <c r="G11" i="19" s="1"/>
  <c r="H63" i="19"/>
  <c r="H8" i="19" s="1"/>
  <c r="H84" i="19"/>
  <c r="H9" i="19" s="1"/>
  <c r="H93" i="19"/>
  <c r="H10" i="19" s="1"/>
  <c r="H102" i="19"/>
  <c r="H11" i="19" s="1"/>
  <c r="L59" i="19"/>
  <c r="M59" i="19" s="1"/>
  <c r="I111" i="19"/>
  <c r="I12" i="19" s="1"/>
  <c r="I59" i="19"/>
  <c r="L69" i="19"/>
  <c r="M69" i="19" s="1"/>
  <c r="L109" i="19"/>
  <c r="M109" i="19" s="1"/>
  <c r="K102" i="19"/>
  <c r="K11" i="19" s="1"/>
  <c r="J102" i="19"/>
  <c r="J11" i="19" s="1"/>
  <c r="L98" i="19"/>
  <c r="M98" i="19" s="1"/>
  <c r="L89" i="19"/>
  <c r="M89" i="19" s="1"/>
  <c r="L68" i="19"/>
  <c r="M68" i="19" s="1"/>
  <c r="K84" i="19"/>
  <c r="K9" i="19" s="1"/>
  <c r="J84" i="19"/>
  <c r="J9" i="19" s="1"/>
  <c r="K63" i="19"/>
  <c r="K8" i="19" s="1"/>
  <c r="J63" i="19"/>
  <c r="J8" i="19" s="1"/>
  <c r="K54" i="19"/>
  <c r="K7" i="19" s="1"/>
  <c r="J54" i="19"/>
  <c r="J7" i="19" s="1"/>
  <c r="K6" i="19"/>
  <c r="M31" i="19" l="1"/>
  <c r="L42" i="19"/>
  <c r="M42" i="19" s="1"/>
  <c r="I42" i="19"/>
  <c r="I30" i="19"/>
  <c r="I44" i="19" s="1"/>
  <c r="I6" i="19" s="1"/>
  <c r="M27" i="19"/>
  <c r="L30" i="19"/>
  <c r="G113" i="19"/>
  <c r="G13" i="19" s="1"/>
  <c r="G12" i="19"/>
  <c r="H113" i="19"/>
  <c r="H13" i="19" s="1"/>
  <c r="D12" i="14" s="1"/>
  <c r="C16" i="14" s="1"/>
  <c r="H12" i="19"/>
  <c r="N12" i="19"/>
  <c r="J12" i="19"/>
  <c r="J113" i="19"/>
  <c r="J13" i="19" s="1"/>
  <c r="K12" i="19"/>
  <c r="K113" i="19"/>
  <c r="K13" i="19" s="1"/>
  <c r="E9" i="14"/>
  <c r="C9" i="14"/>
  <c r="I84" i="19"/>
  <c r="I9" i="19" s="1"/>
  <c r="I93" i="19"/>
  <c r="I10" i="19" s="1"/>
  <c r="N10" i="19"/>
  <c r="I63" i="19"/>
  <c r="I8" i="19" s="1"/>
  <c r="I54" i="19"/>
  <c r="I7" i="19" s="1"/>
  <c r="L54" i="19"/>
  <c r="M54" i="19" s="1"/>
  <c r="I102" i="19"/>
  <c r="L84" i="19"/>
  <c r="L111" i="19"/>
  <c r="L12" i="19" s="1"/>
  <c r="L63" i="19"/>
  <c r="M63" i="19" s="1"/>
  <c r="L93" i="19"/>
  <c r="L10" i="19" s="1"/>
  <c r="M10" i="19" s="1"/>
  <c r="L102" i="19"/>
  <c r="M50" i="19"/>
  <c r="M30" i="19" l="1"/>
  <c r="L44" i="19"/>
  <c r="L6" i="19" s="1"/>
  <c r="M6" i="19" s="1"/>
  <c r="B50" i="26"/>
  <c r="C12" i="14"/>
  <c r="C15" i="14" s="1"/>
  <c r="D15" i="14" s="1"/>
  <c r="M12" i="19"/>
  <c r="F109" i="19"/>
  <c r="N113" i="19"/>
  <c r="N13" i="19" s="1"/>
  <c r="I11" i="19"/>
  <c r="I113" i="19"/>
  <c r="I13" i="19" s="1"/>
  <c r="M102" i="19"/>
  <c r="L11" i="19"/>
  <c r="M11" i="19" s="1"/>
  <c r="M84" i="19"/>
  <c r="L9" i="19"/>
  <c r="M9" i="19" s="1"/>
  <c r="L7" i="19"/>
  <c r="M7" i="19" s="1"/>
  <c r="M93" i="19"/>
  <c r="L8" i="19"/>
  <c r="M8" i="19" s="1"/>
  <c r="M111" i="19"/>
  <c r="M44" i="19" l="1"/>
  <c r="L113" i="19"/>
  <c r="L13" i="19" s="1"/>
  <c r="B14" i="19" s="1"/>
  <c r="C50" i="26"/>
  <c r="E12" i="14"/>
  <c r="E15" i="14" s="1"/>
  <c r="F15" i="14" s="1"/>
  <c r="D16" i="14"/>
  <c r="C18" i="14"/>
  <c r="D18" i="14" s="1"/>
  <c r="M113" i="19" l="1"/>
  <c r="F12" i="14"/>
  <c r="E16" i="14" s="1"/>
  <c r="E18" i="14" s="1"/>
  <c r="M143" i="19"/>
  <c r="M13" i="19"/>
  <c r="N143" i="19"/>
  <c r="B15" i="19"/>
  <c r="F16" i="14" l="1"/>
  <c r="F1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tc={41FD9864-00C8-4130-99D3-C8E93ED49CC4}</author>
  </authors>
  <commentList>
    <comment ref="B26" authorId="0" shapeId="0" xr:uid="{41FD9864-00C8-4130-99D3-C8E93ED49CC4}">
      <text>
        <t>[Threaded comment]
Your version of Excel allows you to read this threaded comment; however, any edits to it will get removed if the file is opened in a newer version of Excel. Learn more: https://go.microsoft.com/fwlink/?linkid=870924
Comment:
    It won't let me add Events, but there should $45,000 listed for projected FY21-22 revenue and $26,102 for projected actuals for FY20-21.
Reply:
    It looks like I still can't change this one.
Reply:
    Cells have been unlocked. You should now be able to update freely.</t>
      </text>
    </comment>
  </commentList>
</comments>
</file>

<file path=xl/sharedStrings.xml><?xml version="1.0" encoding="utf-8"?>
<sst xmlns="http://schemas.openxmlformats.org/spreadsheetml/2006/main" count="414" uniqueCount="269">
  <si>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</si>
  <si>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</si>
  <si>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</si>
  <si>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</si>
  <si>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</si>
  <si>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</si>
  <si>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</si>
  <si>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</si>
  <si>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</si>
  <si>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</si>
  <si>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</si>
  <si>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</si>
  <si>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</si>
  <si>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</si>
  <si>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</si>
  <si>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</si>
  <si>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</si>
  <si>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</si>
  <si>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</si>
  <si>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</si>
  <si>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</si>
  <si>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</si>
  <si>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</si>
  <si>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</si>
  <si>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</si>
  <si>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</si>
  <si>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</si>
  <si>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</si>
  <si>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</si>
  <si>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</si>
  <si>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</si>
  <si>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</si>
  <si>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</si>
  <si>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</si>
  <si>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</si>
  <si>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</si>
  <si>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</si>
  <si>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</si>
  <si>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</si>
  <si>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</si>
  <si>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</si>
  <si>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</si>
  <si>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</si>
  <si>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</si>
  <si>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</si>
  <si>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</si>
  <si>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Meals on Wheels West</t>
  </si>
  <si>
    <t>PROGRAM NAME:</t>
  </si>
  <si>
    <t xml:space="preserve">Home Delivery Program </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</si>
  <si>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</si>
  <si>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</si>
  <si>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</si>
  <si>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</si>
  <si>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</si>
  <si>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</si>
  <si>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</si>
  <si>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</si>
  <si>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</si>
  <si>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</si>
  <si>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</si>
  <si>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</si>
  <si>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</si>
  <si>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</si>
  <si>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</si>
  <si>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</si>
  <si>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</si>
  <si>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</si>
  <si>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</si>
  <si>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</si>
  <si>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</si>
  <si>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Christopher Baca</t>
  </si>
  <si>
    <t>Executive Director</t>
  </si>
  <si>
    <t>Kevin McNulty</t>
  </si>
  <si>
    <t>Chief Administrative Officer</t>
  </si>
  <si>
    <t>Elisa Brooke</t>
  </si>
  <si>
    <t>Development Director</t>
  </si>
  <si>
    <t>Angelina Howe</t>
  </si>
  <si>
    <t>Operations Manager</t>
  </si>
  <si>
    <t>Jennifer Kappleman</t>
  </si>
  <si>
    <t>Volunteer Coordinator</t>
  </si>
  <si>
    <t>Margaret Talai</t>
  </si>
  <si>
    <t>Operations Coordinator</t>
  </si>
  <si>
    <t>Trixia Shih</t>
  </si>
  <si>
    <t>Operations &amp; Social Media Coordinator</t>
  </si>
  <si>
    <t>Jeff Morgan</t>
  </si>
  <si>
    <t xml:space="preserve">Operations Assistant </t>
  </si>
  <si>
    <t>Maya Greenwald</t>
  </si>
  <si>
    <t>Chloe Diaz</t>
  </si>
  <si>
    <t xml:space="preserve">Wellness Check Navigator </t>
  </si>
  <si>
    <t>Vacant - TBD</t>
  </si>
  <si>
    <t xml:space="preserve">Venice Site Manager </t>
  </si>
  <si>
    <t>David Adler</t>
  </si>
  <si>
    <t xml:space="preserve">Vaccination Outreach Coordinator </t>
  </si>
  <si>
    <t>1A.  Staff Salaries TOTAL</t>
  </si>
  <si>
    <t>1B.  Staff Fringe Benefits</t>
  </si>
  <si>
    <t>List each fringe benefit as a percentage of total staff salaries listed above (FICA, SUI, Workers’ Compensation, Medical Insurance, Retirement, etc.).</t>
  </si>
  <si>
    <t>Description</t>
  </si>
  <si>
    <t>Payroll Taxes FICA (7.65%)</t>
  </si>
  <si>
    <t xml:space="preserve">Employee Benefits (FUTA .6%- SUI 3.7%) </t>
  </si>
  <si>
    <t xml:space="preserve">Payroll Fees </t>
  </si>
  <si>
    <t>1B.  Staff Fringe Benefits TOTAL</t>
  </si>
  <si>
    <t>2.  Consultant Services</t>
  </si>
  <si>
    <t>List each consultant to be funded. Include type of service, total budgeted expense, and any additional information to suport the use of consultants as opposed to staff or volunteers.</t>
  </si>
  <si>
    <t>Contract Labor (1099 employees, Spanish translation, outreach, etc.)</t>
  </si>
  <si>
    <t>Professional Fees (Accounting)</t>
  </si>
  <si>
    <t>2.  Consultant Services TOTAL</t>
  </si>
  <si>
    <t>3.  Operating Expenses</t>
  </si>
  <si>
    <t>List all operating expenses [e.g., space/rent expense, utilities, facilitiy maintenance, equipment, insurance, office supplies, printing, audit fees, travel, training, etc.].</t>
  </si>
  <si>
    <t xml:space="preserve">Space/Rent Expense </t>
  </si>
  <si>
    <t>Utilities</t>
  </si>
  <si>
    <t>Repairs &amp; Maintenance</t>
  </si>
  <si>
    <t>Insurance</t>
  </si>
  <si>
    <t xml:space="preserve">Office Supplies/Technology </t>
  </si>
  <si>
    <t>Telephone</t>
  </si>
  <si>
    <t>Travel &amp; Training</t>
  </si>
  <si>
    <t xml:space="preserve">Dues &amp; Memberships </t>
  </si>
  <si>
    <t>COVID-19 Related Expenses (PPE, truck rental for frozen meal pick up, plastic barriers)</t>
  </si>
  <si>
    <t xml:space="preserve">Audit </t>
  </si>
  <si>
    <t>Bank Charges</t>
  </si>
  <si>
    <t xml:space="preserve">Marketing &amp; Promotion </t>
  </si>
  <si>
    <t>Newsletter</t>
  </si>
  <si>
    <t xml:space="preserve">Direct Mail </t>
  </si>
  <si>
    <t xml:space="preserve">Fundraising Event </t>
  </si>
  <si>
    <t>3.  Operating Expenses TOTAL</t>
  </si>
  <si>
    <t>4.  Direct Client Support</t>
  </si>
  <si>
    <t>List any expenses associated with direct service provision, individual client support, scholarships, or stipends. Include estimated number of recipients.</t>
  </si>
  <si>
    <t>Cost of Meals</t>
  </si>
  <si>
    <t>Cost of COVID Vaccination Outreach</t>
  </si>
  <si>
    <t>4.  Scholarships/Stipends TOTAL</t>
  </si>
  <si>
    <t>5.  Other</t>
  </si>
  <si>
    <t>List any program expense not appropriate for any of the above line items and provide justification.</t>
  </si>
  <si>
    <t xml:space="preserve">Miscellaneous </t>
  </si>
  <si>
    <t>Taxes &amp; Licenses</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</si>
  <si>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</si>
  <si>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</si>
  <si>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</si>
  <si>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</si>
  <si>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</si>
  <si>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</si>
  <si>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</si>
  <si>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</si>
  <si>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</si>
  <si>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</si>
  <si>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</si>
  <si>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</si>
  <si>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</si>
  <si>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</si>
  <si>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</si>
  <si>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</si>
  <si>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</si>
  <si>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</si>
  <si>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</si>
  <si>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</si>
  <si>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EFSP </t>
  </si>
  <si>
    <t>City of Malibu</t>
  </si>
  <si>
    <t xml:space="preserve">LA County/Jewish Family Services </t>
  </si>
  <si>
    <t>2.  Private/Corporate Grants</t>
  </si>
  <si>
    <t>Foundations</t>
  </si>
  <si>
    <t xml:space="preserve">Deferred Grant Revenue </t>
  </si>
  <si>
    <t>Corporate/Civic</t>
  </si>
  <si>
    <t>3.  Individual Donations</t>
  </si>
  <si>
    <t>Individuals</t>
  </si>
  <si>
    <t>4.  Fundraising Events</t>
  </si>
  <si>
    <t>Events</t>
  </si>
  <si>
    <t>5.  Fees for Service</t>
  </si>
  <si>
    <t>Service Income</t>
  </si>
  <si>
    <t>6.  Other</t>
  </si>
  <si>
    <t>In Kind Meals</t>
  </si>
  <si>
    <t>Interest/Dividend</t>
  </si>
  <si>
    <t>Unrealized Gains/Losses</t>
  </si>
  <si>
    <t xml:space="preserve">Pet Program </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</si>
  <si>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</si>
  <si>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</si>
  <si>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</si>
  <si>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</si>
  <si>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</si>
  <si>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</si>
  <si>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</si>
  <si>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</si>
  <si>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</si>
  <si>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</si>
  <si>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</si>
  <si>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</si>
  <si>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</si>
  <si>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</si>
  <si>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</si>
  <si>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</si>
  <si>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</si>
  <si>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</si>
  <si>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</si>
  <si>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</si>
  <si>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</si>
  <si>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</si>
  <si>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</si>
  <si>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</si>
  <si>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</si>
  <si>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</si>
  <si>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</si>
  <si>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</si>
  <si>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</si>
  <si>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</si>
  <si>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</si>
  <si>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</si>
  <si>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</si>
  <si>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</si>
  <si>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n/a</t>
  </si>
  <si>
    <t>N/A</t>
  </si>
  <si>
    <t>5-12</t>
  </si>
  <si>
    <t>N/a</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</si>
  <si>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</si>
  <si>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</si>
  <si>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</si>
  <si>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</si>
  <si>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</si>
  <si>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</si>
  <si>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</si>
  <si>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</si>
  <si>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</si>
  <si>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</si>
  <si>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</si>
  <si>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</si>
  <si>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</si>
  <si>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</si>
  <si>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</si>
  <si>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</si>
  <si>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</si>
  <si>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</si>
  <si>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</si>
  <si>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</si>
  <si>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</si>
  <si>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</si>
  <si>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</si>
  <si>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</si>
  <si>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</si>
  <si>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</si>
  <si>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</si>
  <si>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</si>
  <si>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</si>
  <si>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</si>
  <si>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</si>
  <si>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</si>
  <si>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</si>
  <si>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</si>
  <si>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</si>
  <si>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</si>
  <si>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</si>
  <si>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</si>
  <si>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</si>
  <si>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EFSP</t>
  </si>
  <si>
    <t>$2 Meal subsidy for a limited amount of low-income clients</t>
  </si>
  <si>
    <t>Local/County</t>
  </si>
  <si>
    <t xml:space="preserve">LA County/Jewish Family Services &amp; City of Malibu </t>
  </si>
  <si>
    <t>$100817.24 for roughly 60 county clients meals and $3,500 for Malibu clients</t>
  </si>
  <si>
    <t xml:space="preserve">Funding primarily granted for general operating or covering meal costs. </t>
  </si>
  <si>
    <t>Corporate/ Civic</t>
  </si>
  <si>
    <t>Support from local groups that largely also volunteer</t>
  </si>
  <si>
    <t>Deferred Grant Revenue</t>
  </si>
  <si>
    <t>Funding granted in previous year that primarily covers general operation or meal costs.</t>
  </si>
  <si>
    <t xml:space="preserve">6 direct mail campaigns per year that help to cover general operating costs </t>
  </si>
  <si>
    <t xml:space="preserve">Individuals </t>
  </si>
  <si>
    <t>Donors that are personally invested in MOW West's mission</t>
  </si>
  <si>
    <t>Meals on Wheels West will be holding a summerfest and Monster Bash event in the coming fiscal year.</t>
  </si>
  <si>
    <t xml:space="preserve">Service Income </t>
  </si>
  <si>
    <t>95% of clients receive a significant subsidy and only 5% of clients pay full price</t>
  </si>
  <si>
    <t xml:space="preserve">In Kind Meals </t>
  </si>
  <si>
    <t>Senior nutrition boxes from Westside Food Bank</t>
  </si>
  <si>
    <t>Unrealized Gains/ Losses</t>
  </si>
  <si>
    <t>d</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</si>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</sst>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8"/>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5">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0" fontId="13" fillId="0" borderId="0" xfId="3" applyFont="1" applyAlignment="1">
      <alignment vertical="top"/>
    </xf>
    <xf numFmtId="164" fontId="4" fillId="3" borderId="0" xfId="2" applyNumberFormat="1" applyFont="1" applyFill="1" applyBorder="1" applyAlignment="1" applyProtection="1">
      <alignment horizontal="center"/>
    </xf>
    <xf numFmtId="0" fontId="3" fillId="0" borderId="0" xfId="3" applyFont="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164" fontId="2" fillId="0" borderId="0" xfId="2" applyNumberFormat="1" applyFont="1" applyFill="1" applyBorder="1" applyProtection="1"/>
    <xf numFmtId="0" fontId="19"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9" fillId="0" borderId="0" xfId="3" applyFont="1"/>
    <xf numFmtId="167" fontId="19" fillId="0" borderId="0" xfId="3" applyNumberFormat="1" applyFont="1"/>
    <xf numFmtId="41" fontId="5" fillId="5" borderId="11" xfId="3" applyNumberFormat="1" applyFont="1" applyFill="1" applyBorder="1" applyAlignment="1">
      <alignment horizontal="center"/>
    </xf>
    <xf numFmtId="41" fontId="20"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9"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9"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4"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9" fillId="0" borderId="12" xfId="3" applyFont="1" applyBorder="1"/>
    <xf numFmtId="49" fontId="3" fillId="0" borderId="15" xfId="3" applyNumberFormat="1" applyFont="1" applyBorder="1"/>
    <xf numFmtId="0" fontId="19"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8"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1" fillId="0" borderId="0" xfId="3" applyFont="1" applyAlignment="1">
      <alignment horizontal="center" wrapText="1"/>
    </xf>
    <xf numFmtId="0" fontId="18" fillId="0" borderId="0" xfId="3" applyFont="1" applyAlignment="1">
      <alignment horizontal="center" wrapText="1"/>
    </xf>
    <xf numFmtId="0" fontId="31" fillId="0" borderId="0" xfId="3" applyFont="1"/>
    <xf numFmtId="164" fontId="31" fillId="0" borderId="0" xfId="2" applyNumberFormat="1" applyFont="1" applyBorder="1" applyAlignment="1" applyProtection="1">
      <alignment horizontal="center" wrapText="1"/>
    </xf>
    <xf numFmtId="0" fontId="30"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0" fontId="4" fillId="12" borderId="0" xfId="3" applyFont="1" applyFill="1"/>
    <xf numFmtId="42" fontId="4" fillId="12" borderId="12" xfId="2" applyNumberFormat="1" applyFont="1" applyFill="1" applyBorder="1" applyAlignment="1" applyProtection="1"/>
    <xf numFmtId="0" fontId="4" fillId="12" borderId="12" xfId="3" applyFont="1" applyFill="1" applyBorder="1"/>
    <xf numFmtId="0" fontId="4" fillId="12" borderId="15" xfId="3" applyFont="1" applyFill="1" applyBorder="1"/>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4" xfId="5" applyNumberFormat="1" applyFont="1" applyFill="1" applyBorder="1" applyAlignment="1" applyProtection="1">
      <alignment horizontal="left" vertical="top" wrapText="1"/>
    </xf>
    <xf numFmtId="49" fontId="1" fillId="12" borderId="51" xfId="5"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6" xfId="2" applyNumberFormat="1" applyFont="1" applyFill="1" applyBorder="1" applyProtection="1"/>
    <xf numFmtId="0" fontId="4" fillId="12" borderId="12" xfId="3" applyFont="1" applyFill="1" applyBorder="1" applyAlignment="1">
      <alignment wrapText="1"/>
    </xf>
    <xf numFmtId="0" fontId="4" fillId="12" borderId="15" xfId="3" applyFont="1" applyFill="1" applyBorder="1" applyAlignment="1">
      <alignment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3" fillId="13" borderId="12" xfId="3" applyFont="1" applyFill="1" applyBorder="1" applyAlignment="1">
      <alignment horizontal="center" wrapText="1"/>
    </xf>
    <xf numFmtId="0" fontId="13" fillId="0" borderId="0" xfId="3" applyFont="1" applyProtection="1"/>
    <xf numFmtId="0" fontId="2" fillId="0" borderId="0" xfId="3" applyFont="1" applyFill="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0" borderId="0" xfId="3" applyFont="1" applyProtection="1"/>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28" xfId="2"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3" applyNumberFormat="1" applyFill="1" applyBorder="1" applyAlignment="1" applyProtection="1">
      <alignment horizontal="left" vertical="top" wrapText="1"/>
    </xf>
    <xf numFmtId="49" fontId="1" fillId="12" borderId="52" xfId="3" applyNumberFormat="1" applyFill="1" applyBorder="1" applyAlignment="1" applyProtection="1">
      <alignment horizontal="left" vertical="top" wrapText="1"/>
    </xf>
    <xf numFmtId="49" fontId="1" fillId="12" borderId="50" xfId="3" applyNumberFormat="1" applyFill="1" applyBorder="1" applyAlignment="1" applyProtection="1">
      <alignment horizontal="left" vertical="top"/>
    </xf>
    <xf numFmtId="0" fontId="2" fillId="4" borderId="11" xfId="3" applyFont="1" applyFill="1" applyBorder="1" applyAlignment="1" applyProtection="1">
      <alignment wrapText="1"/>
    </xf>
    <xf numFmtId="49" fontId="1" fillId="12" borderId="50"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0" fontId="18" fillId="0" borderId="0" xfId="3" applyFont="1" applyAlignment="1" applyProtection="1">
      <alignment horizontal="left" vertical="top" wrapText="1"/>
    </xf>
    <xf numFmtId="169" fontId="18" fillId="0" borderId="0" xfId="3" applyNumberFormat="1" applyFont="1" applyAlignment="1" applyProtection="1">
      <alignment horizontal="left" vertical="top" wrapText="1"/>
    </xf>
    <xf numFmtId="49" fontId="1" fillId="12" borderId="56"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9"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4" borderId="14" xfId="3" applyFont="1" applyFill="1" applyBorder="1" applyAlignment="1" applyProtection="1">
      <alignment horizontal="left" vertical="center" wrapText="1"/>
    </xf>
    <xf numFmtId="0" fontId="21" fillId="4" borderId="14" xfId="3" applyFont="1" applyFill="1" applyBorder="1" applyAlignment="1" applyProtection="1">
      <alignment horizontal="center"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1" fontId="4" fillId="14"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4" fillId="0" borderId="0" xfId="3" applyFont="1" applyAlignment="1" applyProtection="1">
      <alignment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1" fontId="4" fillId="0" borderId="0" xfId="3" applyNumberFormat="1" applyFont="1" applyAlignment="1" applyProtection="1">
      <alignment vertical="center"/>
    </xf>
    <xf numFmtId="0" fontId="22" fillId="0" borderId="14" xfId="3" applyFont="1" applyBorder="1" applyAlignment="1" applyProtection="1">
      <alignment horizontal="right" vertical="center"/>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0" fontId="22" fillId="0" borderId="14" xfId="3" quotePrefix="1" applyFont="1" applyBorder="1" applyAlignment="1" applyProtection="1">
      <alignment horizontal="right" vertical="center"/>
    </xf>
    <xf numFmtId="1" fontId="22" fillId="6" borderId="14" xfId="3" quotePrefix="1" applyNumberFormat="1" applyFont="1" applyFill="1" applyBorder="1" applyAlignment="1" applyProtection="1">
      <alignment vertical="center" wrapText="1"/>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2" fontId="1" fillId="12" borderId="21" xfId="0" applyNumberFormat="1"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2" fillId="0" borderId="0" xfId="3" applyFont="1" applyAlignment="1"/>
    <xf numFmtId="0" fontId="4" fillId="0" borderId="47"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Marc Amaral" id="{44378862-07F1-4494-9BF1-9BAF51F249C4}" userId="S::Marc.Amaral@SMGOV.NET::54f36cb6-f6f5-4bc2-946b-74c9d34e1dff" providerId="AD"/>
  <person displayName="Ashley McGullam" id="{95937D16-1109-4ABD-8D06-C87792FE1BED}" userId="S::ashley_mealsonwheelswest.org#ext#@smgov.net::58c4d09d-ab2a-496a-b9be-7080b985436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6" dT="2021-05-28T20:31:36.55" personId="{95937D16-1109-4ABD-8D06-C87792FE1BED}" id="{41FD9864-00C8-4130-99D3-C8E93ED49CC4}" done="1">
    <text>It won't let me add Events, but there should $45,000 listed for projected FY21-22 revenue and $26,102 for projected actuals for FY20-21.</text>
  </threadedComment>
  <threadedComment ref="B26" dT="2021-06-01T22:33:58.95" personId="{95937D16-1109-4ABD-8D06-C87792FE1BED}" id="{FF2CA65B-DB0F-48C5-BAB8-27D97BF12C4D}" parentId="{41FD9864-00C8-4130-99D3-C8E93ED49CC4}">
    <text>It looks like I still can't change this one.</text>
  </threadedComment>
  <threadedComment ref="B26" dT="2021-06-02T00:58:16.99" personId="{44378862-07F1-4494-9BF1-9BAF51F249C4}" id="{2AE8E723-B051-4D38-BF14-E6F30AF9B851}" parentId="{41FD9864-00C8-4130-99D3-C8E93ED49CC4}">
    <text>Cells have been unlocked. You should now be able to update freely.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 customFormat="1" ht="18" x14ac:dyDescent="0.25">
      <c r="A1" s="315" t="s">
        <v>0</v>
      </c>
      <c r="B1" s="315"/>
      <c r="C1" s="315"/>
    </row>
    <row r="2" spans="1:3" ht="18" x14ac:dyDescent="0.25">
      <c r="A2" s="315" t="s">
        <v>1</v>
      </c>
      <c r="B2" s="315"/>
      <c r="C2" s="315"/>
    </row>
    <row r="3" spans="1:3" s="23" customFormat="1" ht="13.5" thickBot="1" x14ac:dyDescent="0.25">
      <c r="A3" s="1"/>
      <c r="B3" s="1"/>
      <c r="C3" s="1"/>
    </row>
    <row r="4" spans="1:3" ht="15.75" thickBot="1" x14ac:dyDescent="0.25">
      <c r="A4" s="39" t="s">
        <v>2</v>
      </c>
      <c r="B4" s="38" t="s">
        <v>3</v>
      </c>
      <c r="C4" s="38" t="s">
        <v>4</v>
      </c>
    </row>
    <row r="5" spans="1:3" ht="29.25" thickBot="1" x14ac:dyDescent="0.25">
      <c r="A5" s="37" t="s">
        <v>5</v>
      </c>
      <c r="B5" s="36" t="s">
        <v>6</v>
      </c>
      <c r="C5" s="35">
        <v>44592</v>
      </c>
    </row>
    <row r="6" spans="1:3" ht="29.25" thickBot="1" x14ac:dyDescent="0.25">
      <c r="A6" s="37" t="s">
        <v>7</v>
      </c>
      <c r="B6" s="36" t="s">
        <v>8</v>
      </c>
      <c r="C6" s="35">
        <v>44774</v>
      </c>
    </row>
    <row r="8" spans="1:3" ht="17.25" customHeight="1" x14ac:dyDescent="0.2">
      <c r="A8" s="316" t="s">
        <v>9</v>
      </c>
      <c r="B8" s="316"/>
      <c r="C8" s="316"/>
    </row>
    <row r="9" spans="1:3" ht="74.25" customHeight="1" x14ac:dyDescent="0.2">
      <c r="A9" s="314" t="s">
        <v>10</v>
      </c>
      <c r="B9" s="314"/>
      <c r="C9" s="314"/>
    </row>
    <row r="10" spans="1:3" ht="45.75" customHeight="1" x14ac:dyDescent="0.2">
      <c r="A10" s="314" t="s">
        <v>11</v>
      </c>
      <c r="B10" s="314"/>
      <c r="C10" s="314"/>
    </row>
    <row r="11" spans="1:3" ht="57" customHeight="1" x14ac:dyDescent="0.2">
      <c r="A11" s="314" t="s">
        <v>12</v>
      </c>
      <c r="B11" s="314"/>
      <c r="C11" s="314"/>
    </row>
    <row r="12" spans="1:3" ht="11.25" customHeight="1" x14ac:dyDescent="0.2">
      <c r="A12" s="314"/>
      <c r="B12" s="314"/>
      <c r="C12" s="314"/>
    </row>
    <row r="13" spans="1:3" ht="15" customHeight="1" x14ac:dyDescent="0.2">
      <c r="A13" s="316" t="s">
        <v>13</v>
      </c>
      <c r="B13" s="316"/>
      <c r="C13" s="316"/>
    </row>
    <row r="14" spans="1:3" ht="65.25" customHeight="1" x14ac:dyDescent="0.2">
      <c r="A14" s="314" t="s">
        <v>14</v>
      </c>
      <c r="B14" s="314"/>
      <c r="C14" s="314"/>
    </row>
    <row r="15" spans="1:3" s="12" customFormat="1" ht="50.25" customHeight="1" x14ac:dyDescent="0.2">
      <c r="A15" s="314" t="s">
        <v>15</v>
      </c>
      <c r="B15" s="314"/>
      <c r="C15" s="314"/>
    </row>
    <row r="16" spans="1:3" x14ac:dyDescent="0.2">
      <c r="A16" s="314"/>
      <c r="B16" s="314"/>
      <c r="C16" s="314"/>
    </row>
    <row r="17" spans="1:3" ht="16.5" customHeight="1" x14ac:dyDescent="0.2">
      <c r="A17" s="317" t="s">
        <v>16</v>
      </c>
      <c r="B17" s="317"/>
      <c r="C17" s="317"/>
    </row>
    <row r="18" spans="1:3" ht="30.75" customHeight="1" x14ac:dyDescent="0.2">
      <c r="A18" s="318" t="s">
        <v>17</v>
      </c>
      <c r="B18" s="318"/>
      <c r="C18" s="318"/>
    </row>
    <row r="19" spans="1:3" ht="30" customHeight="1" x14ac:dyDescent="0.2">
      <c r="A19" s="318" t="s">
        <v>18</v>
      </c>
      <c r="B19" s="318"/>
      <c r="C19" s="318"/>
    </row>
    <row r="20" spans="1:3" s="12" customFormat="1" ht="24.75" customHeight="1" x14ac:dyDescent="0.2">
      <c r="A20" s="318" t="s">
        <v>19</v>
      </c>
      <c r="B20" s="318"/>
      <c r="C20" s="318"/>
    </row>
    <row r="21" spans="1:3" ht="30" customHeight="1" x14ac:dyDescent="0.2">
      <c r="A21" s="318" t="s">
        <v>20</v>
      </c>
      <c r="B21" s="318"/>
      <c r="C21" s="318"/>
    </row>
    <row r="22" spans="1:3" x14ac:dyDescent="0.2">
      <c r="A22" s="314"/>
      <c r="B22" s="314"/>
      <c r="C22" s="314"/>
    </row>
    <row r="23" spans="1:3" ht="12.75" customHeight="1" x14ac:dyDescent="0.2">
      <c r="A23" s="317" t="s">
        <v>21</v>
      </c>
      <c r="B23" s="317"/>
      <c r="C23" s="317"/>
    </row>
    <row r="24" spans="1:3" s="12" customFormat="1" ht="156.75" customHeight="1" x14ac:dyDescent="0.2">
      <c r="A24" s="318" t="s">
        <v>22</v>
      </c>
      <c r="B24" s="318"/>
      <c r="C24" s="318"/>
    </row>
    <row r="25" spans="1:3" ht="160.5" customHeight="1" x14ac:dyDescent="0.2">
      <c r="A25" s="318" t="s">
        <v>23</v>
      </c>
      <c r="B25" s="318"/>
      <c r="C25" s="318"/>
    </row>
    <row r="26" spans="1:3" x14ac:dyDescent="0.2">
      <c r="A26" s="314"/>
      <c r="B26" s="314"/>
      <c r="C26" s="314"/>
    </row>
    <row r="27" spans="1:3" ht="13.5" customHeight="1" x14ac:dyDescent="0.2">
      <c r="A27" s="317" t="s">
        <v>24</v>
      </c>
      <c r="B27" s="317"/>
      <c r="C27" s="317"/>
    </row>
    <row r="28" spans="1:3" ht="54" customHeight="1" x14ac:dyDescent="0.2">
      <c r="A28" s="318" t="s">
        <v>25</v>
      </c>
      <c r="B28" s="318"/>
      <c r="C28" s="318"/>
    </row>
    <row r="29" spans="1:3" ht="31.5" customHeight="1" x14ac:dyDescent="0.2">
      <c r="A29" s="318" t="s">
        <v>26</v>
      </c>
      <c r="B29" s="318"/>
      <c r="C29" s="318"/>
    </row>
    <row r="30" spans="1:3" ht="55.5" customHeight="1" x14ac:dyDescent="0.2">
      <c r="A30" s="318" t="s">
        <v>27</v>
      </c>
      <c r="B30" s="318"/>
      <c r="C30" s="318"/>
    </row>
    <row r="31" spans="1:3" x14ac:dyDescent="0.2">
      <c r="A31" s="314"/>
      <c r="B31" s="314"/>
      <c r="C31" s="314"/>
    </row>
    <row r="32" spans="1:3" x14ac:dyDescent="0.2">
      <c r="A32" s="316" t="s">
        <v>28</v>
      </c>
      <c r="B32" s="316"/>
      <c r="C32" s="316"/>
    </row>
    <row r="33" spans="1:3" ht="43.5" customHeight="1" x14ac:dyDescent="0.2">
      <c r="A33" s="314" t="s">
        <v>29</v>
      </c>
      <c r="B33" s="314"/>
      <c r="C33" s="314"/>
    </row>
    <row r="35" spans="1:3" x14ac:dyDescent="0.2">
      <c r="A35" s="316" t="s">
        <v>30</v>
      </c>
      <c r="B35" s="316"/>
      <c r="C35" s="316"/>
    </row>
    <row r="36" spans="1:3" ht="54" customHeight="1" x14ac:dyDescent="0.2">
      <c r="A36" s="314" t="s">
        <v>31</v>
      </c>
      <c r="B36" s="314"/>
      <c r="C36" s="314"/>
    </row>
    <row r="37" spans="1:3" x14ac:dyDescent="0.2">
      <c r="A37" s="314"/>
      <c r="B37" s="314"/>
      <c r="C37" s="314"/>
    </row>
    <row r="38" spans="1:3" x14ac:dyDescent="0.2">
      <c r="A38" s="316" t="s">
        <v>32</v>
      </c>
      <c r="B38" s="316"/>
      <c r="C38" s="316"/>
    </row>
    <row r="39" spans="1:3" ht="87.75" customHeight="1" x14ac:dyDescent="0.2">
      <c r="A39" s="314" t="s">
        <v>33</v>
      </c>
      <c r="B39" s="314"/>
      <c r="C39" s="314"/>
    </row>
  </sheetData>
  <sheetProtection algorithmName="SHA-512" hashValue="TvPpCQP9gXuUyRWVzgKtD4v4MGtrfABBe67dJN3BuFbxZLJJ1DX4XL+EH97sl94nOocqAYrw4CRtcxdppJ5UrQ==" saltValue="+8y5qG4cRyj44o51VXkYhA=="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6"/>
  <sheetViews>
    <sheetView showGridLines="0" zoomScale="80" zoomScaleNormal="80" zoomScaleSheetLayoutView="70" workbookViewId="0">
      <selection activeCell="N1" sqref="N1"/>
    </sheetView>
  </sheetViews>
  <sheetFormatPr defaultColWidth="8.85546875" defaultRowHeight="12.75" outlineLevelRow="1" x14ac:dyDescent="0.2"/>
  <cols>
    <col min="1" max="1" width="33.140625" style="162" customWidth="1"/>
    <col min="2" max="2" width="32.5703125" style="162" customWidth="1"/>
    <col min="3" max="3" width="30.42578125" style="162" customWidth="1"/>
    <col min="4" max="4" width="11.140625" style="162" customWidth="1"/>
    <col min="5" max="5" width="10.85546875" style="162" customWidth="1"/>
    <col min="6" max="6" width="10" style="162" customWidth="1"/>
    <col min="7" max="9" width="14.85546875" style="162" customWidth="1"/>
    <col min="10" max="12" width="14.42578125" style="162" customWidth="1"/>
    <col min="13" max="13" width="13.85546875" style="8" bestFit="1" customWidth="1"/>
    <col min="14" max="14" width="16.7109375" style="7" customWidth="1"/>
    <col min="15" max="16384" width="8.85546875" style="162"/>
  </cols>
  <sheetData>
    <row r="1" spans="1:14" ht="18" x14ac:dyDescent="0.25">
      <c r="A1" s="159" t="s">
        <v>34</v>
      </c>
      <c r="B1" s="160"/>
      <c r="C1" s="161"/>
      <c r="D1" s="161"/>
      <c r="E1" s="161"/>
      <c r="F1" s="161"/>
      <c r="G1" s="161"/>
      <c r="H1" s="161"/>
      <c r="I1" s="161"/>
      <c r="J1" s="161"/>
      <c r="K1" s="161"/>
      <c r="L1" s="161"/>
      <c r="M1" s="19"/>
      <c r="N1" s="18"/>
    </row>
    <row r="2" spans="1:14" ht="18" x14ac:dyDescent="0.2">
      <c r="A2" s="163" t="s">
        <v>35</v>
      </c>
      <c r="B2" s="164"/>
      <c r="C2" s="161"/>
      <c r="D2" s="161"/>
      <c r="E2" s="161"/>
      <c r="F2" s="161"/>
      <c r="G2" s="161"/>
      <c r="H2" s="161"/>
      <c r="I2" s="161"/>
      <c r="J2" s="161"/>
      <c r="K2" s="161"/>
      <c r="L2" s="161"/>
      <c r="M2" s="19"/>
      <c r="N2" s="18"/>
    </row>
    <row r="3" spans="1:14" ht="13.5" thickBot="1" x14ac:dyDescent="0.25">
      <c r="A3" s="164"/>
      <c r="B3" s="164"/>
      <c r="C3" s="161"/>
      <c r="D3" s="161"/>
      <c r="E3" s="161"/>
      <c r="F3" s="161"/>
      <c r="G3" s="161"/>
      <c r="H3" s="161"/>
      <c r="I3" s="161"/>
      <c r="J3" s="161"/>
      <c r="K3" s="161"/>
      <c r="L3" s="161"/>
      <c r="M3" s="19"/>
      <c r="N3" s="18"/>
    </row>
    <row r="4" spans="1:14" ht="13.5" thickBot="1" x14ac:dyDescent="0.25">
      <c r="A4" s="165" t="s">
        <v>36</v>
      </c>
      <c r="B4" s="166"/>
      <c r="C4" s="166"/>
      <c r="D4" s="166"/>
      <c r="E4" s="166"/>
      <c r="F4" s="166"/>
      <c r="G4" s="166"/>
      <c r="H4" s="166"/>
      <c r="I4" s="166"/>
      <c r="J4" s="166"/>
      <c r="K4" s="166"/>
      <c r="L4" s="166"/>
      <c r="M4" s="73"/>
      <c r="N4" s="167"/>
    </row>
    <row r="5" spans="1:14" ht="33.75" x14ac:dyDescent="0.2">
      <c r="A5" s="168"/>
      <c r="B5" s="169"/>
      <c r="C5" s="169"/>
      <c r="D5" s="169"/>
      <c r="E5" s="169"/>
      <c r="F5" s="169"/>
      <c r="G5" s="170" t="s">
        <v>37</v>
      </c>
      <c r="H5" s="170" t="s">
        <v>38</v>
      </c>
      <c r="I5" s="170" t="s">
        <v>39</v>
      </c>
      <c r="J5" s="170" t="s">
        <v>40</v>
      </c>
      <c r="K5" s="170" t="s">
        <v>41</v>
      </c>
      <c r="L5" s="170" t="s">
        <v>42</v>
      </c>
      <c r="M5" s="79" t="s">
        <v>43</v>
      </c>
      <c r="N5" s="80" t="s">
        <v>44</v>
      </c>
    </row>
    <row r="6" spans="1:14" x14ac:dyDescent="0.2">
      <c r="A6" s="171" t="s">
        <v>45</v>
      </c>
      <c r="B6" s="172" t="s">
        <v>46</v>
      </c>
      <c r="C6" s="172"/>
      <c r="D6" s="173" t="str">
        <f>A24</f>
        <v>1A.  Staff Salaries</v>
      </c>
      <c r="G6" s="90">
        <f t="shared" ref="G6:H6" si="0">G44</f>
        <v>505801.64999999997</v>
      </c>
      <c r="H6" s="90">
        <f t="shared" si="0"/>
        <v>54999</v>
      </c>
      <c r="I6" s="90">
        <f>I44</f>
        <v>450802.64999999997</v>
      </c>
      <c r="J6" s="90">
        <f t="shared" ref="J6:K6" si="1">J44</f>
        <v>27500</v>
      </c>
      <c r="K6" s="90">
        <f t="shared" si="1"/>
        <v>27500</v>
      </c>
      <c r="L6" s="90">
        <f>L44</f>
        <v>55000</v>
      </c>
      <c r="M6" s="16">
        <f t="shared" ref="M6:M13" si="2">IFERROR(L6/H6,"N/A")</f>
        <v>1.0000181821487664</v>
      </c>
      <c r="N6" s="92">
        <f>N44</f>
        <v>572163.53</v>
      </c>
    </row>
    <row r="7" spans="1:14" x14ac:dyDescent="0.2">
      <c r="A7" s="171" t="s">
        <v>47</v>
      </c>
      <c r="B7" s="174" t="s">
        <v>48</v>
      </c>
      <c r="C7" s="174"/>
      <c r="D7" s="173" t="str">
        <f>A46</f>
        <v>1B.  Staff Fringe Benefits</v>
      </c>
      <c r="G7" s="90">
        <f t="shared" ref="G7:I7" si="3">G54</f>
        <v>57500</v>
      </c>
      <c r="H7" s="90">
        <f t="shared" si="3"/>
        <v>0</v>
      </c>
      <c r="I7" s="90">
        <f t="shared" si="3"/>
        <v>57500</v>
      </c>
      <c r="J7" s="90">
        <f>J54</f>
        <v>0</v>
      </c>
      <c r="K7" s="90">
        <f>K54</f>
        <v>0</v>
      </c>
      <c r="L7" s="90">
        <f>L54</f>
        <v>0</v>
      </c>
      <c r="M7" s="16" t="str">
        <f t="shared" si="2"/>
        <v>N/A</v>
      </c>
      <c r="N7" s="92">
        <f>N54</f>
        <v>79641.350000000006</v>
      </c>
    </row>
    <row r="8" spans="1:14" x14ac:dyDescent="0.2">
      <c r="A8" s="175"/>
      <c r="D8" s="173" t="str">
        <f>A56</f>
        <v>2.  Consultant Services</v>
      </c>
      <c r="G8" s="90">
        <f t="shared" ref="G8:I8" si="4">G63</f>
        <v>19000</v>
      </c>
      <c r="H8" s="90">
        <f t="shared" si="4"/>
        <v>0</v>
      </c>
      <c r="I8" s="90">
        <f t="shared" si="4"/>
        <v>19000</v>
      </c>
      <c r="J8" s="90">
        <f>J63</f>
        <v>0</v>
      </c>
      <c r="K8" s="90">
        <f>K63</f>
        <v>0</v>
      </c>
      <c r="L8" s="90">
        <f>L63</f>
        <v>0</v>
      </c>
      <c r="M8" s="16" t="str">
        <f t="shared" si="2"/>
        <v>N/A</v>
      </c>
      <c r="N8" s="92">
        <f>N63</f>
        <v>43873.52</v>
      </c>
    </row>
    <row r="9" spans="1:14" x14ac:dyDescent="0.2">
      <c r="A9" s="175"/>
      <c r="D9" s="173" t="str">
        <f>A65</f>
        <v>3.  Operating Expenses</v>
      </c>
      <c r="G9" s="90">
        <f t="shared" ref="G9:L9" si="5">G84</f>
        <v>361751</v>
      </c>
      <c r="H9" s="90">
        <f t="shared" si="5"/>
        <v>0</v>
      </c>
      <c r="I9" s="90">
        <f t="shared" si="5"/>
        <v>361751</v>
      </c>
      <c r="J9" s="90">
        <f t="shared" si="5"/>
        <v>0</v>
      </c>
      <c r="K9" s="90">
        <f t="shared" si="5"/>
        <v>0</v>
      </c>
      <c r="L9" s="90">
        <f t="shared" si="5"/>
        <v>0</v>
      </c>
      <c r="M9" s="16" t="str">
        <f t="shared" si="2"/>
        <v>N/A</v>
      </c>
      <c r="N9" s="92">
        <f>N84</f>
        <v>314790</v>
      </c>
    </row>
    <row r="10" spans="1:14" x14ac:dyDescent="0.2">
      <c r="A10" s="176" t="s">
        <v>49</v>
      </c>
      <c r="B10" s="177" t="s">
        <v>50</v>
      </c>
      <c r="D10" s="173" t="str">
        <f>A86</f>
        <v>4.  Direct Client Support</v>
      </c>
      <c r="G10" s="90">
        <f>G93</f>
        <v>824716</v>
      </c>
      <c r="H10" s="90">
        <f t="shared" ref="H10:N10" si="6">H93</f>
        <v>0</v>
      </c>
      <c r="I10" s="90">
        <f t="shared" si="6"/>
        <v>824716</v>
      </c>
      <c r="J10" s="90">
        <f t="shared" si="6"/>
        <v>0</v>
      </c>
      <c r="K10" s="90">
        <f t="shared" si="6"/>
        <v>0</v>
      </c>
      <c r="L10" s="90">
        <f t="shared" si="6"/>
        <v>0</v>
      </c>
      <c r="M10" s="16" t="str">
        <f t="shared" si="2"/>
        <v>N/A</v>
      </c>
      <c r="N10" s="92">
        <f t="shared" si="6"/>
        <v>985971</v>
      </c>
    </row>
    <row r="11" spans="1:14" x14ac:dyDescent="0.2">
      <c r="A11" s="175"/>
      <c r="D11" s="173" t="str">
        <f>A95</f>
        <v>5.  Other</v>
      </c>
      <c r="G11" s="90">
        <f>G102</f>
        <v>1750</v>
      </c>
      <c r="H11" s="90">
        <f t="shared" ref="H11:N11" si="7">H102</f>
        <v>0</v>
      </c>
      <c r="I11" s="90">
        <f t="shared" si="7"/>
        <v>1750</v>
      </c>
      <c r="J11" s="90">
        <f t="shared" si="7"/>
        <v>0</v>
      </c>
      <c r="K11" s="90">
        <f t="shared" si="7"/>
        <v>0</v>
      </c>
      <c r="L11" s="90">
        <f t="shared" si="7"/>
        <v>0</v>
      </c>
      <c r="M11" s="16" t="str">
        <f t="shared" si="2"/>
        <v>N/A</v>
      </c>
      <c r="N11" s="92">
        <f t="shared" si="7"/>
        <v>233</v>
      </c>
    </row>
    <row r="12" spans="1:14" x14ac:dyDescent="0.2">
      <c r="A12" s="175"/>
      <c r="D12" s="173" t="str">
        <f>A104</f>
        <v>6.  Indirect Administrative Costs</v>
      </c>
      <c r="G12" s="90">
        <f>G111</f>
        <v>0</v>
      </c>
      <c r="H12" s="90">
        <f t="shared" ref="H12:L12" si="8">H111</f>
        <v>0</v>
      </c>
      <c r="I12" s="90">
        <f t="shared" si="8"/>
        <v>0</v>
      </c>
      <c r="J12" s="90">
        <f t="shared" si="8"/>
        <v>0</v>
      </c>
      <c r="K12" s="90">
        <f t="shared" si="8"/>
        <v>0</v>
      </c>
      <c r="L12" s="90">
        <f t="shared" si="8"/>
        <v>0</v>
      </c>
      <c r="M12" s="16" t="str">
        <f t="shared" si="2"/>
        <v>N/A</v>
      </c>
      <c r="N12" s="92">
        <f>N111</f>
        <v>3696</v>
      </c>
    </row>
    <row r="13" spans="1:14" x14ac:dyDescent="0.2">
      <c r="A13" s="175" t="s">
        <v>51</v>
      </c>
      <c r="B13" s="178">
        <v>55000</v>
      </c>
      <c r="D13" s="179" t="str">
        <f>C113</f>
        <v>7.   TOTAL BUDGET</v>
      </c>
      <c r="E13" s="164"/>
      <c r="F13" s="164"/>
      <c r="G13" s="91">
        <f>G113</f>
        <v>1770518.65</v>
      </c>
      <c r="H13" s="91">
        <f t="shared" ref="H13:L13" si="9">H113</f>
        <v>54999</v>
      </c>
      <c r="I13" s="91">
        <f t="shared" si="9"/>
        <v>1715519.65</v>
      </c>
      <c r="J13" s="91">
        <f t="shared" si="9"/>
        <v>27500</v>
      </c>
      <c r="K13" s="91">
        <f t="shared" si="9"/>
        <v>27500</v>
      </c>
      <c r="L13" s="91">
        <f t="shared" si="9"/>
        <v>55000</v>
      </c>
      <c r="M13" s="17">
        <f t="shared" si="2"/>
        <v>1.0000181821487664</v>
      </c>
      <c r="N13" s="93">
        <f>N113</f>
        <v>2000368.4000000001</v>
      </c>
    </row>
    <row r="14" spans="1:14" x14ac:dyDescent="0.2">
      <c r="A14" s="175" t="s">
        <v>52</v>
      </c>
      <c r="B14" s="106">
        <f>L13</f>
        <v>55000</v>
      </c>
      <c r="M14" s="162"/>
      <c r="N14" s="180"/>
    </row>
    <row r="15" spans="1:14" x14ac:dyDescent="0.2">
      <c r="A15" s="175" t="s">
        <v>53</v>
      </c>
      <c r="B15" s="106">
        <f>B13-B14</f>
        <v>0</v>
      </c>
      <c r="M15" s="162"/>
      <c r="N15" s="180"/>
    </row>
    <row r="16" spans="1:14" x14ac:dyDescent="0.2">
      <c r="A16" s="175"/>
      <c r="M16" s="162"/>
      <c r="N16" s="180"/>
    </row>
    <row r="17" spans="1:14" ht="13.5" thickBot="1" x14ac:dyDescent="0.25">
      <c r="A17" s="181"/>
      <c r="B17" s="182"/>
      <c r="C17" s="183"/>
      <c r="D17" s="182"/>
      <c r="E17" s="182"/>
      <c r="F17" s="182"/>
      <c r="G17" s="183"/>
      <c r="H17" s="183"/>
      <c r="I17" s="183"/>
      <c r="J17" s="183"/>
      <c r="K17" s="183"/>
      <c r="L17" s="183"/>
      <c r="M17" s="183"/>
      <c r="N17" s="184"/>
    </row>
    <row r="18" spans="1:14" ht="13.5" thickBot="1" x14ac:dyDescent="0.25">
      <c r="A18" s="164"/>
      <c r="D18" s="164"/>
      <c r="E18" s="164"/>
      <c r="F18" s="164"/>
      <c r="G18" s="40"/>
      <c r="H18" s="40"/>
      <c r="I18" s="40"/>
      <c r="J18" s="40"/>
      <c r="K18" s="40"/>
      <c r="L18" s="40"/>
      <c r="M18" s="34"/>
      <c r="N18" s="40"/>
    </row>
    <row r="19" spans="1:14" ht="13.5" hidden="1" thickBot="1" x14ac:dyDescent="0.25">
      <c r="A19" s="168" t="s">
        <v>54</v>
      </c>
      <c r="B19" s="169"/>
      <c r="C19" s="169" t="s">
        <v>55</v>
      </c>
      <c r="D19" s="185"/>
      <c r="E19" s="185"/>
      <c r="F19" s="169" t="s">
        <v>56</v>
      </c>
      <c r="G19" s="82"/>
      <c r="H19" s="82"/>
      <c r="I19" s="82"/>
      <c r="J19" s="82"/>
      <c r="K19" s="82"/>
      <c r="L19" s="82"/>
      <c r="M19" s="83"/>
      <c r="N19" s="84"/>
    </row>
    <row r="20" spans="1:14" ht="13.5" hidden="1" thickBot="1" x14ac:dyDescent="0.25">
      <c r="A20" s="175" t="s">
        <v>57</v>
      </c>
      <c r="C20" s="162" t="s">
        <v>58</v>
      </c>
      <c r="D20" s="164"/>
      <c r="E20" s="164"/>
      <c r="F20" s="162" t="s">
        <v>59</v>
      </c>
      <c r="G20" s="40"/>
      <c r="H20" s="40"/>
      <c r="I20" s="40"/>
      <c r="J20" s="40"/>
      <c r="K20" s="40"/>
      <c r="L20" s="40"/>
      <c r="M20" s="34"/>
      <c r="N20" s="85"/>
    </row>
    <row r="21" spans="1:14" ht="13.5" hidden="1" thickBot="1" x14ac:dyDescent="0.25">
      <c r="A21" s="186" t="s">
        <v>50</v>
      </c>
      <c r="B21" s="183"/>
      <c r="C21" s="162" t="s">
        <v>60</v>
      </c>
      <c r="D21" s="183"/>
      <c r="E21" s="183"/>
      <c r="F21" s="183" t="s">
        <v>61</v>
      </c>
      <c r="G21" s="183"/>
      <c r="H21" s="183"/>
      <c r="I21" s="183"/>
      <c r="J21" s="183"/>
      <c r="K21" s="183"/>
      <c r="L21" s="183"/>
      <c r="M21" s="10"/>
      <c r="N21" s="86"/>
    </row>
    <row r="22" spans="1:14" ht="13.5" thickBot="1" x14ac:dyDescent="0.25">
      <c r="A22" s="165" t="s">
        <v>62</v>
      </c>
      <c r="B22" s="166"/>
      <c r="C22" s="166"/>
      <c r="D22" s="166"/>
      <c r="E22" s="166"/>
      <c r="F22" s="166"/>
      <c r="G22" s="166"/>
      <c r="H22" s="166"/>
      <c r="I22" s="166"/>
      <c r="J22" s="166"/>
      <c r="K22" s="166"/>
      <c r="L22" s="166"/>
      <c r="M22" s="73"/>
      <c r="N22" s="167"/>
    </row>
    <row r="23" spans="1:14" ht="13.5" thickBot="1" x14ac:dyDescent="0.25"/>
    <row r="24" spans="1:14" x14ac:dyDescent="0.2">
      <c r="A24" s="187" t="s">
        <v>63</v>
      </c>
      <c r="B24" s="188"/>
      <c r="C24" s="188"/>
      <c r="D24" s="188"/>
      <c r="E24" s="188"/>
      <c r="F24" s="189"/>
      <c r="G24" s="190"/>
      <c r="H24" s="190"/>
      <c r="I24" s="190"/>
      <c r="J24" s="190"/>
      <c r="K24" s="190"/>
      <c r="L24" s="190"/>
      <c r="M24" s="68"/>
      <c r="N24" s="69"/>
    </row>
    <row r="25" spans="1:14" s="195" customFormat="1" ht="11.25" x14ac:dyDescent="0.2">
      <c r="A25" s="191" t="s">
        <v>64</v>
      </c>
      <c r="B25" s="192"/>
      <c r="C25" s="192"/>
      <c r="D25" s="192"/>
      <c r="E25" s="192"/>
      <c r="F25" s="193"/>
      <c r="G25" s="194"/>
      <c r="H25" s="194"/>
      <c r="I25" s="194"/>
      <c r="J25" s="194"/>
      <c r="K25" s="194"/>
      <c r="L25" s="194"/>
      <c r="M25" s="6"/>
      <c r="N25" s="70"/>
    </row>
    <row r="26" spans="1:14" s="195" customFormat="1" ht="33.75" x14ac:dyDescent="0.2">
      <c r="A26" s="196" t="s">
        <v>65</v>
      </c>
      <c r="B26" s="197" t="s">
        <v>66</v>
      </c>
      <c r="C26" s="198" t="s">
        <v>67</v>
      </c>
      <c r="D26" s="198" t="s">
        <v>68</v>
      </c>
      <c r="E26" s="198" t="s">
        <v>268</v>
      </c>
      <c r="F26" s="198" t="s">
        <v>69</v>
      </c>
      <c r="G26" s="198" t="s">
        <v>37</v>
      </c>
      <c r="H26" s="198" t="s">
        <v>38</v>
      </c>
      <c r="I26" s="198" t="s">
        <v>39</v>
      </c>
      <c r="J26" s="198" t="s">
        <v>40</v>
      </c>
      <c r="K26" s="198" t="s">
        <v>41</v>
      </c>
      <c r="L26" s="198" t="s">
        <v>42</v>
      </c>
      <c r="M26" s="24" t="s">
        <v>43</v>
      </c>
      <c r="N26" s="71" t="s">
        <v>44</v>
      </c>
    </row>
    <row r="27" spans="1:14" hidden="1" outlineLevel="1" x14ac:dyDescent="0.2">
      <c r="A27" s="199" t="s">
        <v>70</v>
      </c>
      <c r="B27" s="200" t="s">
        <v>71</v>
      </c>
      <c r="C27" s="201" t="s">
        <v>55</v>
      </c>
      <c r="D27" s="202">
        <v>1</v>
      </c>
      <c r="E27" s="203">
        <v>0.7</v>
      </c>
      <c r="F27" s="311">
        <f>D27*E27</f>
        <v>0.7</v>
      </c>
      <c r="G27" s="143">
        <v>78049.3</v>
      </c>
      <c r="H27" s="143">
        <v>13000</v>
      </c>
      <c r="I27" s="90">
        <f>G27-H27</f>
        <v>65049.3</v>
      </c>
      <c r="J27" s="155">
        <v>6500</v>
      </c>
      <c r="K27" s="155">
        <v>6500</v>
      </c>
      <c r="L27" s="205">
        <f t="shared" ref="L27:L43" si="10">SUM(J27:K27)</f>
        <v>13000</v>
      </c>
      <c r="M27" s="16">
        <f t="shared" ref="M27:M44" si="11">IFERROR(L27/H27,"N/A")</f>
        <v>1</v>
      </c>
      <c r="N27" s="206">
        <v>114885.34</v>
      </c>
    </row>
    <row r="28" spans="1:14" hidden="1" outlineLevel="1" x14ac:dyDescent="0.2">
      <c r="A28" s="199" t="s">
        <v>72</v>
      </c>
      <c r="B28" s="200" t="s">
        <v>73</v>
      </c>
      <c r="C28" s="201" t="s">
        <v>55</v>
      </c>
      <c r="D28" s="202">
        <v>1</v>
      </c>
      <c r="E28" s="203">
        <v>0.7</v>
      </c>
      <c r="F28" s="311">
        <f t="shared" ref="F28:F29" si="12">D28*E28</f>
        <v>0.7</v>
      </c>
      <c r="G28" s="143">
        <v>58156</v>
      </c>
      <c r="H28" s="143">
        <v>15300</v>
      </c>
      <c r="I28" s="94">
        <f t="shared" ref="I28:I43" si="13">G28-H28</f>
        <v>42856</v>
      </c>
      <c r="J28" s="155">
        <v>7650</v>
      </c>
      <c r="K28" s="155">
        <v>7650</v>
      </c>
      <c r="L28" s="205">
        <f t="shared" si="10"/>
        <v>15300</v>
      </c>
      <c r="M28" s="16">
        <f t="shared" si="11"/>
        <v>1</v>
      </c>
      <c r="N28" s="206">
        <v>87453.81</v>
      </c>
    </row>
    <row r="29" spans="1:14" hidden="1" outlineLevel="1" x14ac:dyDescent="0.2">
      <c r="A29" s="199" t="s">
        <v>74</v>
      </c>
      <c r="B29" s="200" t="s">
        <v>75</v>
      </c>
      <c r="C29" s="201" t="s">
        <v>55</v>
      </c>
      <c r="D29" s="202">
        <v>1</v>
      </c>
      <c r="E29" s="203">
        <v>0.65</v>
      </c>
      <c r="F29" s="311">
        <f t="shared" si="12"/>
        <v>0.65</v>
      </c>
      <c r="G29" s="143">
        <v>49400</v>
      </c>
      <c r="H29" s="143">
        <v>0</v>
      </c>
      <c r="I29" s="94">
        <f t="shared" si="13"/>
        <v>49400</v>
      </c>
      <c r="J29" s="155">
        <v>0</v>
      </c>
      <c r="K29" s="155">
        <v>0</v>
      </c>
      <c r="L29" s="205">
        <f t="shared" si="10"/>
        <v>0</v>
      </c>
      <c r="M29" s="16" t="str">
        <f t="shared" si="11"/>
        <v>N/A</v>
      </c>
      <c r="N29" s="206">
        <v>74714.289999999994</v>
      </c>
    </row>
    <row r="30" spans="1:14" collapsed="1" x14ac:dyDescent="0.2">
      <c r="A30" s="199"/>
      <c r="B30" s="200"/>
      <c r="C30" s="201" t="s">
        <v>55</v>
      </c>
      <c r="D30" s="202"/>
      <c r="E30" s="311">
        <f>SUM(F27:F29)</f>
        <v>2.0499999999999998</v>
      </c>
      <c r="F30" s="204"/>
      <c r="G30" s="143">
        <f>SUM(G27:G29)</f>
        <v>185605.3</v>
      </c>
      <c r="H30" s="143">
        <f t="shared" ref="H30:L30" si="14">SUM(H27:H29)</f>
        <v>28300</v>
      </c>
      <c r="I30" s="94">
        <f t="shared" si="14"/>
        <v>157305.29999999999</v>
      </c>
      <c r="J30" s="155">
        <f t="shared" si="14"/>
        <v>14150</v>
      </c>
      <c r="K30" s="155">
        <f t="shared" si="14"/>
        <v>14150</v>
      </c>
      <c r="L30" s="205">
        <f t="shared" si="14"/>
        <v>28300</v>
      </c>
      <c r="M30" s="16">
        <f t="shared" si="11"/>
        <v>1</v>
      </c>
      <c r="N30" s="206">
        <f>SUM(N27:N29)</f>
        <v>277053.44</v>
      </c>
    </row>
    <row r="31" spans="1:14" hidden="1" outlineLevel="1" x14ac:dyDescent="0.2">
      <c r="A31" s="199" t="s">
        <v>76</v>
      </c>
      <c r="B31" s="200" t="s">
        <v>77</v>
      </c>
      <c r="C31" s="201" t="s">
        <v>60</v>
      </c>
      <c r="D31" s="202">
        <v>1</v>
      </c>
      <c r="E31" s="203">
        <v>1</v>
      </c>
      <c r="F31" s="311">
        <f t="shared" ref="F31:F41" si="15">D31*E31</f>
        <v>1</v>
      </c>
      <c r="G31" s="143">
        <v>55953.35</v>
      </c>
      <c r="H31" s="143">
        <v>16446</v>
      </c>
      <c r="I31" s="94">
        <f t="shared" si="13"/>
        <v>39507.35</v>
      </c>
      <c r="J31" s="155">
        <v>8223</v>
      </c>
      <c r="K31" s="155">
        <v>8223</v>
      </c>
      <c r="L31" s="205">
        <f t="shared" si="10"/>
        <v>16446</v>
      </c>
      <c r="M31" s="16">
        <f t="shared" si="11"/>
        <v>1</v>
      </c>
      <c r="N31" s="206">
        <v>60938.63</v>
      </c>
    </row>
    <row r="32" spans="1:14" hidden="1" outlineLevel="1" x14ac:dyDescent="0.2">
      <c r="A32" s="199" t="s">
        <v>78</v>
      </c>
      <c r="B32" s="200" t="s">
        <v>79</v>
      </c>
      <c r="C32" s="201" t="s">
        <v>60</v>
      </c>
      <c r="D32" s="202">
        <v>1</v>
      </c>
      <c r="E32" s="203">
        <v>1</v>
      </c>
      <c r="F32" s="311">
        <f t="shared" si="15"/>
        <v>1</v>
      </c>
      <c r="G32" s="143">
        <v>37900</v>
      </c>
      <c r="H32" s="143">
        <v>5253</v>
      </c>
      <c r="I32" s="94">
        <f t="shared" si="13"/>
        <v>32647</v>
      </c>
      <c r="J32" s="155">
        <v>2627</v>
      </c>
      <c r="K32" s="155">
        <v>2627</v>
      </c>
      <c r="L32" s="205">
        <f t="shared" si="10"/>
        <v>5254</v>
      </c>
      <c r="M32" s="16">
        <f t="shared" si="11"/>
        <v>1.0001903674090995</v>
      </c>
      <c r="N32" s="206">
        <v>43712.98</v>
      </c>
    </row>
    <row r="33" spans="1:14" hidden="1" outlineLevel="1" x14ac:dyDescent="0.2">
      <c r="A33" s="199" t="s">
        <v>80</v>
      </c>
      <c r="B33" s="200" t="s">
        <v>81</v>
      </c>
      <c r="C33" s="207" t="s">
        <v>60</v>
      </c>
      <c r="D33" s="208">
        <v>0.8</v>
      </c>
      <c r="E33" s="209">
        <v>1</v>
      </c>
      <c r="F33" s="312">
        <f t="shared" si="15"/>
        <v>0.8</v>
      </c>
      <c r="G33" s="143">
        <v>31226</v>
      </c>
      <c r="H33" s="143">
        <v>2000</v>
      </c>
      <c r="I33" s="94">
        <f t="shared" si="13"/>
        <v>29226</v>
      </c>
      <c r="J33" s="155">
        <v>1000</v>
      </c>
      <c r="K33" s="155">
        <v>1000</v>
      </c>
      <c r="L33" s="205">
        <f t="shared" si="10"/>
        <v>2000</v>
      </c>
      <c r="M33" s="16">
        <f t="shared" ref="M33:M43" si="16">IFERROR(L33/H33,"N/A")</f>
        <v>1</v>
      </c>
      <c r="N33" s="206">
        <v>35380.94</v>
      </c>
    </row>
    <row r="34" spans="1:14" hidden="1" outlineLevel="1" x14ac:dyDescent="0.2">
      <c r="A34" s="199" t="s">
        <v>82</v>
      </c>
      <c r="B34" s="200" t="s">
        <v>83</v>
      </c>
      <c r="C34" s="207" t="s">
        <v>60</v>
      </c>
      <c r="D34" s="208">
        <v>1</v>
      </c>
      <c r="E34" s="209">
        <v>0.8</v>
      </c>
      <c r="F34" s="312">
        <f t="shared" si="15"/>
        <v>0.8</v>
      </c>
      <c r="G34" s="143">
        <v>45094</v>
      </c>
      <c r="H34" s="143">
        <v>0</v>
      </c>
      <c r="I34" s="94">
        <f t="shared" si="13"/>
        <v>45094</v>
      </c>
      <c r="J34" s="155">
        <v>0</v>
      </c>
      <c r="K34" s="155">
        <v>0</v>
      </c>
      <c r="L34" s="205">
        <f t="shared" si="10"/>
        <v>0</v>
      </c>
      <c r="M34" s="16" t="str">
        <f t="shared" si="16"/>
        <v>N/A</v>
      </c>
      <c r="N34" s="206">
        <v>38437.53</v>
      </c>
    </row>
    <row r="35" spans="1:14" hidden="1" outlineLevel="1" x14ac:dyDescent="0.2">
      <c r="A35" s="199" t="s">
        <v>84</v>
      </c>
      <c r="B35" s="200" t="s">
        <v>85</v>
      </c>
      <c r="C35" s="207" t="s">
        <v>60</v>
      </c>
      <c r="D35" s="208">
        <v>0.72</v>
      </c>
      <c r="E35" s="209">
        <v>1</v>
      </c>
      <c r="F35" s="312">
        <f t="shared" si="15"/>
        <v>0.72</v>
      </c>
      <c r="G35" s="143">
        <v>32024</v>
      </c>
      <c r="H35" s="143">
        <v>3000</v>
      </c>
      <c r="I35" s="94">
        <f t="shared" si="13"/>
        <v>29024</v>
      </c>
      <c r="J35" s="155">
        <v>1500</v>
      </c>
      <c r="K35" s="155">
        <v>1500</v>
      </c>
      <c r="L35" s="205">
        <f t="shared" si="10"/>
        <v>3000</v>
      </c>
      <c r="M35" s="16">
        <f t="shared" si="16"/>
        <v>1</v>
      </c>
      <c r="N35" s="206">
        <v>32538.639999999999</v>
      </c>
    </row>
    <row r="36" spans="1:14" hidden="1" outlineLevel="1" x14ac:dyDescent="0.2">
      <c r="A36" s="199" t="s">
        <v>86</v>
      </c>
      <c r="B36" s="200" t="s">
        <v>85</v>
      </c>
      <c r="C36" s="207" t="s">
        <v>60</v>
      </c>
      <c r="D36" s="208">
        <v>0.72</v>
      </c>
      <c r="E36" s="209">
        <v>1</v>
      </c>
      <c r="F36" s="312">
        <f t="shared" si="15"/>
        <v>0.72</v>
      </c>
      <c r="G36" s="143">
        <v>26636</v>
      </c>
      <c r="H36" s="143">
        <v>0</v>
      </c>
      <c r="I36" s="94">
        <f t="shared" si="13"/>
        <v>26636</v>
      </c>
      <c r="J36" s="155">
        <v>0</v>
      </c>
      <c r="K36" s="155">
        <v>0</v>
      </c>
      <c r="L36" s="205">
        <f t="shared" si="10"/>
        <v>0</v>
      </c>
      <c r="M36" s="16" t="str">
        <f t="shared" si="16"/>
        <v>N/A</v>
      </c>
      <c r="N36" s="206">
        <v>24209.25</v>
      </c>
    </row>
    <row r="37" spans="1:14" hidden="1" outlineLevel="1" x14ac:dyDescent="0.2">
      <c r="A37" s="199" t="s">
        <v>87</v>
      </c>
      <c r="B37" s="200" t="s">
        <v>88</v>
      </c>
      <c r="C37" s="207" t="s">
        <v>60</v>
      </c>
      <c r="D37" s="208">
        <v>0.72</v>
      </c>
      <c r="E37" s="209">
        <v>1</v>
      </c>
      <c r="F37" s="312">
        <f t="shared" si="15"/>
        <v>0.72</v>
      </c>
      <c r="G37" s="143">
        <v>46760</v>
      </c>
      <c r="H37" s="143">
        <v>0</v>
      </c>
      <c r="I37" s="94">
        <f t="shared" ref="I37" si="17">G37-H37</f>
        <v>46760</v>
      </c>
      <c r="J37" s="155">
        <v>0</v>
      </c>
      <c r="K37" s="155">
        <v>0</v>
      </c>
      <c r="L37" s="205">
        <f t="shared" ref="L37" si="18">SUM(J37:K37)</f>
        <v>0</v>
      </c>
      <c r="M37" s="16" t="str">
        <f t="shared" ref="M37" si="19">IFERROR(L37/H37,"N/A")</f>
        <v>N/A</v>
      </c>
      <c r="N37" s="206">
        <v>41972.73</v>
      </c>
    </row>
    <row r="38" spans="1:14" hidden="1" outlineLevel="1" x14ac:dyDescent="0.2">
      <c r="A38" s="199" t="s">
        <v>89</v>
      </c>
      <c r="B38" s="200" t="s">
        <v>90</v>
      </c>
      <c r="C38" s="207" t="s">
        <v>60</v>
      </c>
      <c r="D38" s="208">
        <v>0.72</v>
      </c>
      <c r="E38" s="209">
        <v>1</v>
      </c>
      <c r="F38" s="312">
        <f t="shared" si="15"/>
        <v>0.72</v>
      </c>
      <c r="G38" s="143">
        <v>25163</v>
      </c>
      <c r="H38" s="143">
        <v>0</v>
      </c>
      <c r="I38" s="94">
        <f>G38-H38</f>
        <v>25163</v>
      </c>
      <c r="J38" s="155">
        <v>0</v>
      </c>
      <c r="K38" s="155">
        <v>0</v>
      </c>
      <c r="L38" s="205">
        <f t="shared" si="10"/>
        <v>0</v>
      </c>
      <c r="M38" s="16" t="str">
        <f t="shared" si="16"/>
        <v>N/A</v>
      </c>
      <c r="N38" s="206">
        <v>0</v>
      </c>
    </row>
    <row r="39" spans="1:14" hidden="1" outlineLevel="1" x14ac:dyDescent="0.2">
      <c r="A39" s="199" t="s">
        <v>91</v>
      </c>
      <c r="B39" s="200" t="s">
        <v>92</v>
      </c>
      <c r="C39" s="207" t="s">
        <v>60</v>
      </c>
      <c r="D39" s="208">
        <v>1</v>
      </c>
      <c r="E39" s="209">
        <v>1</v>
      </c>
      <c r="F39" s="312">
        <f t="shared" si="15"/>
        <v>1</v>
      </c>
      <c r="G39" s="143">
        <v>6480</v>
      </c>
      <c r="H39" s="143">
        <v>0</v>
      </c>
      <c r="I39" s="94">
        <f t="shared" si="13"/>
        <v>6480</v>
      </c>
      <c r="J39" s="155">
        <v>0</v>
      </c>
      <c r="K39" s="155">
        <v>0</v>
      </c>
      <c r="L39" s="205">
        <f t="shared" si="10"/>
        <v>0</v>
      </c>
      <c r="M39" s="16" t="str">
        <f t="shared" si="16"/>
        <v>N/A</v>
      </c>
      <c r="N39" s="206">
        <v>17919.39</v>
      </c>
    </row>
    <row r="40" spans="1:14" hidden="1" outlineLevel="1" x14ac:dyDescent="0.2">
      <c r="A40" s="199" t="s">
        <v>89</v>
      </c>
      <c r="B40" s="200" t="s">
        <v>92</v>
      </c>
      <c r="C40" s="207" t="s">
        <v>60</v>
      </c>
      <c r="D40" s="208">
        <v>1</v>
      </c>
      <c r="E40" s="209">
        <v>1</v>
      </c>
      <c r="F40" s="312">
        <f t="shared" si="15"/>
        <v>1</v>
      </c>
      <c r="G40" s="143">
        <v>6480</v>
      </c>
      <c r="H40" s="143">
        <v>0</v>
      </c>
      <c r="I40" s="94">
        <f t="shared" si="13"/>
        <v>6480</v>
      </c>
      <c r="J40" s="155">
        <v>0</v>
      </c>
      <c r="K40" s="155">
        <v>0</v>
      </c>
      <c r="L40" s="205">
        <f t="shared" si="10"/>
        <v>0</v>
      </c>
      <c r="M40" s="16" t="str">
        <f t="shared" si="16"/>
        <v>N/A</v>
      </c>
      <c r="N40" s="206">
        <v>0</v>
      </c>
    </row>
    <row r="41" spans="1:14" hidden="1" outlineLevel="1" x14ac:dyDescent="0.2">
      <c r="A41" s="199" t="s">
        <v>89</v>
      </c>
      <c r="B41" s="200" t="s">
        <v>92</v>
      </c>
      <c r="C41" s="207" t="s">
        <v>60</v>
      </c>
      <c r="D41" s="208">
        <v>1</v>
      </c>
      <c r="E41" s="209">
        <v>1</v>
      </c>
      <c r="F41" s="312">
        <f t="shared" si="15"/>
        <v>1</v>
      </c>
      <c r="G41" s="143">
        <v>6480</v>
      </c>
      <c r="H41" s="143">
        <v>0</v>
      </c>
      <c r="I41" s="94">
        <f t="shared" si="13"/>
        <v>6480</v>
      </c>
      <c r="J41" s="155">
        <v>0</v>
      </c>
      <c r="K41" s="155">
        <v>0</v>
      </c>
      <c r="L41" s="205">
        <f t="shared" si="10"/>
        <v>0</v>
      </c>
      <c r="M41" s="16" t="str">
        <f t="shared" si="16"/>
        <v>N/A</v>
      </c>
      <c r="N41" s="206">
        <v>0</v>
      </c>
    </row>
    <row r="42" spans="1:14" collapsed="1" x14ac:dyDescent="0.2">
      <c r="A42" s="199"/>
      <c r="B42" s="200"/>
      <c r="C42" s="207" t="s">
        <v>60</v>
      </c>
      <c r="D42" s="208"/>
      <c r="E42" s="311">
        <f>SUM(F31:F41)</f>
        <v>9.4799999999999986</v>
      </c>
      <c r="F42" s="210"/>
      <c r="G42" s="143">
        <f t="shared" ref="G42:L42" si="20">SUM(G31:G41)</f>
        <v>320196.34999999998</v>
      </c>
      <c r="H42" s="143">
        <f t="shared" si="20"/>
        <v>26699</v>
      </c>
      <c r="I42" s="94">
        <f t="shared" si="20"/>
        <v>293497.34999999998</v>
      </c>
      <c r="J42" s="155">
        <f t="shared" si="20"/>
        <v>13350</v>
      </c>
      <c r="K42" s="155">
        <f t="shared" si="20"/>
        <v>13350</v>
      </c>
      <c r="L42" s="205">
        <f t="shared" si="20"/>
        <v>26700</v>
      </c>
      <c r="M42" s="16">
        <f t="shared" si="16"/>
        <v>1.000037454586314</v>
      </c>
      <c r="N42" s="206">
        <f>SUM(N31:N41)</f>
        <v>295110.08999999997</v>
      </c>
    </row>
    <row r="43" spans="1:14" x14ac:dyDescent="0.2">
      <c r="A43" s="199"/>
      <c r="B43" s="200"/>
      <c r="C43" s="207"/>
      <c r="D43" s="208"/>
      <c r="E43" s="209"/>
      <c r="F43" s="210"/>
      <c r="G43" s="143">
        <v>0</v>
      </c>
      <c r="H43" s="143">
        <v>0</v>
      </c>
      <c r="I43" s="94">
        <f t="shared" si="13"/>
        <v>0</v>
      </c>
      <c r="J43" s="155">
        <v>0</v>
      </c>
      <c r="K43" s="155">
        <v>0</v>
      </c>
      <c r="L43" s="205">
        <f t="shared" si="10"/>
        <v>0</v>
      </c>
      <c r="M43" s="16" t="str">
        <f t="shared" si="16"/>
        <v>N/A</v>
      </c>
      <c r="N43" s="206">
        <v>0</v>
      </c>
    </row>
    <row r="44" spans="1:14" ht="13.5" thickBot="1" x14ac:dyDescent="0.25">
      <c r="A44" s="211"/>
      <c r="B44" s="212"/>
      <c r="C44" s="213" t="s">
        <v>93</v>
      </c>
      <c r="D44" s="214"/>
      <c r="E44" s="313">
        <f>SUM(E42,E30)</f>
        <v>11.529999999999998</v>
      </c>
      <c r="F44" s="215"/>
      <c r="G44" s="88">
        <f>SUM(G30,G42)</f>
        <v>505801.64999999997</v>
      </c>
      <c r="H44" s="88">
        <f t="shared" ref="H44:L44" si="21">SUM(H30,H42)</f>
        <v>54999</v>
      </c>
      <c r="I44" s="88">
        <f t="shared" si="21"/>
        <v>450802.64999999997</v>
      </c>
      <c r="J44" s="88">
        <f t="shared" si="21"/>
        <v>27500</v>
      </c>
      <c r="K44" s="88">
        <f t="shared" si="21"/>
        <v>27500</v>
      </c>
      <c r="L44" s="88">
        <f t="shared" si="21"/>
        <v>55000</v>
      </c>
      <c r="M44" s="72">
        <f t="shared" si="11"/>
        <v>1.0000181821487664</v>
      </c>
      <c r="N44" s="89">
        <f>SUM(N30,N42)</f>
        <v>572163.53</v>
      </c>
    </row>
    <row r="45" spans="1:14" ht="13.5" thickBot="1" x14ac:dyDescent="0.25"/>
    <row r="46" spans="1:14" x14ac:dyDescent="0.2">
      <c r="A46" s="216" t="s">
        <v>94</v>
      </c>
      <c r="B46" s="217"/>
      <c r="C46" s="217"/>
      <c r="D46" s="217"/>
      <c r="E46" s="217"/>
      <c r="F46" s="218"/>
      <c r="G46" s="219"/>
      <c r="H46" s="219"/>
      <c r="I46" s="219"/>
      <c r="J46" s="219"/>
      <c r="K46" s="219"/>
      <c r="L46" s="219"/>
      <c r="M46" s="4"/>
      <c r="N46" s="3"/>
    </row>
    <row r="47" spans="1:14" s="195" customFormat="1" ht="11.25" x14ac:dyDescent="0.2">
      <c r="A47" s="220" t="s">
        <v>95</v>
      </c>
      <c r="B47" s="192"/>
      <c r="C47" s="192"/>
      <c r="D47" s="192"/>
      <c r="E47" s="192"/>
      <c r="F47" s="193"/>
      <c r="G47" s="194"/>
      <c r="H47" s="194"/>
      <c r="I47" s="194"/>
      <c r="J47" s="194"/>
      <c r="K47" s="194"/>
      <c r="L47" s="194"/>
      <c r="M47" s="6"/>
      <c r="N47" s="5"/>
    </row>
    <row r="48" spans="1:14" ht="33.75" x14ac:dyDescent="0.2">
      <c r="A48" s="221" t="s">
        <v>96</v>
      </c>
      <c r="B48" s="222"/>
      <c r="C48" s="223"/>
      <c r="D48" s="223"/>
      <c r="E48" s="223"/>
      <c r="F48" s="223"/>
      <c r="G48" s="198" t="s">
        <v>37</v>
      </c>
      <c r="H48" s="198" t="s">
        <v>38</v>
      </c>
      <c r="I48" s="198" t="s">
        <v>39</v>
      </c>
      <c r="J48" s="198" t="s">
        <v>40</v>
      </c>
      <c r="K48" s="198" t="s">
        <v>41</v>
      </c>
      <c r="L48" s="198" t="s">
        <v>42</v>
      </c>
      <c r="M48" s="24" t="s">
        <v>43</v>
      </c>
      <c r="N48" s="25" t="s">
        <v>44</v>
      </c>
    </row>
    <row r="49" spans="1:14" x14ac:dyDescent="0.2">
      <c r="A49" s="224" t="s">
        <v>97</v>
      </c>
      <c r="B49" s="225"/>
      <c r="C49" s="225"/>
      <c r="D49" s="226"/>
      <c r="E49" s="227"/>
      <c r="F49" s="228"/>
      <c r="G49" s="144">
        <v>45000</v>
      </c>
      <c r="H49" s="144">
        <v>0</v>
      </c>
      <c r="I49" s="90">
        <f t="shared" ref="I49" si="22">G49-H49</f>
        <v>45000</v>
      </c>
      <c r="J49" s="155">
        <v>0</v>
      </c>
      <c r="K49" s="155">
        <v>0</v>
      </c>
      <c r="L49" s="90">
        <f>SUM(J49:K49)</f>
        <v>0</v>
      </c>
      <c r="M49" s="16" t="str">
        <f>IFERROR(L49/H49,"N/A")</f>
        <v>N/A</v>
      </c>
      <c r="N49" s="229">
        <v>43707.33</v>
      </c>
    </row>
    <row r="50" spans="1:14" x14ac:dyDescent="0.2">
      <c r="A50" s="230" t="s">
        <v>98</v>
      </c>
      <c r="B50" s="225"/>
      <c r="C50" s="145"/>
      <c r="D50" s="226"/>
      <c r="E50" s="227"/>
      <c r="F50" s="228"/>
      <c r="G50" s="144">
        <v>8000</v>
      </c>
      <c r="H50" s="144">
        <v>0</v>
      </c>
      <c r="I50" s="94">
        <f t="shared" ref="I50:I53" si="23">G50-H50</f>
        <v>8000</v>
      </c>
      <c r="J50" s="155">
        <v>0</v>
      </c>
      <c r="K50" s="157">
        <v>0</v>
      </c>
      <c r="L50" s="94">
        <f t="shared" ref="L50:L53" si="24">SUM(J50:K50)</f>
        <v>0</v>
      </c>
      <c r="M50" s="15" t="str">
        <f t="shared" ref="M50:M53" si="25">IFERROR(L50/H50,"N/A")</f>
        <v>N/A</v>
      </c>
      <c r="N50" s="231">
        <v>30812.02</v>
      </c>
    </row>
    <row r="51" spans="1:14" x14ac:dyDescent="0.2">
      <c r="A51" s="230" t="s">
        <v>99</v>
      </c>
      <c r="B51" s="225"/>
      <c r="C51" s="145"/>
      <c r="D51" s="226"/>
      <c r="E51" s="227"/>
      <c r="F51" s="228"/>
      <c r="G51" s="144">
        <v>4500</v>
      </c>
      <c r="H51" s="144">
        <v>0</v>
      </c>
      <c r="I51" s="94">
        <f t="shared" si="23"/>
        <v>4500</v>
      </c>
      <c r="J51" s="155">
        <v>0</v>
      </c>
      <c r="K51" s="157">
        <v>0</v>
      </c>
      <c r="L51" s="94">
        <f t="shared" si="24"/>
        <v>0</v>
      </c>
      <c r="M51" s="15" t="str">
        <f t="shared" si="25"/>
        <v>N/A</v>
      </c>
      <c r="N51" s="231">
        <v>5122</v>
      </c>
    </row>
    <row r="52" spans="1:14" x14ac:dyDescent="0.2">
      <c r="A52" s="230"/>
      <c r="B52" s="225"/>
      <c r="C52" s="145"/>
      <c r="D52" s="226"/>
      <c r="E52" s="227"/>
      <c r="F52" s="228"/>
      <c r="G52" s="144">
        <v>0</v>
      </c>
      <c r="H52" s="144">
        <v>0</v>
      </c>
      <c r="I52" s="94">
        <f t="shared" si="23"/>
        <v>0</v>
      </c>
      <c r="J52" s="155">
        <v>0</v>
      </c>
      <c r="K52" s="157">
        <v>0</v>
      </c>
      <c r="L52" s="94">
        <f t="shared" si="24"/>
        <v>0</v>
      </c>
      <c r="M52" s="15" t="str">
        <f t="shared" si="25"/>
        <v>N/A</v>
      </c>
      <c r="N52" s="231">
        <v>0</v>
      </c>
    </row>
    <row r="53" spans="1:14" x14ac:dyDescent="0.2">
      <c r="A53" s="230"/>
      <c r="B53" s="225"/>
      <c r="C53" s="145"/>
      <c r="D53" s="226"/>
      <c r="E53" s="227"/>
      <c r="F53" s="228"/>
      <c r="G53" s="144">
        <v>0</v>
      </c>
      <c r="H53" s="144">
        <v>0</v>
      </c>
      <c r="I53" s="94">
        <f t="shared" si="23"/>
        <v>0</v>
      </c>
      <c r="J53" s="155">
        <v>0</v>
      </c>
      <c r="K53" s="157">
        <v>0</v>
      </c>
      <c r="L53" s="94">
        <f t="shared" si="24"/>
        <v>0</v>
      </c>
      <c r="M53" s="15" t="str">
        <f t="shared" si="25"/>
        <v>N/A</v>
      </c>
      <c r="N53" s="231">
        <v>0</v>
      </c>
    </row>
    <row r="54" spans="1:14" ht="13.5" thickBot="1" x14ac:dyDescent="0.25">
      <c r="A54" s="186"/>
      <c r="B54" s="183"/>
      <c r="C54" s="232" t="s">
        <v>100</v>
      </c>
      <c r="D54" s="233"/>
      <c r="E54" s="233"/>
      <c r="F54" s="234"/>
      <c r="G54" s="95">
        <f t="shared" ref="G54:L54" si="26">SUM(G49:G53)</f>
        <v>57500</v>
      </c>
      <c r="H54" s="95">
        <f t="shared" si="26"/>
        <v>0</v>
      </c>
      <c r="I54" s="95">
        <f t="shared" si="26"/>
        <v>57500</v>
      </c>
      <c r="J54" s="95">
        <f t="shared" si="26"/>
        <v>0</v>
      </c>
      <c r="K54" s="95">
        <f t="shared" si="26"/>
        <v>0</v>
      </c>
      <c r="L54" s="95">
        <f t="shared" si="26"/>
        <v>0</v>
      </c>
      <c r="M54" s="26" t="str">
        <f>IFERROR(L54/H54,"N/A")</f>
        <v>N/A</v>
      </c>
      <c r="N54" s="96">
        <f>SUM(N49:N53)</f>
        <v>79641.350000000006</v>
      </c>
    </row>
    <row r="55" spans="1:14" ht="13.5" thickBot="1" x14ac:dyDescent="0.25"/>
    <row r="56" spans="1:14" s="195" customFormat="1" x14ac:dyDescent="0.2">
      <c r="A56" s="216" t="s">
        <v>101</v>
      </c>
      <c r="B56" s="217"/>
      <c r="C56" s="217"/>
      <c r="D56" s="217"/>
      <c r="E56" s="217"/>
      <c r="F56" s="218"/>
      <c r="G56" s="219"/>
      <c r="H56" s="219"/>
      <c r="I56" s="219"/>
      <c r="J56" s="219"/>
      <c r="K56" s="219"/>
      <c r="L56" s="219"/>
      <c r="M56" s="4"/>
      <c r="N56" s="3"/>
    </row>
    <row r="57" spans="1:14" s="195" customFormat="1" ht="11.25" x14ac:dyDescent="0.2">
      <c r="A57" s="220" t="s">
        <v>102</v>
      </c>
      <c r="B57" s="192"/>
      <c r="C57" s="192"/>
      <c r="D57" s="192"/>
      <c r="E57" s="192"/>
      <c r="F57" s="193"/>
      <c r="G57" s="194"/>
      <c r="H57" s="194"/>
      <c r="I57" s="194"/>
      <c r="J57" s="194"/>
      <c r="K57" s="194"/>
      <c r="L57" s="194"/>
      <c r="M57" s="6"/>
      <c r="N57" s="5"/>
    </row>
    <row r="58" spans="1:14" ht="33.75" x14ac:dyDescent="0.2">
      <c r="A58" s="221" t="s">
        <v>96</v>
      </c>
      <c r="B58" s="222"/>
      <c r="C58" s="223"/>
      <c r="D58" s="223"/>
      <c r="E58" s="223"/>
      <c r="F58" s="223"/>
      <c r="G58" s="198" t="s">
        <v>37</v>
      </c>
      <c r="H58" s="198" t="s">
        <v>38</v>
      </c>
      <c r="I58" s="198" t="s">
        <v>39</v>
      </c>
      <c r="J58" s="198" t="s">
        <v>40</v>
      </c>
      <c r="K58" s="198" t="s">
        <v>41</v>
      </c>
      <c r="L58" s="198" t="s">
        <v>42</v>
      </c>
      <c r="M58" s="24" t="s">
        <v>43</v>
      </c>
      <c r="N58" s="25" t="s">
        <v>44</v>
      </c>
    </row>
    <row r="59" spans="1:14" x14ac:dyDescent="0.2">
      <c r="A59" s="235" t="s">
        <v>103</v>
      </c>
      <c r="B59" s="236"/>
      <c r="C59" s="146"/>
      <c r="D59" s="237"/>
      <c r="E59" s="238"/>
      <c r="F59" s="228"/>
      <c r="G59" s="143">
        <v>1000</v>
      </c>
      <c r="H59" s="143">
        <v>0</v>
      </c>
      <c r="I59" s="90">
        <f>G59-H59</f>
        <v>1000</v>
      </c>
      <c r="J59" s="155">
        <v>0</v>
      </c>
      <c r="K59" s="155">
        <v>0</v>
      </c>
      <c r="L59" s="90">
        <f>SUM(J59:K59)</f>
        <v>0</v>
      </c>
      <c r="M59" s="16" t="str">
        <f>IFERROR(L59/H59,"N/A")</f>
        <v>N/A</v>
      </c>
      <c r="N59" s="229">
        <v>6600</v>
      </c>
    </row>
    <row r="60" spans="1:14" x14ac:dyDescent="0.2">
      <c r="A60" s="239" t="s">
        <v>104</v>
      </c>
      <c r="B60" s="236"/>
      <c r="C60" s="146"/>
      <c r="D60" s="237"/>
      <c r="E60" s="238"/>
      <c r="F60" s="228"/>
      <c r="G60" s="143">
        <v>18000</v>
      </c>
      <c r="H60" s="143">
        <v>0</v>
      </c>
      <c r="I60" s="94">
        <f t="shared" ref="I60:I62" si="27">G60-H60</f>
        <v>18000</v>
      </c>
      <c r="J60" s="155">
        <v>0</v>
      </c>
      <c r="K60" s="157">
        <v>0</v>
      </c>
      <c r="L60" s="94">
        <f t="shared" ref="L60:L62" si="28">SUM(J60:K60)</f>
        <v>0</v>
      </c>
      <c r="M60" s="15" t="str">
        <f t="shared" ref="M60:M62" si="29">IFERROR(L60/H60,"N/A")</f>
        <v>N/A</v>
      </c>
      <c r="N60" s="231">
        <v>37273.519999999997</v>
      </c>
    </row>
    <row r="61" spans="1:14" x14ac:dyDescent="0.2">
      <c r="A61" s="239"/>
      <c r="B61" s="236"/>
      <c r="C61" s="146"/>
      <c r="D61" s="237"/>
      <c r="E61" s="238"/>
      <c r="F61" s="228"/>
      <c r="G61" s="144">
        <v>0</v>
      </c>
      <c r="H61" s="144">
        <v>0</v>
      </c>
      <c r="I61" s="97">
        <f t="shared" si="27"/>
        <v>0</v>
      </c>
      <c r="J61" s="156">
        <v>0</v>
      </c>
      <c r="K61" s="156">
        <v>0</v>
      </c>
      <c r="L61" s="94">
        <f t="shared" si="28"/>
        <v>0</v>
      </c>
      <c r="M61" s="15" t="str">
        <f t="shared" si="29"/>
        <v>N/A</v>
      </c>
      <c r="N61" s="231">
        <v>0</v>
      </c>
    </row>
    <row r="62" spans="1:14" x14ac:dyDescent="0.2">
      <c r="A62" s="239"/>
      <c r="B62" s="236"/>
      <c r="C62" s="146"/>
      <c r="D62" s="237"/>
      <c r="E62" s="238"/>
      <c r="F62" s="228"/>
      <c r="G62" s="144">
        <v>0</v>
      </c>
      <c r="H62" s="144">
        <v>0</v>
      </c>
      <c r="I62" s="97">
        <f t="shared" si="27"/>
        <v>0</v>
      </c>
      <c r="J62" s="156">
        <v>0</v>
      </c>
      <c r="K62" s="156">
        <v>0</v>
      </c>
      <c r="L62" s="94">
        <f t="shared" si="28"/>
        <v>0</v>
      </c>
      <c r="M62" s="15" t="str">
        <f t="shared" si="29"/>
        <v>N/A</v>
      </c>
      <c r="N62" s="231">
        <v>0</v>
      </c>
    </row>
    <row r="63" spans="1:14" ht="13.5" thickBot="1" x14ac:dyDescent="0.25">
      <c r="A63" s="186"/>
      <c r="B63" s="183"/>
      <c r="C63" s="232" t="s">
        <v>105</v>
      </c>
      <c r="D63" s="233"/>
      <c r="E63" s="233"/>
      <c r="F63" s="234"/>
      <c r="G63" s="95">
        <f t="shared" ref="G63:L63" si="30">SUM(G59:G62)</f>
        <v>19000</v>
      </c>
      <c r="H63" s="95">
        <f t="shared" si="30"/>
        <v>0</v>
      </c>
      <c r="I63" s="95">
        <f t="shared" si="30"/>
        <v>19000</v>
      </c>
      <c r="J63" s="95">
        <f t="shared" si="30"/>
        <v>0</v>
      </c>
      <c r="K63" s="95">
        <f t="shared" si="30"/>
        <v>0</v>
      </c>
      <c r="L63" s="95">
        <f t="shared" si="30"/>
        <v>0</v>
      </c>
      <c r="M63" s="26" t="str">
        <f>IFERROR(L63/H63,"N/A")</f>
        <v>N/A</v>
      </c>
      <c r="N63" s="96">
        <f>SUM(N59:N62)</f>
        <v>43873.52</v>
      </c>
    </row>
    <row r="64" spans="1:14" ht="13.5" thickBot="1" x14ac:dyDescent="0.25"/>
    <row r="65" spans="1:14" s="195" customFormat="1" x14ac:dyDescent="0.2">
      <c r="A65" s="240" t="s">
        <v>106</v>
      </c>
      <c r="B65" s="217"/>
      <c r="C65" s="217"/>
      <c r="D65" s="217"/>
      <c r="E65" s="217"/>
      <c r="F65" s="218"/>
      <c r="G65" s="219"/>
      <c r="H65" s="219"/>
      <c r="I65" s="219"/>
      <c r="J65" s="219"/>
      <c r="K65" s="219"/>
      <c r="L65" s="219"/>
      <c r="M65" s="4"/>
      <c r="N65" s="3"/>
    </row>
    <row r="66" spans="1:14" x14ac:dyDescent="0.2">
      <c r="A66" s="220" t="s">
        <v>107</v>
      </c>
      <c r="B66" s="192"/>
      <c r="C66" s="192"/>
      <c r="D66" s="192"/>
      <c r="E66" s="192"/>
      <c r="F66" s="193"/>
      <c r="G66" s="194"/>
      <c r="H66" s="194"/>
      <c r="I66" s="194"/>
      <c r="J66" s="194"/>
      <c r="K66" s="194"/>
      <c r="L66" s="194"/>
      <c r="M66" s="6"/>
      <c r="N66" s="5"/>
    </row>
    <row r="67" spans="1:14" ht="33.75" x14ac:dyDescent="0.2">
      <c r="A67" s="221" t="s">
        <v>96</v>
      </c>
      <c r="B67" s="222"/>
      <c r="C67" s="223"/>
      <c r="D67" s="223"/>
      <c r="E67" s="223"/>
      <c r="F67" s="223"/>
      <c r="G67" s="198" t="s">
        <v>37</v>
      </c>
      <c r="H67" s="198" t="s">
        <v>38</v>
      </c>
      <c r="I67" s="198" t="s">
        <v>39</v>
      </c>
      <c r="J67" s="198" t="s">
        <v>40</v>
      </c>
      <c r="K67" s="198" t="s">
        <v>41</v>
      </c>
      <c r="L67" s="198" t="s">
        <v>42</v>
      </c>
      <c r="M67" s="24" t="s">
        <v>43</v>
      </c>
      <c r="N67" s="25" t="s">
        <v>44</v>
      </c>
    </row>
    <row r="68" spans="1:14" x14ac:dyDescent="0.2">
      <c r="A68" s="235" t="s">
        <v>108</v>
      </c>
      <c r="B68" s="236"/>
      <c r="C68" s="146"/>
      <c r="D68" s="237"/>
      <c r="E68" s="238"/>
      <c r="F68" s="228"/>
      <c r="G68" s="144">
        <v>62516</v>
      </c>
      <c r="H68" s="143">
        <v>0</v>
      </c>
      <c r="I68" s="90">
        <f t="shared" ref="I68:I83" si="31">G68-H68</f>
        <v>62516</v>
      </c>
      <c r="J68" s="155">
        <v>0</v>
      </c>
      <c r="K68" s="155">
        <v>0</v>
      </c>
      <c r="L68" s="90">
        <f>SUM(J68:K68)</f>
        <v>0</v>
      </c>
      <c r="M68" s="16" t="str">
        <f>IFERROR(L68/H68,"N/A")</f>
        <v>N/A</v>
      </c>
      <c r="N68" s="229">
        <v>31696</v>
      </c>
    </row>
    <row r="69" spans="1:14" x14ac:dyDescent="0.2">
      <c r="A69" s="239" t="s">
        <v>109</v>
      </c>
      <c r="B69" s="236"/>
      <c r="C69" s="146"/>
      <c r="D69" s="237"/>
      <c r="E69" s="238"/>
      <c r="F69" s="228"/>
      <c r="G69" s="144">
        <v>7500</v>
      </c>
      <c r="H69" s="143">
        <v>0</v>
      </c>
      <c r="I69" s="94">
        <f t="shared" si="31"/>
        <v>7500</v>
      </c>
      <c r="J69" s="155">
        <v>0</v>
      </c>
      <c r="K69" s="157">
        <v>0</v>
      </c>
      <c r="L69" s="94">
        <f>SUM(J69:K69)</f>
        <v>0</v>
      </c>
      <c r="M69" s="15" t="str">
        <f>IFERROR(L69/H69,"N/A")</f>
        <v>N/A</v>
      </c>
      <c r="N69" s="231">
        <v>5334</v>
      </c>
    </row>
    <row r="70" spans="1:14" x14ac:dyDescent="0.2">
      <c r="A70" s="239" t="s">
        <v>110</v>
      </c>
      <c r="B70" s="236"/>
      <c r="C70" s="146"/>
      <c r="D70" s="237"/>
      <c r="E70" s="238"/>
      <c r="F70" s="228"/>
      <c r="G70" s="144">
        <v>8000</v>
      </c>
      <c r="H70" s="143">
        <v>0</v>
      </c>
      <c r="I70" s="90">
        <f t="shared" si="31"/>
        <v>8000</v>
      </c>
      <c r="J70" s="155">
        <v>0</v>
      </c>
      <c r="K70" s="155">
        <v>0</v>
      </c>
      <c r="L70" s="90">
        <f t="shared" ref="L70:L80" si="32">SUM(J70:K70)</f>
        <v>0</v>
      </c>
      <c r="M70" s="16" t="str">
        <f t="shared" ref="M70:M80" si="33">IFERROR(L70/H70,"N/A")</f>
        <v>N/A</v>
      </c>
      <c r="N70" s="229">
        <v>9912</v>
      </c>
    </row>
    <row r="71" spans="1:14" x14ac:dyDescent="0.2">
      <c r="A71" s="239" t="s">
        <v>111</v>
      </c>
      <c r="B71" s="236"/>
      <c r="C71" s="146"/>
      <c r="D71" s="237"/>
      <c r="E71" s="238"/>
      <c r="F71" s="228"/>
      <c r="G71" s="144">
        <v>26000</v>
      </c>
      <c r="H71" s="143">
        <v>0</v>
      </c>
      <c r="I71" s="90">
        <f t="shared" si="31"/>
        <v>26000</v>
      </c>
      <c r="J71" s="155">
        <v>0</v>
      </c>
      <c r="K71" s="155">
        <v>0</v>
      </c>
      <c r="L71" s="90">
        <f t="shared" si="32"/>
        <v>0</v>
      </c>
      <c r="M71" s="16" t="str">
        <f t="shared" si="33"/>
        <v>N/A</v>
      </c>
      <c r="N71" s="229">
        <v>18451</v>
      </c>
    </row>
    <row r="72" spans="1:14" x14ac:dyDescent="0.2">
      <c r="A72" s="239" t="s">
        <v>112</v>
      </c>
      <c r="B72" s="236"/>
      <c r="C72" s="146"/>
      <c r="D72" s="237"/>
      <c r="E72" s="238"/>
      <c r="F72" s="228"/>
      <c r="G72" s="144">
        <v>45000</v>
      </c>
      <c r="H72" s="143">
        <v>0</v>
      </c>
      <c r="I72" s="90">
        <f t="shared" si="31"/>
        <v>45000</v>
      </c>
      <c r="J72" s="155">
        <v>0</v>
      </c>
      <c r="K72" s="155">
        <v>0</v>
      </c>
      <c r="L72" s="90">
        <f t="shared" si="32"/>
        <v>0</v>
      </c>
      <c r="M72" s="16" t="str">
        <f t="shared" si="33"/>
        <v>N/A</v>
      </c>
      <c r="N72" s="229">
        <v>76053</v>
      </c>
    </row>
    <row r="73" spans="1:14" x14ac:dyDescent="0.2">
      <c r="A73" s="239" t="s">
        <v>113</v>
      </c>
      <c r="B73" s="236"/>
      <c r="C73" s="146"/>
      <c r="D73" s="237"/>
      <c r="E73" s="238"/>
      <c r="F73" s="228"/>
      <c r="G73" s="144">
        <v>5500</v>
      </c>
      <c r="H73" s="144">
        <v>0</v>
      </c>
      <c r="I73" s="97">
        <f t="shared" si="31"/>
        <v>5500</v>
      </c>
      <c r="J73" s="156">
        <v>0</v>
      </c>
      <c r="K73" s="156">
        <v>0</v>
      </c>
      <c r="L73" s="94">
        <f t="shared" si="32"/>
        <v>0</v>
      </c>
      <c r="M73" s="15" t="str">
        <f t="shared" si="33"/>
        <v>N/A</v>
      </c>
      <c r="N73" s="231">
        <v>6744</v>
      </c>
    </row>
    <row r="74" spans="1:14" x14ac:dyDescent="0.2">
      <c r="A74" s="239" t="s">
        <v>114</v>
      </c>
      <c r="B74" s="236"/>
      <c r="C74" s="146"/>
      <c r="D74" s="237"/>
      <c r="E74" s="238"/>
      <c r="F74" s="228"/>
      <c r="G74" s="144">
        <v>4000</v>
      </c>
      <c r="H74" s="144">
        <v>0</v>
      </c>
      <c r="I74" s="97">
        <f t="shared" si="31"/>
        <v>4000</v>
      </c>
      <c r="J74" s="156">
        <v>0</v>
      </c>
      <c r="K74" s="156">
        <v>0</v>
      </c>
      <c r="L74" s="94">
        <f t="shared" si="32"/>
        <v>0</v>
      </c>
      <c r="M74" s="15" t="str">
        <f t="shared" si="33"/>
        <v>N/A</v>
      </c>
      <c r="N74" s="231">
        <v>4932</v>
      </c>
    </row>
    <row r="75" spans="1:14" x14ac:dyDescent="0.2">
      <c r="A75" s="239" t="s">
        <v>115</v>
      </c>
      <c r="B75" s="236"/>
      <c r="C75" s="146"/>
      <c r="D75" s="237"/>
      <c r="E75" s="238"/>
      <c r="F75" s="228"/>
      <c r="G75" s="144">
        <v>5000</v>
      </c>
      <c r="H75" s="144">
        <v>0</v>
      </c>
      <c r="I75" s="97">
        <f t="shared" si="31"/>
        <v>5000</v>
      </c>
      <c r="J75" s="156">
        <v>0</v>
      </c>
      <c r="K75" s="156">
        <v>0</v>
      </c>
      <c r="L75" s="94">
        <f t="shared" si="32"/>
        <v>0</v>
      </c>
      <c r="M75" s="15" t="str">
        <f t="shared" si="33"/>
        <v>N/A</v>
      </c>
      <c r="N75" s="231">
        <v>4701</v>
      </c>
    </row>
    <row r="76" spans="1:14" x14ac:dyDescent="0.2">
      <c r="A76" s="239" t="s">
        <v>116</v>
      </c>
      <c r="B76" s="236"/>
      <c r="C76" s="146"/>
      <c r="D76" s="237"/>
      <c r="E76" s="238"/>
      <c r="F76" s="228"/>
      <c r="G76" s="144">
        <v>13500</v>
      </c>
      <c r="H76" s="144">
        <v>0</v>
      </c>
      <c r="I76" s="97">
        <f t="shared" si="31"/>
        <v>13500</v>
      </c>
      <c r="J76" s="156">
        <v>0</v>
      </c>
      <c r="K76" s="156">
        <v>0</v>
      </c>
      <c r="L76" s="94">
        <f t="shared" si="32"/>
        <v>0</v>
      </c>
      <c r="M76" s="15" t="str">
        <f t="shared" si="33"/>
        <v>N/A</v>
      </c>
      <c r="N76" s="231">
        <v>10207</v>
      </c>
    </row>
    <row r="77" spans="1:14" x14ac:dyDescent="0.2">
      <c r="A77" s="239" t="s">
        <v>117</v>
      </c>
      <c r="B77" s="236"/>
      <c r="C77" s="146"/>
      <c r="D77" s="237"/>
      <c r="E77" s="238"/>
      <c r="F77" s="228"/>
      <c r="G77" s="144">
        <v>8600</v>
      </c>
      <c r="H77" s="144">
        <v>0</v>
      </c>
      <c r="I77" s="97">
        <f t="shared" si="31"/>
        <v>8600</v>
      </c>
      <c r="J77" s="156">
        <v>0</v>
      </c>
      <c r="K77" s="156">
        <v>0</v>
      </c>
      <c r="L77" s="94">
        <f t="shared" si="32"/>
        <v>0</v>
      </c>
      <c r="M77" s="15" t="str">
        <f t="shared" si="33"/>
        <v>N/A</v>
      </c>
      <c r="N77" s="231">
        <v>12733</v>
      </c>
    </row>
    <row r="78" spans="1:14" x14ac:dyDescent="0.2">
      <c r="A78" s="239" t="s">
        <v>118</v>
      </c>
      <c r="B78" s="236"/>
      <c r="C78" s="146"/>
      <c r="D78" s="237"/>
      <c r="E78" s="238"/>
      <c r="F78" s="228"/>
      <c r="G78" s="144">
        <v>6500</v>
      </c>
      <c r="H78" s="144">
        <v>0</v>
      </c>
      <c r="I78" s="97">
        <f t="shared" si="31"/>
        <v>6500</v>
      </c>
      <c r="J78" s="156">
        <v>0</v>
      </c>
      <c r="K78" s="156">
        <v>0</v>
      </c>
      <c r="L78" s="94">
        <f t="shared" si="32"/>
        <v>0</v>
      </c>
      <c r="M78" s="15" t="str">
        <f t="shared" si="33"/>
        <v>N/A</v>
      </c>
      <c r="N78" s="231">
        <v>3640</v>
      </c>
    </row>
    <row r="79" spans="1:14" x14ac:dyDescent="0.2">
      <c r="A79" s="239" t="s">
        <v>119</v>
      </c>
      <c r="B79" s="236"/>
      <c r="C79" s="146"/>
      <c r="D79" s="237"/>
      <c r="E79" s="238"/>
      <c r="F79" s="228"/>
      <c r="G79" s="144">
        <v>10000</v>
      </c>
      <c r="H79" s="143">
        <v>0</v>
      </c>
      <c r="I79" s="90">
        <f t="shared" si="31"/>
        <v>10000</v>
      </c>
      <c r="J79" s="155">
        <v>0</v>
      </c>
      <c r="K79" s="155">
        <v>0</v>
      </c>
      <c r="L79" s="90">
        <f t="shared" si="32"/>
        <v>0</v>
      </c>
      <c r="M79" s="16" t="str">
        <f t="shared" si="33"/>
        <v>N/A</v>
      </c>
      <c r="N79" s="229">
        <v>13716</v>
      </c>
    </row>
    <row r="80" spans="1:14" x14ac:dyDescent="0.2">
      <c r="A80" s="239" t="s">
        <v>120</v>
      </c>
      <c r="B80" s="236"/>
      <c r="C80" s="146"/>
      <c r="D80" s="237"/>
      <c r="E80" s="238"/>
      <c r="F80" s="228"/>
      <c r="G80" s="144">
        <v>8000</v>
      </c>
      <c r="H80" s="143">
        <v>0</v>
      </c>
      <c r="I80" s="94">
        <f t="shared" si="31"/>
        <v>8000</v>
      </c>
      <c r="J80" s="155">
        <v>0</v>
      </c>
      <c r="K80" s="157">
        <v>0</v>
      </c>
      <c r="L80" s="94">
        <f t="shared" si="32"/>
        <v>0</v>
      </c>
      <c r="M80" s="15" t="str">
        <f t="shared" si="33"/>
        <v>N/A</v>
      </c>
      <c r="N80" s="231">
        <v>7368</v>
      </c>
    </row>
    <row r="81" spans="1:14" x14ac:dyDescent="0.2">
      <c r="A81" s="241" t="s">
        <v>121</v>
      </c>
      <c r="B81" s="236"/>
      <c r="C81" s="146"/>
      <c r="D81" s="237"/>
      <c r="E81" s="238"/>
      <c r="F81" s="228"/>
      <c r="G81" s="144">
        <v>111635</v>
      </c>
      <c r="H81" s="143">
        <v>0</v>
      </c>
      <c r="I81" s="90">
        <f t="shared" si="31"/>
        <v>111635</v>
      </c>
      <c r="J81" s="155">
        <v>0</v>
      </c>
      <c r="K81" s="155">
        <v>0</v>
      </c>
      <c r="L81" s="90">
        <f t="shared" ref="L81:L83" si="34">SUM(J81:K81)</f>
        <v>0</v>
      </c>
      <c r="M81" s="16" t="str">
        <f t="shared" ref="M81:M83" si="35">IFERROR(L81/H81,"N/A")</f>
        <v>N/A</v>
      </c>
      <c r="N81" s="229">
        <v>105193</v>
      </c>
    </row>
    <row r="82" spans="1:14" x14ac:dyDescent="0.2">
      <c r="A82" s="241" t="s">
        <v>122</v>
      </c>
      <c r="B82" s="236"/>
      <c r="C82" s="146"/>
      <c r="D82" s="237"/>
      <c r="E82" s="238"/>
      <c r="F82" s="228"/>
      <c r="G82" s="144">
        <v>40000</v>
      </c>
      <c r="H82" s="143">
        <v>0</v>
      </c>
      <c r="I82" s="90">
        <f t="shared" si="31"/>
        <v>40000</v>
      </c>
      <c r="J82" s="155">
        <v>0</v>
      </c>
      <c r="K82" s="155">
        <v>0</v>
      </c>
      <c r="L82" s="90">
        <f t="shared" si="34"/>
        <v>0</v>
      </c>
      <c r="M82" s="16" t="str">
        <f t="shared" si="35"/>
        <v>N/A</v>
      </c>
      <c r="N82" s="229">
        <v>4110</v>
      </c>
    </row>
    <row r="83" spans="1:14" x14ac:dyDescent="0.2">
      <c r="A83" s="241"/>
      <c r="B83" s="236"/>
      <c r="C83" s="147"/>
      <c r="D83" s="242"/>
      <c r="E83" s="243"/>
      <c r="F83" s="228"/>
      <c r="G83" s="144">
        <v>0</v>
      </c>
      <c r="H83" s="143">
        <v>0</v>
      </c>
      <c r="I83" s="90">
        <f t="shared" si="31"/>
        <v>0</v>
      </c>
      <c r="J83" s="155">
        <v>0</v>
      </c>
      <c r="K83" s="155">
        <v>0</v>
      </c>
      <c r="L83" s="90">
        <f t="shared" si="34"/>
        <v>0</v>
      </c>
      <c r="M83" s="16" t="str">
        <f t="shared" si="35"/>
        <v>N/A</v>
      </c>
      <c r="N83" s="229">
        <v>0</v>
      </c>
    </row>
    <row r="84" spans="1:14" ht="13.5" thickBot="1" x14ac:dyDescent="0.25">
      <c r="A84" s="186"/>
      <c r="B84" s="183"/>
      <c r="C84" s="232" t="s">
        <v>123</v>
      </c>
      <c r="D84" s="233"/>
      <c r="E84" s="233"/>
      <c r="F84" s="234"/>
      <c r="G84" s="95">
        <f t="shared" ref="G84:L84" si="36">SUM(G68:G83)</f>
        <v>361751</v>
      </c>
      <c r="H84" s="95">
        <f t="shared" si="36"/>
        <v>0</v>
      </c>
      <c r="I84" s="95">
        <f t="shared" si="36"/>
        <v>361751</v>
      </c>
      <c r="J84" s="95">
        <f t="shared" si="36"/>
        <v>0</v>
      </c>
      <c r="K84" s="95">
        <f t="shared" si="36"/>
        <v>0</v>
      </c>
      <c r="L84" s="95">
        <f t="shared" si="36"/>
        <v>0</v>
      </c>
      <c r="M84" s="26" t="str">
        <f>IFERROR(L84/H84,"N/A")</f>
        <v>N/A</v>
      </c>
      <c r="N84" s="96">
        <f>SUM(N68:N83)</f>
        <v>314790</v>
      </c>
    </row>
    <row r="85" spans="1:14" ht="13.5" thickBot="1" x14ac:dyDescent="0.25"/>
    <row r="86" spans="1:14" s="195" customFormat="1" x14ac:dyDescent="0.2">
      <c r="A86" s="216" t="s">
        <v>124</v>
      </c>
      <c r="B86" s="217"/>
      <c r="C86" s="217"/>
      <c r="D86" s="217"/>
      <c r="E86" s="217"/>
      <c r="F86" s="218"/>
      <c r="G86" s="219"/>
      <c r="H86" s="219"/>
      <c r="I86" s="219"/>
      <c r="J86" s="219"/>
      <c r="K86" s="219"/>
      <c r="L86" s="219"/>
      <c r="M86" s="4"/>
      <c r="N86" s="3"/>
    </row>
    <row r="87" spans="1:14" x14ac:dyDescent="0.2">
      <c r="A87" s="220" t="s">
        <v>125</v>
      </c>
      <c r="B87" s="192"/>
      <c r="C87" s="192"/>
      <c r="D87" s="192"/>
      <c r="E87" s="192"/>
      <c r="F87" s="193"/>
      <c r="G87" s="194"/>
      <c r="H87" s="194"/>
      <c r="I87" s="194"/>
      <c r="J87" s="194"/>
      <c r="K87" s="194"/>
      <c r="L87" s="194"/>
      <c r="M87" s="6"/>
      <c r="N87" s="5"/>
    </row>
    <row r="88" spans="1:14" ht="33.75" x14ac:dyDescent="0.2">
      <c r="A88" s="221" t="s">
        <v>96</v>
      </c>
      <c r="B88" s="222"/>
      <c r="C88" s="223"/>
      <c r="D88" s="223"/>
      <c r="E88" s="223"/>
      <c r="F88" s="223"/>
      <c r="G88" s="198" t="s">
        <v>37</v>
      </c>
      <c r="H88" s="198" t="s">
        <v>38</v>
      </c>
      <c r="I88" s="198" t="s">
        <v>39</v>
      </c>
      <c r="J88" s="198" t="s">
        <v>40</v>
      </c>
      <c r="K88" s="198" t="s">
        <v>41</v>
      </c>
      <c r="L88" s="198" t="s">
        <v>42</v>
      </c>
      <c r="M88" s="24" t="s">
        <v>43</v>
      </c>
      <c r="N88" s="25" t="s">
        <v>44</v>
      </c>
    </row>
    <row r="89" spans="1:14" x14ac:dyDescent="0.2">
      <c r="A89" s="235" t="s">
        <v>126</v>
      </c>
      <c r="B89" s="236"/>
      <c r="C89" s="146"/>
      <c r="D89" s="237"/>
      <c r="E89" s="238"/>
      <c r="F89" s="228"/>
      <c r="G89" s="143">
        <v>724716</v>
      </c>
      <c r="H89" s="143">
        <v>0</v>
      </c>
      <c r="I89" s="90">
        <f t="shared" ref="I89:I92" si="37">G89-H89</f>
        <v>724716</v>
      </c>
      <c r="J89" s="155">
        <v>0</v>
      </c>
      <c r="K89" s="155">
        <v>0</v>
      </c>
      <c r="L89" s="90">
        <f>SUM(J89:K89)</f>
        <v>0</v>
      </c>
      <c r="M89" s="16" t="str">
        <f>IFERROR(L89/H89,"N/A")</f>
        <v>N/A</v>
      </c>
      <c r="N89" s="229">
        <v>816570</v>
      </c>
    </row>
    <row r="90" spans="1:14" x14ac:dyDescent="0.2">
      <c r="A90" s="239" t="s">
        <v>127</v>
      </c>
      <c r="B90" s="236"/>
      <c r="C90" s="146"/>
      <c r="D90" s="237"/>
      <c r="E90" s="238"/>
      <c r="F90" s="228"/>
      <c r="G90" s="143">
        <v>100000</v>
      </c>
      <c r="H90" s="143">
        <v>0</v>
      </c>
      <c r="I90" s="90">
        <f t="shared" si="37"/>
        <v>100000</v>
      </c>
      <c r="J90" s="155">
        <v>0</v>
      </c>
      <c r="K90" s="155">
        <v>0</v>
      </c>
      <c r="L90" s="90">
        <f t="shared" ref="L90:L92" si="38">SUM(J90:K90)</f>
        <v>0</v>
      </c>
      <c r="M90" s="16" t="str">
        <f t="shared" ref="M90:M92" si="39">IFERROR(L90/H90,"N/A")</f>
        <v>N/A</v>
      </c>
      <c r="N90" s="229">
        <v>169401</v>
      </c>
    </row>
    <row r="91" spans="1:14" x14ac:dyDescent="0.2">
      <c r="A91" s="239"/>
      <c r="B91" s="236"/>
      <c r="C91" s="146"/>
      <c r="D91" s="237"/>
      <c r="E91" s="238"/>
      <c r="F91" s="228"/>
      <c r="G91" s="143">
        <v>0</v>
      </c>
      <c r="H91" s="143">
        <v>0</v>
      </c>
      <c r="I91" s="90">
        <f t="shared" si="37"/>
        <v>0</v>
      </c>
      <c r="J91" s="155">
        <v>0</v>
      </c>
      <c r="K91" s="155">
        <v>0</v>
      </c>
      <c r="L91" s="90">
        <f t="shared" si="38"/>
        <v>0</v>
      </c>
      <c r="M91" s="16" t="str">
        <f t="shared" si="39"/>
        <v>N/A</v>
      </c>
      <c r="N91" s="229">
        <v>0</v>
      </c>
    </row>
    <row r="92" spans="1:14" x14ac:dyDescent="0.2">
      <c r="A92" s="239"/>
      <c r="B92" s="236"/>
      <c r="C92" s="146"/>
      <c r="D92" s="237"/>
      <c r="E92" s="238"/>
      <c r="F92" s="228"/>
      <c r="G92" s="143">
        <v>0</v>
      </c>
      <c r="H92" s="143">
        <v>0</v>
      </c>
      <c r="I92" s="90">
        <f t="shared" si="37"/>
        <v>0</v>
      </c>
      <c r="J92" s="155">
        <v>0</v>
      </c>
      <c r="K92" s="155">
        <v>0</v>
      </c>
      <c r="L92" s="90">
        <f t="shared" si="38"/>
        <v>0</v>
      </c>
      <c r="M92" s="16" t="str">
        <f t="shared" si="39"/>
        <v>N/A</v>
      </c>
      <c r="N92" s="229">
        <v>0</v>
      </c>
    </row>
    <row r="93" spans="1:14" ht="13.5" thickBot="1" x14ac:dyDescent="0.25">
      <c r="A93" s="186"/>
      <c r="B93" s="183"/>
      <c r="C93" s="232" t="s">
        <v>128</v>
      </c>
      <c r="D93" s="233"/>
      <c r="E93" s="233"/>
      <c r="F93" s="234"/>
      <c r="G93" s="95">
        <f t="shared" ref="G93:L93" si="40">SUM(G89:G92)</f>
        <v>824716</v>
      </c>
      <c r="H93" s="95">
        <f t="shared" si="40"/>
        <v>0</v>
      </c>
      <c r="I93" s="95">
        <f t="shared" si="40"/>
        <v>824716</v>
      </c>
      <c r="J93" s="95">
        <f t="shared" si="40"/>
        <v>0</v>
      </c>
      <c r="K93" s="95">
        <f t="shared" si="40"/>
        <v>0</v>
      </c>
      <c r="L93" s="95">
        <f t="shared" si="40"/>
        <v>0</v>
      </c>
      <c r="M93" s="26" t="str">
        <f>IFERROR(L93/H93,"N/A")</f>
        <v>N/A</v>
      </c>
      <c r="N93" s="96">
        <f>SUM(N89:N92)</f>
        <v>985971</v>
      </c>
    </row>
    <row r="94" spans="1:14" ht="13.5" thickBot="1" x14ac:dyDescent="0.25"/>
    <row r="95" spans="1:14" s="195" customFormat="1" x14ac:dyDescent="0.2">
      <c r="A95" s="216" t="s">
        <v>129</v>
      </c>
      <c r="B95" s="217"/>
      <c r="C95" s="217"/>
      <c r="D95" s="217"/>
      <c r="E95" s="217"/>
      <c r="F95" s="218"/>
      <c r="G95" s="219"/>
      <c r="H95" s="219"/>
      <c r="I95" s="219"/>
      <c r="J95" s="219"/>
      <c r="K95" s="219"/>
      <c r="L95" s="219"/>
      <c r="M95" s="4"/>
      <c r="N95" s="3"/>
    </row>
    <row r="96" spans="1:14" x14ac:dyDescent="0.2">
      <c r="A96" s="220" t="s">
        <v>130</v>
      </c>
      <c r="B96" s="192"/>
      <c r="C96" s="192"/>
      <c r="D96" s="192"/>
      <c r="E96" s="192"/>
      <c r="F96" s="193"/>
      <c r="G96" s="194"/>
      <c r="H96" s="194"/>
      <c r="I96" s="194"/>
      <c r="J96" s="194"/>
      <c r="K96" s="194"/>
      <c r="L96" s="194"/>
      <c r="M96" s="6"/>
      <c r="N96" s="5"/>
    </row>
    <row r="97" spans="1:14" ht="33.75" x14ac:dyDescent="0.2">
      <c r="A97" s="221" t="s">
        <v>96</v>
      </c>
      <c r="B97" s="222"/>
      <c r="C97" s="223"/>
      <c r="D97" s="223"/>
      <c r="E97" s="223"/>
      <c r="F97" s="223"/>
      <c r="G97" s="198" t="s">
        <v>37</v>
      </c>
      <c r="H97" s="198" t="s">
        <v>38</v>
      </c>
      <c r="I97" s="198" t="s">
        <v>39</v>
      </c>
      <c r="J97" s="198" t="s">
        <v>40</v>
      </c>
      <c r="K97" s="198" t="s">
        <v>41</v>
      </c>
      <c r="L97" s="198" t="s">
        <v>42</v>
      </c>
      <c r="M97" s="24" t="s">
        <v>43</v>
      </c>
      <c r="N97" s="25" t="s">
        <v>44</v>
      </c>
    </row>
    <row r="98" spans="1:14" x14ac:dyDescent="0.2">
      <c r="A98" s="235" t="s">
        <v>131</v>
      </c>
      <c r="B98" s="236"/>
      <c r="C98" s="146"/>
      <c r="D98" s="237"/>
      <c r="E98" s="238"/>
      <c r="F98" s="228"/>
      <c r="G98" s="143">
        <v>1250</v>
      </c>
      <c r="H98" s="143">
        <v>0</v>
      </c>
      <c r="I98" s="90">
        <f t="shared" ref="I98:I101" si="41">G98-H98</f>
        <v>1250</v>
      </c>
      <c r="J98" s="155">
        <v>0</v>
      </c>
      <c r="K98" s="155">
        <v>0</v>
      </c>
      <c r="L98" s="90">
        <f>SUM(J98:K98)</f>
        <v>0</v>
      </c>
      <c r="M98" s="16" t="str">
        <f>IFERROR(L98/H98,"N/A")</f>
        <v>N/A</v>
      </c>
      <c r="N98" s="229">
        <v>25</v>
      </c>
    </row>
    <row r="99" spans="1:14" x14ac:dyDescent="0.2">
      <c r="A99" s="239" t="s">
        <v>132</v>
      </c>
      <c r="B99" s="236"/>
      <c r="C99" s="146"/>
      <c r="D99" s="237"/>
      <c r="E99" s="238"/>
      <c r="F99" s="228"/>
      <c r="G99" s="143">
        <v>500</v>
      </c>
      <c r="H99" s="143">
        <v>0</v>
      </c>
      <c r="I99" s="90">
        <f t="shared" si="41"/>
        <v>500</v>
      </c>
      <c r="J99" s="155">
        <v>0</v>
      </c>
      <c r="K99" s="155">
        <v>0</v>
      </c>
      <c r="L99" s="90">
        <f t="shared" ref="L99:L101" si="42">SUM(J99:K99)</f>
        <v>0</v>
      </c>
      <c r="M99" s="16" t="str">
        <f t="shared" ref="M99:M101" si="43">IFERROR(L99/H99,"N/A")</f>
        <v>N/A</v>
      </c>
      <c r="N99" s="229">
        <v>208</v>
      </c>
    </row>
    <row r="100" spans="1:14" x14ac:dyDescent="0.2">
      <c r="A100" s="239"/>
      <c r="B100" s="236"/>
      <c r="C100" s="146"/>
      <c r="D100" s="237"/>
      <c r="E100" s="238"/>
      <c r="F100" s="228"/>
      <c r="G100" s="143">
        <v>0</v>
      </c>
      <c r="H100" s="143">
        <v>0</v>
      </c>
      <c r="I100" s="90">
        <f t="shared" si="41"/>
        <v>0</v>
      </c>
      <c r="J100" s="155">
        <v>0</v>
      </c>
      <c r="K100" s="155">
        <v>0</v>
      </c>
      <c r="L100" s="90">
        <f t="shared" si="42"/>
        <v>0</v>
      </c>
      <c r="M100" s="16" t="str">
        <f t="shared" si="43"/>
        <v>N/A</v>
      </c>
      <c r="N100" s="229">
        <v>0</v>
      </c>
    </row>
    <row r="101" spans="1:14" x14ac:dyDescent="0.2">
      <c r="A101" s="239"/>
      <c r="B101" s="236"/>
      <c r="C101" s="146"/>
      <c r="D101" s="237"/>
      <c r="E101" s="238"/>
      <c r="F101" s="228"/>
      <c r="G101" s="143">
        <v>0</v>
      </c>
      <c r="H101" s="143">
        <v>0</v>
      </c>
      <c r="I101" s="90">
        <f t="shared" si="41"/>
        <v>0</v>
      </c>
      <c r="J101" s="155">
        <v>0</v>
      </c>
      <c r="K101" s="155">
        <v>0</v>
      </c>
      <c r="L101" s="90">
        <f t="shared" si="42"/>
        <v>0</v>
      </c>
      <c r="M101" s="16" t="str">
        <f t="shared" si="43"/>
        <v>N/A</v>
      </c>
      <c r="N101" s="229">
        <v>0</v>
      </c>
    </row>
    <row r="102" spans="1:14" ht="13.5" thickBot="1" x14ac:dyDescent="0.25">
      <c r="A102" s="186"/>
      <c r="B102" s="183"/>
      <c r="C102" s="232" t="s">
        <v>133</v>
      </c>
      <c r="D102" s="233"/>
      <c r="E102" s="233"/>
      <c r="F102" s="234"/>
      <c r="G102" s="95">
        <f t="shared" ref="G102:L102" si="44">SUM(G98:G101)</f>
        <v>1750</v>
      </c>
      <c r="H102" s="95">
        <f t="shared" si="44"/>
        <v>0</v>
      </c>
      <c r="I102" s="95">
        <f t="shared" si="44"/>
        <v>1750</v>
      </c>
      <c r="J102" s="95">
        <f t="shared" si="44"/>
        <v>0</v>
      </c>
      <c r="K102" s="95">
        <f t="shared" si="44"/>
        <v>0</v>
      </c>
      <c r="L102" s="95">
        <f t="shared" si="44"/>
        <v>0</v>
      </c>
      <c r="M102" s="26" t="str">
        <f>IFERROR(L102/H102,"N/A")</f>
        <v>N/A</v>
      </c>
      <c r="N102" s="96">
        <f>SUM(N98:N101)</f>
        <v>233</v>
      </c>
    </row>
    <row r="103" spans="1:14" ht="13.5" thickBot="1" x14ac:dyDescent="0.25"/>
    <row r="104" spans="1:14" s="195" customFormat="1" x14ac:dyDescent="0.2">
      <c r="A104" s="216" t="s">
        <v>134</v>
      </c>
      <c r="B104" s="217"/>
      <c r="C104" s="217"/>
      <c r="D104" s="217"/>
      <c r="E104" s="217"/>
      <c r="F104" s="218"/>
      <c r="G104" s="219"/>
      <c r="H104" s="219"/>
      <c r="I104" s="219"/>
      <c r="J104" s="219"/>
      <c r="K104" s="219"/>
      <c r="L104" s="219"/>
      <c r="M104" s="4"/>
      <c r="N104" s="3"/>
    </row>
    <row r="105" spans="1:14" s="195" customFormat="1" ht="11.25" x14ac:dyDescent="0.2">
      <c r="A105" s="220" t="s">
        <v>135</v>
      </c>
      <c r="B105" s="244"/>
      <c r="C105" s="244"/>
      <c r="D105" s="244"/>
      <c r="E105" s="244"/>
      <c r="F105" s="193"/>
      <c r="G105" s="193"/>
      <c r="H105" s="193"/>
      <c r="I105" s="193"/>
      <c r="J105" s="193"/>
      <c r="K105" s="193"/>
      <c r="L105" s="193"/>
      <c r="M105" s="74"/>
      <c r="N105" s="245"/>
    </row>
    <row r="106" spans="1:14" s="195" customFormat="1" ht="11.25" x14ac:dyDescent="0.2">
      <c r="A106" s="246" t="s">
        <v>136</v>
      </c>
      <c r="B106" s="244"/>
      <c r="C106" s="244"/>
      <c r="D106" s="244"/>
      <c r="E106" s="244"/>
      <c r="F106" s="193"/>
      <c r="G106" s="193"/>
      <c r="H106" s="193"/>
      <c r="I106" s="193"/>
      <c r="J106" s="193"/>
      <c r="K106" s="193"/>
      <c r="L106" s="193"/>
      <c r="M106" s="74"/>
      <c r="N106" s="245"/>
    </row>
    <row r="107" spans="1:14" s="195" customFormat="1" ht="11.25" x14ac:dyDescent="0.2">
      <c r="A107" s="246" t="s">
        <v>137</v>
      </c>
      <c r="B107" s="244"/>
      <c r="C107" s="244"/>
      <c r="D107" s="244"/>
      <c r="E107" s="244"/>
      <c r="F107" s="244"/>
      <c r="G107" s="27"/>
      <c r="H107" s="27"/>
      <c r="I107" s="27"/>
      <c r="J107" s="27"/>
      <c r="K107" s="27"/>
      <c r="L107" s="27"/>
      <c r="M107" s="28"/>
      <c r="N107" s="29"/>
    </row>
    <row r="108" spans="1:14" ht="34.5" thickBot="1" x14ac:dyDescent="0.25">
      <c r="A108" s="221" t="s">
        <v>96</v>
      </c>
      <c r="B108" s="222"/>
      <c r="C108" s="223"/>
      <c r="D108" s="223"/>
      <c r="E108" s="223"/>
      <c r="F108" s="223"/>
      <c r="G108" s="198" t="s">
        <v>37</v>
      </c>
      <c r="H108" s="198" t="s">
        <v>38</v>
      </c>
      <c r="I108" s="198" t="s">
        <v>39</v>
      </c>
      <c r="J108" s="198" t="s">
        <v>40</v>
      </c>
      <c r="K108" s="198" t="s">
        <v>41</v>
      </c>
      <c r="L108" s="198" t="s">
        <v>42</v>
      </c>
      <c r="M108" s="24" t="s">
        <v>43</v>
      </c>
      <c r="N108" s="25" t="s">
        <v>44</v>
      </c>
    </row>
    <row r="109" spans="1:14" ht="13.5" thickBot="1" x14ac:dyDescent="0.25">
      <c r="A109" s="247" t="s">
        <v>138</v>
      </c>
      <c r="B109" s="248"/>
      <c r="C109" s="148"/>
      <c r="D109" s="228"/>
      <c r="E109" s="249" t="s">
        <v>139</v>
      </c>
      <c r="F109" s="250">
        <f>IFERROR(H111/H113,"N/A")</f>
        <v>0</v>
      </c>
      <c r="G109" s="144">
        <v>0</v>
      </c>
      <c r="H109" s="144">
        <v>0</v>
      </c>
      <c r="I109" s="97">
        <f>G109-H109</f>
        <v>0</v>
      </c>
      <c r="J109" s="156">
        <v>0</v>
      </c>
      <c r="K109" s="156">
        <v>0</v>
      </c>
      <c r="L109" s="90">
        <f>SUM(J109:K109)</f>
        <v>0</v>
      </c>
      <c r="M109" s="16" t="str">
        <f>IFERROR(L109/H109,"N/A")</f>
        <v>N/A</v>
      </c>
      <c r="N109" s="229">
        <v>3696</v>
      </c>
    </row>
    <row r="110" spans="1:14" ht="13.5" thickBot="1" x14ac:dyDescent="0.25">
      <c r="A110" s="251"/>
      <c r="B110" s="248"/>
      <c r="C110" s="149"/>
      <c r="D110" s="228"/>
      <c r="E110" s="249" t="s">
        <v>139</v>
      </c>
      <c r="F110" s="250" t="str">
        <f>IFERROR(H112/H114,"N/A")</f>
        <v>N/A</v>
      </c>
      <c r="G110" s="144">
        <v>0</v>
      </c>
      <c r="H110" s="144">
        <v>0</v>
      </c>
      <c r="I110" s="97">
        <f t="shared" ref="I110" si="45">G110-H110</f>
        <v>0</v>
      </c>
      <c r="J110" s="156">
        <v>0</v>
      </c>
      <c r="K110" s="156">
        <v>0</v>
      </c>
      <c r="L110" s="97">
        <f>SUM(J110:K110)</f>
        <v>0</v>
      </c>
      <c r="M110" s="22" t="str">
        <f>IFERROR(L110/H110,"N/A")</f>
        <v>N/A</v>
      </c>
      <c r="N110" s="252">
        <v>0</v>
      </c>
    </row>
    <row r="111" spans="1:14" ht="13.5" thickBot="1" x14ac:dyDescent="0.25">
      <c r="A111" s="186"/>
      <c r="B111" s="183"/>
      <c r="C111" s="232" t="s">
        <v>140</v>
      </c>
      <c r="D111" s="233"/>
      <c r="E111" s="233"/>
      <c r="F111" s="253"/>
      <c r="G111" s="98">
        <f>SUM(G109:G110)</f>
        <v>0</v>
      </c>
      <c r="H111" s="98">
        <f>SUM(H109:H110)</f>
        <v>0</v>
      </c>
      <c r="I111" s="98">
        <f>SUM(I109:I110)</f>
        <v>0</v>
      </c>
      <c r="J111" s="98">
        <f t="shared" ref="J111:L111" si="46">SUM(J109:J110)</f>
        <v>0</v>
      </c>
      <c r="K111" s="98">
        <f t="shared" si="46"/>
        <v>0</v>
      </c>
      <c r="L111" s="98">
        <f t="shared" si="46"/>
        <v>0</v>
      </c>
      <c r="M111" s="87" t="str">
        <f>IFERROR(L111/H111,"N/A")</f>
        <v>N/A</v>
      </c>
      <c r="N111" s="99">
        <f>SUM(N109:N110)</f>
        <v>3696</v>
      </c>
    </row>
    <row r="112" spans="1:14" ht="13.5" thickBot="1" x14ac:dyDescent="0.25"/>
    <row r="113" spans="1:14" ht="15.75" thickBot="1" x14ac:dyDescent="0.3">
      <c r="A113" s="254"/>
      <c r="B113" s="255"/>
      <c r="C113" s="256" t="s">
        <v>141</v>
      </c>
      <c r="D113" s="255"/>
      <c r="E113" s="255"/>
      <c r="F113" s="257"/>
      <c r="G113" s="100">
        <f t="shared" ref="G113:L113" si="47">SUM(G111,G102,G93,G84,G63,G54,G44)</f>
        <v>1770518.65</v>
      </c>
      <c r="H113" s="100">
        <f t="shared" si="47"/>
        <v>54999</v>
      </c>
      <c r="I113" s="100">
        <f t="shared" si="47"/>
        <v>1715519.65</v>
      </c>
      <c r="J113" s="100">
        <f t="shared" si="47"/>
        <v>27500</v>
      </c>
      <c r="K113" s="100">
        <f t="shared" si="47"/>
        <v>27500</v>
      </c>
      <c r="L113" s="100">
        <f t="shared" si="47"/>
        <v>55000</v>
      </c>
      <c r="M113" s="2">
        <f>IFERROR(L113/H113,"N/A")</f>
        <v>1.0000181821487664</v>
      </c>
      <c r="N113" s="101">
        <f>SUM(N111,N102,N93,N84,N63,N54,N44)</f>
        <v>2000368.4000000001</v>
      </c>
    </row>
    <row r="114" spans="1:14" ht="15" customHeight="1" thickBot="1" x14ac:dyDescent="0.25"/>
    <row r="115" spans="1:14" ht="15" x14ac:dyDescent="0.25">
      <c r="A115" s="258" t="s">
        <v>24</v>
      </c>
      <c r="B115" s="217"/>
      <c r="C115" s="217"/>
      <c r="D115" s="217"/>
      <c r="E115" s="217"/>
      <c r="F115" s="217"/>
      <c r="G115" s="217"/>
      <c r="H115" s="217"/>
      <c r="I115" s="217"/>
      <c r="J115" s="217"/>
      <c r="K115" s="217"/>
      <c r="L115" s="217"/>
      <c r="M115" s="217"/>
      <c r="N115" s="259"/>
    </row>
    <row r="116" spans="1:14" ht="14.25" x14ac:dyDescent="0.2">
      <c r="A116" s="260" t="s">
        <v>142</v>
      </c>
      <c r="B116" s="261"/>
      <c r="C116" s="261"/>
      <c r="D116" s="261"/>
      <c r="E116" s="261"/>
      <c r="F116" s="261"/>
      <c r="G116" s="261"/>
      <c r="H116" s="261"/>
      <c r="I116" s="261"/>
      <c r="J116" s="261"/>
      <c r="K116" s="261"/>
      <c r="L116" s="261"/>
      <c r="M116" s="261"/>
      <c r="N116" s="262"/>
    </row>
    <row r="117" spans="1:14" ht="15" x14ac:dyDescent="0.25">
      <c r="A117" s="260" t="s">
        <v>143</v>
      </c>
      <c r="B117" s="261"/>
      <c r="C117" s="261"/>
      <c r="D117" s="261"/>
      <c r="E117" s="261"/>
      <c r="F117" s="261"/>
      <c r="G117" s="261"/>
      <c r="H117" s="261"/>
      <c r="I117" s="261"/>
      <c r="J117" s="261"/>
      <c r="K117" s="261"/>
      <c r="L117" s="261"/>
      <c r="M117" s="261"/>
      <c r="N117" s="262"/>
    </row>
    <row r="118" spans="1:14" ht="15" x14ac:dyDescent="0.25">
      <c r="A118" s="260" t="s">
        <v>144</v>
      </c>
      <c r="B118" s="261"/>
      <c r="C118" s="261"/>
      <c r="D118" s="261"/>
      <c r="E118" s="261"/>
      <c r="F118" s="261"/>
      <c r="G118" s="261"/>
      <c r="H118" s="261"/>
      <c r="I118" s="261"/>
      <c r="J118" s="261"/>
      <c r="K118" s="261"/>
      <c r="L118" s="261"/>
      <c r="M118" s="261"/>
      <c r="N118" s="262"/>
    </row>
    <row r="119" spans="1:14" ht="45" customHeight="1" x14ac:dyDescent="0.2">
      <c r="A119" s="263" t="s">
        <v>145</v>
      </c>
      <c r="B119" s="264"/>
      <c r="C119" s="264" t="s">
        <v>96</v>
      </c>
      <c r="I119" s="265" t="s">
        <v>146</v>
      </c>
      <c r="J119" s="265" t="s">
        <v>147</v>
      </c>
      <c r="K119" s="265" t="s">
        <v>148</v>
      </c>
      <c r="L119" s="265" t="s">
        <v>149</v>
      </c>
      <c r="M119" s="81" t="s">
        <v>150</v>
      </c>
      <c r="N119" s="266" t="s">
        <v>151</v>
      </c>
    </row>
    <row r="120" spans="1:14" ht="15" customHeight="1" x14ac:dyDescent="0.2">
      <c r="A120" s="267" t="s">
        <v>152</v>
      </c>
      <c r="B120" s="107"/>
      <c r="C120" s="107"/>
      <c r="I120" s="108"/>
      <c r="J120" s="108"/>
      <c r="K120" s="108"/>
      <c r="L120" s="108"/>
      <c r="M120" s="11"/>
      <c r="N120" s="77"/>
    </row>
    <row r="121" spans="1:14" ht="15" customHeight="1" x14ac:dyDescent="0.2">
      <c r="A121" s="268" t="s">
        <v>153</v>
      </c>
      <c r="B121" s="150"/>
      <c r="C121" s="150" t="s">
        <v>56</v>
      </c>
      <c r="I121" s="143">
        <v>11700</v>
      </c>
      <c r="J121" s="157">
        <v>11700</v>
      </c>
      <c r="K121" s="157">
        <v>0</v>
      </c>
      <c r="L121" s="102">
        <f t="shared" ref="L121:L123" si="48">SUM(J121:K121)</f>
        <v>11700</v>
      </c>
      <c r="M121" s="11"/>
      <c r="N121" s="77"/>
    </row>
    <row r="122" spans="1:14" ht="15" customHeight="1" x14ac:dyDescent="0.2">
      <c r="A122" s="268" t="s">
        <v>154</v>
      </c>
      <c r="B122" s="150"/>
      <c r="C122" s="150" t="s">
        <v>61</v>
      </c>
      <c r="I122" s="143">
        <v>3500</v>
      </c>
      <c r="J122" s="157">
        <v>1750</v>
      </c>
      <c r="K122" s="157">
        <v>1750</v>
      </c>
      <c r="L122" s="102">
        <f t="shared" si="48"/>
        <v>3500</v>
      </c>
      <c r="M122" s="11"/>
      <c r="N122" s="77"/>
    </row>
    <row r="123" spans="1:14" ht="15" customHeight="1" x14ac:dyDescent="0.2">
      <c r="A123" s="268" t="s">
        <v>155</v>
      </c>
      <c r="B123" s="150"/>
      <c r="C123" s="150" t="s">
        <v>61</v>
      </c>
      <c r="I123" s="143">
        <v>100817</v>
      </c>
      <c r="J123" s="157">
        <v>63278</v>
      </c>
      <c r="K123" s="157">
        <v>29604.33</v>
      </c>
      <c r="L123" s="102">
        <f t="shared" si="48"/>
        <v>92882.33</v>
      </c>
      <c r="M123" s="11"/>
      <c r="N123" s="77"/>
    </row>
    <row r="124" spans="1:14" x14ac:dyDescent="0.2">
      <c r="A124" s="269" t="s">
        <v>156</v>
      </c>
      <c r="B124" s="107"/>
      <c r="I124" s="108"/>
      <c r="J124" s="108"/>
      <c r="K124" s="108"/>
      <c r="L124" s="108"/>
      <c r="M124" s="11"/>
      <c r="N124" s="77"/>
    </row>
    <row r="125" spans="1:14" ht="15" customHeight="1" x14ac:dyDescent="0.2">
      <c r="A125" s="268" t="s">
        <v>157</v>
      </c>
      <c r="B125" s="150"/>
      <c r="I125" s="143">
        <v>450000</v>
      </c>
      <c r="J125" s="157">
        <v>170000</v>
      </c>
      <c r="K125" s="157">
        <v>59000</v>
      </c>
      <c r="L125" s="102">
        <f t="shared" ref="L125:L137" si="49">SUM(J125:K125)</f>
        <v>229000</v>
      </c>
      <c r="M125" s="11"/>
      <c r="N125" s="77"/>
    </row>
    <row r="126" spans="1:14" ht="15" customHeight="1" x14ac:dyDescent="0.2">
      <c r="A126" s="268" t="s">
        <v>158</v>
      </c>
      <c r="B126" s="150"/>
      <c r="I126" s="143">
        <v>286877</v>
      </c>
      <c r="J126" s="157">
        <v>401341</v>
      </c>
      <c r="K126" s="157">
        <v>10959</v>
      </c>
      <c r="L126" s="90">
        <f t="shared" si="49"/>
        <v>412300</v>
      </c>
      <c r="M126" s="11"/>
      <c r="N126" s="77"/>
    </row>
    <row r="127" spans="1:14" ht="15" customHeight="1" x14ac:dyDescent="0.2">
      <c r="A127" s="268" t="s">
        <v>159</v>
      </c>
      <c r="B127" s="150"/>
      <c r="I127" s="143">
        <v>40000</v>
      </c>
      <c r="J127" s="157">
        <v>30338</v>
      </c>
      <c r="K127" s="157">
        <v>19000</v>
      </c>
      <c r="L127" s="102">
        <f t="shared" si="49"/>
        <v>49338</v>
      </c>
      <c r="M127" s="11"/>
      <c r="N127" s="77"/>
    </row>
    <row r="128" spans="1:14" x14ac:dyDescent="0.2">
      <c r="A128" s="269" t="s">
        <v>160</v>
      </c>
      <c r="B128" s="107"/>
      <c r="I128" s="108"/>
      <c r="J128" s="108"/>
      <c r="K128" s="108"/>
      <c r="L128" s="108"/>
      <c r="M128" s="11"/>
      <c r="N128" s="77"/>
    </row>
    <row r="129" spans="1:14" ht="15" customHeight="1" x14ac:dyDescent="0.2">
      <c r="A129" s="268" t="s">
        <v>121</v>
      </c>
      <c r="B129" s="150"/>
      <c r="I129" s="143">
        <v>375000</v>
      </c>
      <c r="J129" s="157">
        <v>341563</v>
      </c>
      <c r="K129" s="157">
        <v>92328</v>
      </c>
      <c r="L129" s="102">
        <f t="shared" ref="L129:L131" si="50">SUM(J129:K129)</f>
        <v>433891</v>
      </c>
      <c r="M129" s="11"/>
      <c r="N129" s="77"/>
    </row>
    <row r="130" spans="1:14" ht="15" customHeight="1" x14ac:dyDescent="0.2">
      <c r="A130" s="268" t="s">
        <v>120</v>
      </c>
      <c r="B130" s="150"/>
      <c r="I130" s="143">
        <v>15000</v>
      </c>
      <c r="J130" s="157">
        <v>4124</v>
      </c>
      <c r="K130" s="157">
        <v>2515</v>
      </c>
      <c r="L130" s="102">
        <f t="shared" si="50"/>
        <v>6639</v>
      </c>
      <c r="M130" s="11"/>
      <c r="N130" s="77"/>
    </row>
    <row r="131" spans="1:14" ht="15" customHeight="1" x14ac:dyDescent="0.2">
      <c r="A131" s="268" t="s">
        <v>161</v>
      </c>
      <c r="B131" s="150"/>
      <c r="I131" s="143">
        <v>175210</v>
      </c>
      <c r="J131" s="157">
        <v>97526</v>
      </c>
      <c r="K131" s="157">
        <v>366466</v>
      </c>
      <c r="L131" s="102">
        <f t="shared" si="50"/>
        <v>463992</v>
      </c>
      <c r="M131" s="11"/>
      <c r="N131" s="77"/>
    </row>
    <row r="132" spans="1:14" x14ac:dyDescent="0.2">
      <c r="A132" s="269" t="s">
        <v>162</v>
      </c>
      <c r="B132" s="107"/>
      <c r="I132" s="108"/>
      <c r="J132" s="108"/>
      <c r="K132" s="108"/>
      <c r="L132" s="108"/>
      <c r="M132" s="34"/>
      <c r="N132" s="78"/>
    </row>
    <row r="133" spans="1:14" ht="15" customHeight="1" x14ac:dyDescent="0.2">
      <c r="A133" s="268" t="s">
        <v>163</v>
      </c>
      <c r="B133" s="150"/>
      <c r="I133" s="143">
        <v>45000</v>
      </c>
      <c r="J133" s="157">
        <v>0</v>
      </c>
      <c r="K133" s="157">
        <v>0</v>
      </c>
      <c r="L133" s="102">
        <f t="shared" ref="L133:L134" si="51">SUM(J133:K133)</f>
        <v>0</v>
      </c>
      <c r="M133" s="11"/>
      <c r="N133" s="77"/>
    </row>
    <row r="134" spans="1:14" ht="15" customHeight="1" x14ac:dyDescent="0.2">
      <c r="A134" s="268"/>
      <c r="B134" s="150"/>
      <c r="I134" s="143">
        <v>0</v>
      </c>
      <c r="J134" s="157">
        <v>0</v>
      </c>
      <c r="K134" s="157">
        <v>0</v>
      </c>
      <c r="L134" s="102">
        <f t="shared" si="51"/>
        <v>0</v>
      </c>
      <c r="M134" s="11"/>
      <c r="N134" s="77"/>
    </row>
    <row r="135" spans="1:14" x14ac:dyDescent="0.2">
      <c r="A135" s="269" t="s">
        <v>164</v>
      </c>
      <c r="B135" s="107"/>
      <c r="I135" s="108"/>
      <c r="J135" s="108"/>
      <c r="K135" s="108"/>
      <c r="L135" s="108"/>
      <c r="M135" s="34"/>
      <c r="N135" s="78"/>
    </row>
    <row r="136" spans="1:14" ht="15" customHeight="1" x14ac:dyDescent="0.2">
      <c r="A136" s="268" t="s">
        <v>165</v>
      </c>
      <c r="B136" s="150"/>
      <c r="I136" s="143">
        <v>70000</v>
      </c>
      <c r="J136" s="157">
        <v>35271</v>
      </c>
      <c r="K136" s="157">
        <v>26669</v>
      </c>
      <c r="L136" s="102">
        <f t="shared" si="49"/>
        <v>61940</v>
      </c>
      <c r="M136" s="11"/>
      <c r="N136" s="77"/>
    </row>
    <row r="137" spans="1:14" ht="15" customHeight="1" x14ac:dyDescent="0.2">
      <c r="A137" s="268"/>
      <c r="B137" s="150"/>
      <c r="I137" s="143">
        <v>0</v>
      </c>
      <c r="J137" s="157">
        <v>0</v>
      </c>
      <c r="K137" s="157">
        <v>0</v>
      </c>
      <c r="L137" s="102">
        <f t="shared" si="49"/>
        <v>0</v>
      </c>
      <c r="M137" s="11"/>
      <c r="N137" s="77"/>
    </row>
    <row r="138" spans="1:14" x14ac:dyDescent="0.2">
      <c r="A138" s="267" t="s">
        <v>166</v>
      </c>
      <c r="B138" s="107"/>
      <c r="I138" s="108"/>
      <c r="J138" s="108"/>
      <c r="K138" s="108"/>
      <c r="L138" s="108"/>
      <c r="M138" s="34"/>
      <c r="N138" s="78"/>
    </row>
    <row r="139" spans="1:14" ht="15" customHeight="1" x14ac:dyDescent="0.2">
      <c r="A139" s="268" t="s">
        <v>167</v>
      </c>
      <c r="B139" s="150"/>
      <c r="I139" s="143">
        <v>52416</v>
      </c>
      <c r="J139" s="157">
        <v>25808</v>
      </c>
      <c r="K139" s="157">
        <v>62044</v>
      </c>
      <c r="L139" s="102">
        <f t="shared" ref="L139:L142" si="52">SUM(J139:K139)</f>
        <v>87852</v>
      </c>
      <c r="M139" s="11"/>
      <c r="N139" s="77"/>
    </row>
    <row r="140" spans="1:14" ht="15" customHeight="1" x14ac:dyDescent="0.2">
      <c r="A140" s="268" t="s">
        <v>168</v>
      </c>
      <c r="B140" s="150"/>
      <c r="I140" s="143">
        <v>8000</v>
      </c>
      <c r="J140" s="157">
        <v>6385</v>
      </c>
      <c r="K140" s="157">
        <v>16962</v>
      </c>
      <c r="L140" s="102">
        <f t="shared" si="52"/>
        <v>23347</v>
      </c>
      <c r="M140" s="11"/>
      <c r="N140" s="77"/>
    </row>
    <row r="141" spans="1:14" ht="15" customHeight="1" x14ac:dyDescent="0.2">
      <c r="A141" s="268" t="s">
        <v>169</v>
      </c>
      <c r="B141" s="150"/>
      <c r="I141" s="143">
        <v>65000</v>
      </c>
      <c r="J141" s="157">
        <v>14549</v>
      </c>
      <c r="K141" s="157">
        <v>36213</v>
      </c>
      <c r="L141" s="102">
        <f t="shared" si="52"/>
        <v>50762</v>
      </c>
      <c r="M141" s="11"/>
      <c r="N141" s="77"/>
    </row>
    <row r="142" spans="1:14" ht="15" customHeight="1" x14ac:dyDescent="0.2">
      <c r="A142" s="268" t="s">
        <v>170</v>
      </c>
      <c r="B142" s="150"/>
      <c r="I142" s="143">
        <v>17000</v>
      </c>
      <c r="J142" s="157">
        <v>8151</v>
      </c>
      <c r="K142" s="157">
        <v>10074</v>
      </c>
      <c r="L142" s="102">
        <f t="shared" si="52"/>
        <v>18225</v>
      </c>
      <c r="M142" s="11"/>
      <c r="N142" s="77"/>
    </row>
    <row r="143" spans="1:14" ht="15.75" thickBot="1" x14ac:dyDescent="0.3">
      <c r="A143" s="270" t="s">
        <v>171</v>
      </c>
      <c r="B143" s="183"/>
      <c r="C143" s="183"/>
      <c r="D143" s="271" t="s">
        <v>172</v>
      </c>
      <c r="E143" s="272"/>
      <c r="F143" s="272"/>
      <c r="G143" s="272"/>
      <c r="H143" s="272"/>
      <c r="I143" s="103">
        <f>SUM(I120:I142)</f>
        <v>1715520</v>
      </c>
      <c r="J143" s="103">
        <f t="shared" ref="J143:L143" si="53">SUM(J120:J142)</f>
        <v>1211784</v>
      </c>
      <c r="K143" s="103">
        <f t="shared" si="53"/>
        <v>733584.33000000007</v>
      </c>
      <c r="L143" s="103">
        <f t="shared" si="53"/>
        <v>1945368.33</v>
      </c>
      <c r="M143" s="104">
        <f>N13-L13</f>
        <v>1945368.4000000001</v>
      </c>
      <c r="N143" s="105">
        <f>IFERROR(L143-M143,"N/A")</f>
        <v>-7.000000006519258E-2</v>
      </c>
    </row>
    <row r="144" spans="1:14" ht="13.5" thickBot="1" x14ac:dyDescent="0.25">
      <c r="A144" s="164"/>
      <c r="F144" s="273"/>
    </row>
    <row r="145" spans="1:14" x14ac:dyDescent="0.2">
      <c r="A145" s="274" t="s">
        <v>173</v>
      </c>
      <c r="B145" s="185"/>
      <c r="C145" s="185"/>
      <c r="D145" s="185"/>
      <c r="E145" s="185"/>
      <c r="F145" s="275"/>
      <c r="G145" s="275"/>
      <c r="H145" s="275"/>
      <c r="I145" s="275"/>
      <c r="J145" s="275"/>
      <c r="K145" s="275"/>
      <c r="L145" s="275"/>
      <c r="M145" s="14"/>
      <c r="N145" s="13"/>
    </row>
    <row r="146" spans="1:14" ht="13.5" thickBot="1" x14ac:dyDescent="0.25">
      <c r="A146" s="181" t="s">
        <v>174</v>
      </c>
      <c r="B146" s="182"/>
      <c r="C146" s="182"/>
      <c r="D146" s="182"/>
      <c r="E146" s="182"/>
      <c r="F146" s="276"/>
      <c r="G146" s="276"/>
      <c r="H146" s="276"/>
      <c r="I146" s="276"/>
      <c r="J146" s="276"/>
      <c r="K146" s="276"/>
      <c r="L146" s="276"/>
      <c r="M146" s="10"/>
      <c r="N146" s="9"/>
    </row>
  </sheetData>
  <sheetProtection algorithmName="SHA-512" hashValue="gtjbcpRtWMTeqoyPi7GxXtZ3lQNPmz2jp1xzBOeZMzaP28p2HomxITV0ama2KM0Ce1zxoE4jEddFlrRZU5jZ8g==" saltValue="9sx3vOMt8fplTxXVX4KO/A==" spinCount="100000" sheet="1" objects="1" scenarios="1"/>
  <conditionalFormatting sqref="B132 B135 B138">
    <cfRule type="containsText" dxfId="22" priority="29" operator="containsText" text="VARIANCE">
      <formula>NOT(ISERROR(SEARCH("VARIANCE",B132)))</formula>
    </cfRule>
  </conditionalFormatting>
  <conditionalFormatting sqref="B120 B124 B128">
    <cfRule type="containsText" dxfId="21" priority="28" operator="containsText" text="VARIANCE">
      <formula>NOT(ISERROR(SEARCH("VARIANCE",B120)))</formula>
    </cfRule>
  </conditionalFormatting>
  <conditionalFormatting sqref="B121:B122">
    <cfRule type="containsText" dxfId="20" priority="27" operator="containsText" text="VARIANCE">
      <formula>NOT(ISERROR(SEARCH("VARIANCE",B121)))</formula>
    </cfRule>
  </conditionalFormatting>
  <conditionalFormatting sqref="B123">
    <cfRule type="containsText" dxfId="19" priority="26" operator="containsText" text="VARIANCE">
      <formula>NOT(ISERROR(SEARCH("VARIANCE",B123)))</formula>
    </cfRule>
  </conditionalFormatting>
  <conditionalFormatting sqref="B125:B126">
    <cfRule type="containsText" dxfId="18" priority="25" operator="containsText" text="VARIANCE">
      <formula>NOT(ISERROR(SEARCH("VARIANCE",B125)))</formula>
    </cfRule>
  </conditionalFormatting>
  <conditionalFormatting sqref="B127">
    <cfRule type="containsText" dxfId="17" priority="24" operator="containsText" text="VARIANCE">
      <formula>NOT(ISERROR(SEARCH("VARIANCE",B127)))</formula>
    </cfRule>
  </conditionalFormatting>
  <conditionalFormatting sqref="B129:B130">
    <cfRule type="containsText" dxfId="16" priority="23" operator="containsText" text="VARIANCE">
      <formula>NOT(ISERROR(SEARCH("VARIANCE",B129)))</formula>
    </cfRule>
  </conditionalFormatting>
  <conditionalFormatting sqref="B131">
    <cfRule type="containsText" dxfId="15" priority="22" operator="containsText" text="VARIANCE">
      <formula>NOT(ISERROR(SEARCH("VARIANCE",B131)))</formula>
    </cfRule>
  </conditionalFormatting>
  <conditionalFormatting sqref="B133">
    <cfRule type="containsText" dxfId="14" priority="21" operator="containsText" text="VARIANCE">
      <formula>NOT(ISERROR(SEARCH("VARIANCE",B133)))</formula>
    </cfRule>
  </conditionalFormatting>
  <conditionalFormatting sqref="B134">
    <cfRule type="containsText" dxfId="13" priority="20" operator="containsText" text="VARIANCE">
      <formula>NOT(ISERROR(SEARCH("VARIANCE",B134)))</formula>
    </cfRule>
  </conditionalFormatting>
  <conditionalFormatting sqref="B136">
    <cfRule type="containsText" dxfId="12" priority="19" operator="containsText" text="VARIANCE">
      <formula>NOT(ISERROR(SEARCH("VARIANCE",B136)))</formula>
    </cfRule>
  </conditionalFormatting>
  <conditionalFormatting sqref="B137">
    <cfRule type="containsText" dxfId="11" priority="18" operator="containsText" text="VARIANCE">
      <formula>NOT(ISERROR(SEARCH("VARIANCE",B137)))</formula>
    </cfRule>
  </conditionalFormatting>
  <conditionalFormatting sqref="B139:B141">
    <cfRule type="containsText" dxfId="10" priority="17" operator="containsText" text="VARIANCE">
      <formula>NOT(ISERROR(SEARCH("VARIANCE",B139)))</formula>
    </cfRule>
  </conditionalFormatting>
  <conditionalFormatting sqref="B142">
    <cfRule type="containsText" dxfId="9" priority="16" operator="containsText" text="VARIANCE">
      <formula>NOT(ISERROR(SEARCH("VARIANCE",B142)))</formula>
    </cfRule>
  </conditionalFormatting>
  <conditionalFormatting sqref="I120:L120">
    <cfRule type="containsText" dxfId="8" priority="15" operator="containsText" text="VARIANCE">
      <formula>NOT(ISERROR(SEARCH("VARIANCE",I120)))</formula>
    </cfRule>
  </conditionalFormatting>
  <conditionalFormatting sqref="I124:L124">
    <cfRule type="containsText" dxfId="7" priority="14" operator="containsText" text="VARIANCE">
      <formula>NOT(ISERROR(SEARCH("VARIANCE",I124)))</formula>
    </cfRule>
  </conditionalFormatting>
  <conditionalFormatting sqref="I128:L128">
    <cfRule type="containsText" dxfId="6" priority="13" operator="containsText" text="VARIANCE">
      <formula>NOT(ISERROR(SEARCH("VARIANCE",I128)))</formula>
    </cfRule>
  </conditionalFormatting>
  <conditionalFormatting sqref="I132:L132">
    <cfRule type="containsText" dxfId="5" priority="12" operator="containsText" text="VARIANCE">
      <formula>NOT(ISERROR(SEARCH("VARIANCE",I132)))</formula>
    </cfRule>
  </conditionalFormatting>
  <conditionalFormatting sqref="I135:L135">
    <cfRule type="containsText" dxfId="4" priority="11" operator="containsText" text="VARIANCE">
      <formula>NOT(ISERROR(SEARCH("VARIANCE",I135)))</formula>
    </cfRule>
  </conditionalFormatting>
  <conditionalFormatting sqref="I138:L138">
    <cfRule type="containsText" dxfId="3" priority="10" operator="containsText" text="VARIANCE">
      <formula>NOT(ISERROR(SEARCH("VARIANCE",I138)))</formula>
    </cfRule>
  </conditionalFormatting>
  <conditionalFormatting sqref="C120">
    <cfRule type="containsText" dxfId="2" priority="3" operator="containsText" text="VARIANCE">
      <formula>NOT(ISERROR(SEARCH("VARIANCE",C120)))</formula>
    </cfRule>
  </conditionalFormatting>
  <conditionalFormatting sqref="C121:C122">
    <cfRule type="containsText" dxfId="1" priority="2" operator="containsText" text="VARIANCE">
      <formula>NOT(ISERROR(SEARCH("VARIANCE",C121)))</formula>
    </cfRule>
  </conditionalFormatting>
  <conditionalFormatting sqref="C123">
    <cfRule type="containsText" dxfId="0" priority="1" operator="containsText" text="VARIANCE">
      <formula>NOT(ISERROR(SEARCH("VARIANCE",C123)))</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9:F110"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3" xr:uid="{00000000-0002-0000-0600-000002000000}">
      <formula1>0.9</formula1>
      <formula2>1.1</formula2>
    </dataValidation>
    <dataValidation type="list" allowBlank="1" showInputMessage="1" showErrorMessage="1" sqref="C27:C43" xr:uid="{74035CC8-3374-44B2-8A35-54AB49E229AE}">
      <formula1>$C$19:$C$21</formula1>
    </dataValidation>
    <dataValidation type="list" allowBlank="1" showInputMessage="1" showErrorMessage="1" sqref="C121:C123" xr:uid="{F93EA848-F649-4FD1-A87A-52E88083D79D}">
      <formula1>$F$19:$F$21</formula1>
    </dataValidation>
  </dataValidations>
  <pageMargins left="0.7" right="0.7" top="0.75" bottom="0.75" header="0.3" footer="0.3"/>
  <pageSetup scale="50" orientation="landscape" r:id="rId1"/>
  <headerFooter>
    <oddFooter>&amp;LCity of Santa Monica
Exhibit C – Program Budget&amp;C&amp;P&amp;RFiscal Year 2021-22
Human Services Grants Program</oddFooter>
  </headerFooter>
  <rowBreaks count="2" manualBreakCount="2">
    <brk id="63" max="16383" man="1"/>
    <brk id="114" max="16383" man="1"/>
  </rowBreaks>
  <ignoredErrors>
    <ignoredError sqref="M6 M10:M11 M7:M9 M12:M13" formula="1"/>
    <ignoredError sqref="L142 L121 L123:L125 L127:L129 L131:L13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306" customWidth="1"/>
    <col min="2" max="5" width="17.28515625" style="307" customWidth="1"/>
    <col min="6" max="8" width="17.28515625" style="281" customWidth="1"/>
    <col min="9" max="9" width="17.140625" style="282" customWidth="1"/>
    <col min="10" max="16384" width="8.85546875" style="282"/>
  </cols>
  <sheetData>
    <row r="1" spans="1:8" ht="18" x14ac:dyDescent="0.2">
      <c r="A1" s="277" t="s">
        <v>34</v>
      </c>
      <c r="B1" s="278"/>
      <c r="C1" s="279"/>
      <c r="D1" s="279"/>
      <c r="E1" s="279"/>
      <c r="F1" s="280"/>
    </row>
    <row r="2" spans="1:8" ht="18" x14ac:dyDescent="0.2">
      <c r="A2" s="277" t="s">
        <v>175</v>
      </c>
      <c r="B2" s="283"/>
      <c r="C2" s="283"/>
      <c r="D2" s="284"/>
      <c r="E2" s="284"/>
      <c r="F2" s="283"/>
      <c r="G2" s="283"/>
      <c r="H2" s="283"/>
    </row>
    <row r="3" spans="1:8" ht="9.75" customHeight="1" x14ac:dyDescent="0.2">
      <c r="A3" s="277"/>
      <c r="B3" s="283"/>
      <c r="C3" s="283"/>
      <c r="D3" s="284"/>
      <c r="E3" s="284"/>
      <c r="F3" s="283"/>
      <c r="G3" s="283"/>
      <c r="H3" s="283"/>
    </row>
    <row r="4" spans="1:8" x14ac:dyDescent="0.2">
      <c r="A4" s="285"/>
      <c r="B4" s="278"/>
      <c r="C4" s="279"/>
      <c r="D4" s="279"/>
      <c r="E4" s="282"/>
      <c r="F4" s="282"/>
      <c r="G4" s="282"/>
      <c r="H4" s="282"/>
    </row>
    <row r="5" spans="1:8" s="288" customFormat="1" ht="45" x14ac:dyDescent="0.2">
      <c r="A5" s="286" t="s">
        <v>176</v>
      </c>
      <c r="B5" s="287" t="s">
        <v>177</v>
      </c>
      <c r="C5" s="287" t="s">
        <v>178</v>
      </c>
      <c r="D5" s="287" t="s">
        <v>179</v>
      </c>
    </row>
    <row r="6" spans="1:8" s="288" customFormat="1" ht="14.25" x14ac:dyDescent="0.2">
      <c r="A6" s="289" t="s">
        <v>180</v>
      </c>
      <c r="B6" s="290">
        <v>485</v>
      </c>
      <c r="C6" s="291">
        <v>550</v>
      </c>
      <c r="D6" s="291">
        <v>679</v>
      </c>
    </row>
    <row r="7" spans="1:8" s="288" customFormat="1" ht="14.25" x14ac:dyDescent="0.2">
      <c r="A7" s="289" t="s">
        <v>181</v>
      </c>
      <c r="B7" s="290">
        <v>385</v>
      </c>
      <c r="C7" s="291">
        <v>422</v>
      </c>
      <c r="D7" s="291">
        <v>522</v>
      </c>
    </row>
    <row r="8" spans="1:8" s="288" customFormat="1" ht="14.25" x14ac:dyDescent="0.2">
      <c r="A8" s="289" t="s">
        <v>182</v>
      </c>
      <c r="B8" s="290">
        <v>362</v>
      </c>
      <c r="C8" s="291">
        <v>410</v>
      </c>
      <c r="D8" s="292">
        <v>498</v>
      </c>
    </row>
    <row r="9" spans="1:8" s="288" customFormat="1" ht="14.25" x14ac:dyDescent="0.2">
      <c r="A9" s="289" t="s">
        <v>183</v>
      </c>
      <c r="B9" s="290">
        <v>50</v>
      </c>
      <c r="C9" s="291">
        <v>86</v>
      </c>
      <c r="D9" s="292">
        <v>110</v>
      </c>
    </row>
    <row r="10" spans="1:8" s="288" customFormat="1" ht="14.25" x14ac:dyDescent="0.2">
      <c r="A10" s="289" t="s">
        <v>184</v>
      </c>
      <c r="B10" s="290">
        <v>347</v>
      </c>
      <c r="C10" s="291">
        <v>379</v>
      </c>
      <c r="D10" s="291">
        <v>469</v>
      </c>
    </row>
    <row r="11" spans="1:8" s="288" customFormat="1" ht="14.25" x14ac:dyDescent="0.2">
      <c r="A11" s="289" t="s">
        <v>185</v>
      </c>
      <c r="B11" s="290">
        <v>50</v>
      </c>
      <c r="C11" s="291">
        <v>45</v>
      </c>
      <c r="D11" s="291">
        <v>71</v>
      </c>
    </row>
    <row r="12" spans="1:8" s="288" customFormat="1" ht="14.25" x14ac:dyDescent="0.2">
      <c r="A12" s="289" t="s">
        <v>186</v>
      </c>
      <c r="B12" s="290">
        <v>96</v>
      </c>
      <c r="C12" s="291">
        <v>94</v>
      </c>
      <c r="D12" s="291">
        <v>112</v>
      </c>
    </row>
    <row r="13" spans="1:8" s="288" customFormat="1" ht="14.25" x14ac:dyDescent="0.2">
      <c r="A13" s="289" t="s">
        <v>187</v>
      </c>
      <c r="B13" s="290">
        <v>54</v>
      </c>
      <c r="C13" s="291">
        <v>53</v>
      </c>
      <c r="D13" s="291">
        <v>41</v>
      </c>
    </row>
    <row r="14" spans="1:8" s="288" customFormat="1" ht="14.25" x14ac:dyDescent="0.2">
      <c r="A14" s="293"/>
      <c r="B14" s="294"/>
      <c r="C14" s="294"/>
      <c r="D14" s="294"/>
      <c r="E14" s="295"/>
      <c r="G14" s="295"/>
      <c r="H14" s="295"/>
    </row>
    <row r="15" spans="1:8" s="288" customFormat="1" ht="30" x14ac:dyDescent="0.2">
      <c r="A15" s="286" t="s">
        <v>188</v>
      </c>
      <c r="B15" s="287" t="s">
        <v>177</v>
      </c>
      <c r="C15" s="287" t="s">
        <v>178</v>
      </c>
      <c r="D15" s="287" t="s">
        <v>179</v>
      </c>
      <c r="E15" s="295"/>
    </row>
    <row r="16" spans="1:8" s="288" customFormat="1" ht="14.25" x14ac:dyDescent="0.2">
      <c r="A16" s="289" t="s">
        <v>189</v>
      </c>
      <c r="B16" s="290">
        <v>39</v>
      </c>
      <c r="C16" s="291">
        <v>13</v>
      </c>
      <c r="D16" s="291">
        <v>21</v>
      </c>
      <c r="E16" s="295"/>
    </row>
    <row r="17" spans="1:8" s="288" customFormat="1" ht="14.25" x14ac:dyDescent="0.2">
      <c r="A17" s="289" t="s">
        <v>190</v>
      </c>
      <c r="B17" s="290">
        <v>15</v>
      </c>
      <c r="C17" s="291">
        <v>49</v>
      </c>
      <c r="D17" s="291">
        <v>57</v>
      </c>
      <c r="E17" s="295"/>
    </row>
    <row r="18" spans="1:8" s="288" customFormat="1" ht="14.25" x14ac:dyDescent="0.2">
      <c r="A18" s="289" t="s">
        <v>191</v>
      </c>
      <c r="B18" s="290">
        <v>54</v>
      </c>
      <c r="C18" s="291">
        <v>52</v>
      </c>
      <c r="D18" s="291">
        <v>55</v>
      </c>
      <c r="E18" s="295"/>
    </row>
    <row r="19" spans="1:8" s="288" customFormat="1" ht="14.25" x14ac:dyDescent="0.2">
      <c r="A19" s="289" t="s">
        <v>192</v>
      </c>
      <c r="B19" s="290">
        <v>250</v>
      </c>
      <c r="C19" s="291">
        <v>279</v>
      </c>
      <c r="D19" s="291">
        <v>353</v>
      </c>
      <c r="E19" s="295"/>
    </row>
    <row r="20" spans="1:8" s="288" customFormat="1" ht="14.25" x14ac:dyDescent="0.2">
      <c r="A20" s="289" t="s">
        <v>193</v>
      </c>
      <c r="B20" s="290">
        <v>4</v>
      </c>
      <c r="C20" s="291">
        <v>3</v>
      </c>
      <c r="D20" s="291">
        <v>2</v>
      </c>
      <c r="E20" s="295"/>
    </row>
    <row r="21" spans="1:8" s="288" customFormat="1" ht="14.25" x14ac:dyDescent="0.2">
      <c r="A21" s="289" t="s">
        <v>194</v>
      </c>
      <c r="B21" s="290">
        <v>19</v>
      </c>
      <c r="C21" s="291">
        <v>17</v>
      </c>
      <c r="D21" s="291">
        <v>19</v>
      </c>
      <c r="E21" s="295"/>
    </row>
    <row r="22" spans="1:8" s="288" customFormat="1" ht="14.25" x14ac:dyDescent="0.2">
      <c r="A22" s="289" t="s">
        <v>195</v>
      </c>
      <c r="B22" s="290">
        <v>4</v>
      </c>
      <c r="C22" s="291">
        <v>9</v>
      </c>
      <c r="D22" s="291">
        <v>15</v>
      </c>
      <c r="E22" s="295"/>
    </row>
    <row r="23" spans="1:8" s="288" customFormat="1" ht="15" x14ac:dyDescent="0.2">
      <c r="A23" s="296" t="s">
        <v>196</v>
      </c>
      <c r="B23" s="297">
        <f>SUM(B16:B22)</f>
        <v>385</v>
      </c>
      <c r="C23" s="297">
        <f t="shared" ref="C23:D23" si="0">SUM(C16:C22)</f>
        <v>422</v>
      </c>
      <c r="D23" s="297">
        <f t="shared" si="0"/>
        <v>522</v>
      </c>
      <c r="E23" s="295"/>
    </row>
    <row r="24" spans="1:8" s="288" customFormat="1" ht="14.25" x14ac:dyDescent="0.2">
      <c r="B24" s="294"/>
      <c r="C24" s="294"/>
      <c r="D24" s="294"/>
      <c r="E24" s="295"/>
      <c r="G24" s="295"/>
      <c r="H24" s="295"/>
    </row>
    <row r="25" spans="1:8" s="288" customFormat="1" ht="30" x14ac:dyDescent="0.2">
      <c r="A25" s="286" t="s">
        <v>197</v>
      </c>
      <c r="B25" s="287" t="s">
        <v>177</v>
      </c>
      <c r="C25" s="287" t="s">
        <v>178</v>
      </c>
      <c r="D25" s="287" t="s">
        <v>179</v>
      </c>
      <c r="F25" s="295"/>
      <c r="G25" s="295"/>
    </row>
    <row r="26" spans="1:8" s="288" customFormat="1" ht="14.25" x14ac:dyDescent="0.2">
      <c r="A26" s="289">
        <v>90401</v>
      </c>
      <c r="B26" s="290">
        <v>80</v>
      </c>
      <c r="C26" s="291">
        <v>91</v>
      </c>
      <c r="D26" s="291">
        <v>114</v>
      </c>
      <c r="E26" s="298"/>
      <c r="F26" s="295"/>
      <c r="G26" s="295"/>
    </row>
    <row r="27" spans="1:8" s="288" customFormat="1" ht="14.25" x14ac:dyDescent="0.2">
      <c r="A27" s="289">
        <v>90402</v>
      </c>
      <c r="B27" s="290">
        <v>15</v>
      </c>
      <c r="C27" s="291">
        <v>11</v>
      </c>
      <c r="D27" s="291">
        <v>17</v>
      </c>
      <c r="E27" s="298"/>
      <c r="F27" s="295"/>
      <c r="G27" s="295"/>
    </row>
    <row r="28" spans="1:8" s="288" customFormat="1" ht="14.25" x14ac:dyDescent="0.2">
      <c r="A28" s="289">
        <v>90403</v>
      </c>
      <c r="B28" s="290">
        <v>90</v>
      </c>
      <c r="C28" s="291">
        <v>92</v>
      </c>
      <c r="D28" s="291">
        <v>119</v>
      </c>
      <c r="E28" s="298"/>
      <c r="F28" s="295"/>
      <c r="G28" s="295"/>
    </row>
    <row r="29" spans="1:8" s="288" customFormat="1" ht="14.25" x14ac:dyDescent="0.2">
      <c r="A29" s="289">
        <v>90404</v>
      </c>
      <c r="B29" s="290">
        <v>90</v>
      </c>
      <c r="C29" s="291">
        <v>94</v>
      </c>
      <c r="D29" s="291">
        <v>112</v>
      </c>
      <c r="E29" s="298"/>
      <c r="F29" s="295"/>
      <c r="G29" s="295"/>
    </row>
    <row r="30" spans="1:8" s="288" customFormat="1" ht="14.25" x14ac:dyDescent="0.2">
      <c r="A30" s="289">
        <v>90405</v>
      </c>
      <c r="B30" s="290">
        <v>110</v>
      </c>
      <c r="C30" s="291">
        <v>134</v>
      </c>
      <c r="D30" s="291">
        <v>160</v>
      </c>
      <c r="E30" s="298"/>
      <c r="F30" s="295"/>
      <c r="G30" s="295"/>
    </row>
    <row r="31" spans="1:8" s="288" customFormat="1" ht="14.25" x14ac:dyDescent="0.2">
      <c r="A31" s="289" t="s">
        <v>198</v>
      </c>
      <c r="B31" s="290">
        <v>0</v>
      </c>
      <c r="C31" s="291">
        <v>0</v>
      </c>
      <c r="D31" s="291">
        <v>0</v>
      </c>
      <c r="E31" s="298"/>
      <c r="F31" s="295"/>
      <c r="G31" s="295"/>
    </row>
    <row r="32" spans="1:8" s="288" customFormat="1" ht="15" x14ac:dyDescent="0.2">
      <c r="A32" s="296" t="s">
        <v>196</v>
      </c>
      <c r="B32" s="297">
        <f>SUM(B26:B31)</f>
        <v>385</v>
      </c>
      <c r="C32" s="297">
        <f>SUM(C26:C31)</f>
        <v>422</v>
      </c>
      <c r="D32" s="297">
        <f>SUM(D26:D31)</f>
        <v>522</v>
      </c>
      <c r="E32" s="298"/>
      <c r="F32" s="295"/>
      <c r="G32" s="295"/>
    </row>
    <row r="33" spans="1:9" s="288" customFormat="1" ht="14.25" x14ac:dyDescent="0.2">
      <c r="B33" s="295"/>
      <c r="C33" s="294"/>
      <c r="D33" s="294"/>
      <c r="E33" s="295"/>
      <c r="G33" s="295"/>
      <c r="H33" s="295"/>
    </row>
    <row r="34" spans="1:9" s="288" customFormat="1" ht="30" customHeight="1" x14ac:dyDescent="0.2">
      <c r="A34" s="319" t="s">
        <v>199</v>
      </c>
      <c r="B34" s="321" t="s">
        <v>178</v>
      </c>
      <c r="C34" s="322"/>
      <c r="D34" s="322"/>
      <c r="E34" s="323"/>
      <c r="F34" s="321" t="s">
        <v>179</v>
      </c>
      <c r="G34" s="322"/>
      <c r="H34" s="322"/>
      <c r="I34" s="323"/>
    </row>
    <row r="35" spans="1:9" s="288" customFormat="1" ht="22.5" customHeight="1" x14ac:dyDescent="0.2">
      <c r="A35" s="320"/>
      <c r="B35" s="287" t="s">
        <v>200</v>
      </c>
      <c r="C35" s="287" t="s">
        <v>201</v>
      </c>
      <c r="D35" s="287" t="s">
        <v>202</v>
      </c>
      <c r="E35" s="287" t="s">
        <v>203</v>
      </c>
      <c r="F35" s="287" t="s">
        <v>200</v>
      </c>
      <c r="G35" s="287" t="s">
        <v>201</v>
      </c>
      <c r="H35" s="287" t="s">
        <v>202</v>
      </c>
      <c r="I35" s="287" t="s">
        <v>203</v>
      </c>
    </row>
    <row r="36" spans="1:9" s="288" customFormat="1" ht="14.25" x14ac:dyDescent="0.2">
      <c r="A36" s="299" t="s">
        <v>204</v>
      </c>
      <c r="B36" s="300">
        <v>0</v>
      </c>
      <c r="C36" s="301">
        <v>0</v>
      </c>
      <c r="D36" s="301" t="s">
        <v>205</v>
      </c>
      <c r="E36" s="301"/>
      <c r="F36" s="300">
        <v>0</v>
      </c>
      <c r="G36" s="301">
        <v>0</v>
      </c>
      <c r="H36" s="301" t="s">
        <v>206</v>
      </c>
      <c r="I36" s="301"/>
    </row>
    <row r="37" spans="1:9" s="288" customFormat="1" ht="14.25" x14ac:dyDescent="0.2">
      <c r="A37" s="302" t="s">
        <v>207</v>
      </c>
      <c r="B37" s="303">
        <v>0</v>
      </c>
      <c r="C37" s="301">
        <v>0</v>
      </c>
      <c r="D37" s="301" t="s">
        <v>208</v>
      </c>
      <c r="E37" s="301"/>
      <c r="F37" s="300">
        <v>0</v>
      </c>
      <c r="G37" s="301">
        <v>0</v>
      </c>
      <c r="H37" s="301" t="s">
        <v>206</v>
      </c>
      <c r="I37" s="301"/>
    </row>
    <row r="38" spans="1:9" s="288" customFormat="1" ht="14.25" x14ac:dyDescent="0.2">
      <c r="A38" s="302" t="s">
        <v>209</v>
      </c>
      <c r="B38" s="303">
        <v>1</v>
      </c>
      <c r="C38" s="301">
        <v>0</v>
      </c>
      <c r="D38" s="301" t="s">
        <v>205</v>
      </c>
      <c r="E38" s="301"/>
      <c r="F38" s="300">
        <v>1</v>
      </c>
      <c r="G38" s="301">
        <v>0</v>
      </c>
      <c r="H38" s="301" t="s">
        <v>206</v>
      </c>
      <c r="I38" s="301"/>
    </row>
    <row r="39" spans="1:9" s="288" customFormat="1" ht="14.25" x14ac:dyDescent="0.2">
      <c r="A39" s="299" t="s">
        <v>210</v>
      </c>
      <c r="B39" s="303">
        <v>0</v>
      </c>
      <c r="C39" s="301">
        <v>1</v>
      </c>
      <c r="D39" s="301" t="s">
        <v>205</v>
      </c>
      <c r="E39" s="301"/>
      <c r="F39" s="300">
        <v>0</v>
      </c>
      <c r="G39" s="301">
        <v>1</v>
      </c>
      <c r="H39" s="301" t="s">
        <v>206</v>
      </c>
      <c r="I39" s="301"/>
    </row>
    <row r="40" spans="1:9" s="288" customFormat="1" ht="14.25" x14ac:dyDescent="0.2">
      <c r="A40" s="299" t="s">
        <v>211</v>
      </c>
      <c r="B40" s="303">
        <v>4</v>
      </c>
      <c r="C40" s="301">
        <v>0</v>
      </c>
      <c r="D40" s="301" t="s">
        <v>205</v>
      </c>
      <c r="E40" s="301"/>
      <c r="F40" s="300">
        <v>3</v>
      </c>
      <c r="G40" s="301">
        <v>0</v>
      </c>
      <c r="H40" s="301" t="s">
        <v>206</v>
      </c>
      <c r="I40" s="301"/>
    </row>
    <row r="41" spans="1:9" s="288" customFormat="1" ht="14.25" x14ac:dyDescent="0.2">
      <c r="A41" s="299" t="s">
        <v>212</v>
      </c>
      <c r="B41" s="303">
        <v>12</v>
      </c>
      <c r="C41" s="301">
        <v>7</v>
      </c>
      <c r="D41" s="301" t="s">
        <v>205</v>
      </c>
      <c r="E41" s="301"/>
      <c r="F41" s="300">
        <v>15</v>
      </c>
      <c r="G41" s="301">
        <v>9</v>
      </c>
      <c r="H41" s="301" t="s">
        <v>206</v>
      </c>
      <c r="I41" s="301"/>
    </row>
    <row r="42" spans="1:9" s="288" customFormat="1" ht="14.25" x14ac:dyDescent="0.2">
      <c r="A42" s="299" t="s">
        <v>213</v>
      </c>
      <c r="B42" s="303">
        <v>21</v>
      </c>
      <c r="C42" s="301">
        <v>8</v>
      </c>
      <c r="D42" s="301" t="s">
        <v>205</v>
      </c>
      <c r="E42" s="301"/>
      <c r="F42" s="300">
        <v>19</v>
      </c>
      <c r="G42" s="301">
        <v>6</v>
      </c>
      <c r="H42" s="301" t="s">
        <v>206</v>
      </c>
      <c r="I42" s="301"/>
    </row>
    <row r="43" spans="1:9" s="288" customFormat="1" ht="14.25" x14ac:dyDescent="0.2">
      <c r="A43" s="299" t="s">
        <v>214</v>
      </c>
      <c r="B43" s="303">
        <v>21</v>
      </c>
      <c r="C43" s="301">
        <v>8</v>
      </c>
      <c r="D43" s="301" t="s">
        <v>205</v>
      </c>
      <c r="E43" s="301"/>
      <c r="F43" s="300">
        <v>29</v>
      </c>
      <c r="G43" s="301">
        <v>14</v>
      </c>
      <c r="H43" s="301" t="s">
        <v>206</v>
      </c>
      <c r="I43" s="301"/>
    </row>
    <row r="44" spans="1:9" s="288" customFormat="1" ht="14.25" x14ac:dyDescent="0.2">
      <c r="A44" s="299" t="s">
        <v>215</v>
      </c>
      <c r="B44" s="303">
        <v>66</v>
      </c>
      <c r="C44" s="301">
        <v>70</v>
      </c>
      <c r="D44" s="301" t="s">
        <v>205</v>
      </c>
      <c r="E44" s="301"/>
      <c r="F44" s="300">
        <v>85</v>
      </c>
      <c r="G44" s="301">
        <v>91</v>
      </c>
      <c r="H44" s="301" t="s">
        <v>206</v>
      </c>
      <c r="I44" s="301"/>
    </row>
    <row r="45" spans="1:9" s="288" customFormat="1" ht="14.25" x14ac:dyDescent="0.2">
      <c r="A45" s="299" t="s">
        <v>216</v>
      </c>
      <c r="B45" s="303">
        <v>54</v>
      </c>
      <c r="C45" s="301">
        <v>47</v>
      </c>
      <c r="D45" s="301" t="s">
        <v>205</v>
      </c>
      <c r="E45" s="301"/>
      <c r="F45" s="300">
        <v>56</v>
      </c>
      <c r="G45" s="301">
        <v>61</v>
      </c>
      <c r="H45" s="301" t="s">
        <v>206</v>
      </c>
      <c r="I45" s="301"/>
    </row>
    <row r="46" spans="1:9" s="288" customFormat="1" ht="14.25" x14ac:dyDescent="0.2">
      <c r="A46" s="299" t="s">
        <v>217</v>
      </c>
      <c r="B46" s="303">
        <v>37</v>
      </c>
      <c r="C46" s="301">
        <v>65</v>
      </c>
      <c r="D46" s="301" t="s">
        <v>205</v>
      </c>
      <c r="E46" s="301"/>
      <c r="F46" s="300">
        <v>45</v>
      </c>
      <c r="G46" s="301">
        <v>87</v>
      </c>
      <c r="H46" s="301" t="s">
        <v>206</v>
      </c>
      <c r="I46" s="301"/>
    </row>
    <row r="47" spans="1:9" ht="15" x14ac:dyDescent="0.2">
      <c r="A47" s="304" t="s">
        <v>196</v>
      </c>
      <c r="B47" s="305">
        <f t="shared" ref="B47:I47" si="1">SUM(B36:B46)</f>
        <v>216</v>
      </c>
      <c r="C47" s="305">
        <f t="shared" si="1"/>
        <v>206</v>
      </c>
      <c r="D47" s="305">
        <f t="shared" si="1"/>
        <v>0</v>
      </c>
      <c r="E47" s="305">
        <f t="shared" si="1"/>
        <v>0</v>
      </c>
      <c r="F47" s="305">
        <f t="shared" si="1"/>
        <v>253</v>
      </c>
      <c r="G47" s="305">
        <f t="shared" si="1"/>
        <v>269</v>
      </c>
      <c r="H47" s="305">
        <f t="shared" si="1"/>
        <v>0</v>
      </c>
      <c r="I47" s="305">
        <f t="shared" si="1"/>
        <v>0</v>
      </c>
    </row>
    <row r="48" spans="1:9" x14ac:dyDescent="0.2">
      <c r="C48" s="281"/>
    </row>
    <row r="49" spans="1:3" ht="45" x14ac:dyDescent="0.2">
      <c r="A49" s="286" t="s">
        <v>218</v>
      </c>
      <c r="B49" s="308" t="s">
        <v>177</v>
      </c>
      <c r="C49" s="309" t="s">
        <v>219</v>
      </c>
    </row>
    <row r="50" spans="1:3" ht="14.25" x14ac:dyDescent="0.2">
      <c r="A50" s="310"/>
      <c r="B50" s="109">
        <f>IFERROR(('PROGRAM BUDGET &amp; FISCAL REPORT'!G13/'PARTICIPANTS &amp; DEMOGRAPHICS'!B6),"N/A")</f>
        <v>3650.5539175257732</v>
      </c>
      <c r="C50" s="109">
        <f>IFERROR(('PROGRAM BUDGET &amp; FISCAL REPORT'!N13/'PARTICIPANTS &amp; DEMOGRAPHICS'!D6),"N/A")</f>
        <v>2946.0506627393229</v>
      </c>
    </row>
  </sheetData>
  <sheetProtection algorithmName="SHA-512" hashValue="Nfx6mkaIrpMqSgeWKnNlEzZaP+d+RxANX4JqBPBzF6PmlvIpNC4aufwnjO3ITvOhYR5v8WXKUnn2RmTzL/jthw==" saltValue="zr5XmR8QNdCKiB8TKcw8yA==" spinCount="100000" sheet="1" objects="1" scenarios="1"/>
  <mergeCells count="3">
    <mergeCell ref="A34:A35"/>
    <mergeCell ref="B34:E34"/>
    <mergeCell ref="F34:I34"/>
  </mergeCells>
  <phoneticPr fontId="33" type="noConversion"/>
  <pageMargins left="0.7" right="0.7" top="0.75" bottom="0.75" header="0.3" footer="0.3"/>
  <pageSetup scale="60" orientation="landscape" horizontalDpi="4294967295" verticalDpi="4294967295"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5" hidden="1" customWidth="1"/>
    <col min="2" max="2" width="48.85546875" style="45" customWidth="1"/>
    <col min="3" max="3" width="15.42578125" style="41" customWidth="1"/>
    <col min="4" max="4" width="19.140625" style="41" customWidth="1"/>
    <col min="5" max="5" width="19.7109375" style="41" customWidth="1"/>
    <col min="6" max="6" width="19.42578125" style="41" customWidth="1"/>
    <col min="7" max="7" width="31.42578125" style="41" customWidth="1"/>
    <col min="8" max="16384" width="11.42578125" style="45"/>
  </cols>
  <sheetData>
    <row r="1" spans="1:8" ht="18" x14ac:dyDescent="0.25">
      <c r="A1" s="20"/>
      <c r="B1" s="30" t="s">
        <v>34</v>
      </c>
      <c r="C1" s="45"/>
      <c r="D1" s="45"/>
      <c r="E1" s="45"/>
      <c r="F1" s="45"/>
      <c r="G1" s="45"/>
    </row>
    <row r="2" spans="1:8" ht="18" x14ac:dyDescent="0.25">
      <c r="A2" s="20"/>
      <c r="B2" s="30" t="s">
        <v>220</v>
      </c>
      <c r="C2" s="45"/>
      <c r="D2" s="45"/>
      <c r="E2" s="45"/>
      <c r="F2" s="45"/>
      <c r="G2" s="45"/>
    </row>
    <row r="3" spans="1:8" ht="22.5" customHeight="1" x14ac:dyDescent="0.25">
      <c r="A3" s="20"/>
      <c r="B3" s="33" t="str">
        <f>'PROGRAM BUDGET &amp; FISCAL REPORT'!A6</f>
        <v>AGENCY NAME:</v>
      </c>
      <c r="C3" s="110" t="str">
        <f>'PROGRAM BUDGET &amp; FISCAL REPORT'!B6</f>
        <v>Meals on Wheels West</v>
      </c>
      <c r="D3" s="111"/>
      <c r="E3" s="111"/>
      <c r="F3" s="111"/>
      <c r="G3" s="45"/>
    </row>
    <row r="4" spans="1:8" ht="22.5" customHeight="1" x14ac:dyDescent="0.25">
      <c r="A4" s="20"/>
      <c r="B4" s="33" t="str">
        <f>'PROGRAM BUDGET &amp; FISCAL REPORT'!A7</f>
        <v>PROGRAM NAME:</v>
      </c>
      <c r="C4" s="112" t="str">
        <f>'PROGRAM BUDGET &amp; FISCAL REPORT'!B7</f>
        <v xml:space="preserve">Home Delivery Program </v>
      </c>
      <c r="D4" s="113"/>
      <c r="E4" s="113"/>
      <c r="F4" s="113"/>
      <c r="G4" s="45"/>
    </row>
    <row r="5" spans="1:8" ht="8.25" customHeight="1" thickBot="1" x14ac:dyDescent="0.25">
      <c r="A5" s="20"/>
      <c r="B5" s="31"/>
      <c r="C5" s="45"/>
      <c r="D5" s="45"/>
      <c r="E5" s="45"/>
      <c r="F5" s="45"/>
      <c r="G5" s="45"/>
    </row>
    <row r="6" spans="1:8" ht="52.5" customHeight="1" x14ac:dyDescent="0.55000000000000004">
      <c r="B6" s="47" t="s">
        <v>221</v>
      </c>
      <c r="C6" s="48" t="s">
        <v>222</v>
      </c>
      <c r="D6" s="48"/>
      <c r="E6" s="48" t="s">
        <v>223</v>
      </c>
      <c r="F6" s="49"/>
      <c r="G6" s="45"/>
    </row>
    <row r="7" spans="1:8" ht="14.25" x14ac:dyDescent="0.2">
      <c r="B7" s="50" t="s">
        <v>224</v>
      </c>
      <c r="C7" s="51">
        <f>'PARTICIPANTS &amp; DEMOGRAPHICS'!B6</f>
        <v>485</v>
      </c>
      <c r="D7" s="52"/>
      <c r="E7" s="52">
        <f>'PARTICIPANTS &amp; DEMOGRAPHICS'!D6</f>
        <v>679</v>
      </c>
      <c r="F7" s="53"/>
      <c r="G7" s="45"/>
    </row>
    <row r="8" spans="1:8" ht="14.25" x14ac:dyDescent="0.2">
      <c r="B8" s="54" t="s">
        <v>225</v>
      </c>
      <c r="C8" s="51">
        <f>'PARTICIPANTS &amp; DEMOGRAPHICS'!B7</f>
        <v>385</v>
      </c>
      <c r="D8" s="52"/>
      <c r="E8" s="52">
        <f>'PARTICIPANTS &amp; DEMOGRAPHICS'!D7</f>
        <v>522</v>
      </c>
      <c r="F8" s="53"/>
      <c r="G8" s="45"/>
    </row>
    <row r="9" spans="1:8" ht="14.25" x14ac:dyDescent="0.2">
      <c r="B9" s="50" t="s">
        <v>226</v>
      </c>
      <c r="C9" s="75">
        <f>IFERROR(C8/C7, "N/A")</f>
        <v>0.79381443298969068</v>
      </c>
      <c r="D9" s="56"/>
      <c r="E9" s="119">
        <f>IFERROR(E8/E7, "N/A")</f>
        <v>0.76877761413843893</v>
      </c>
      <c r="F9" s="53"/>
      <c r="G9" s="45"/>
    </row>
    <row r="10" spans="1:8" ht="14.25" x14ac:dyDescent="0.2">
      <c r="B10" s="50"/>
      <c r="C10" s="55"/>
      <c r="D10" s="56"/>
      <c r="E10" s="51"/>
      <c r="F10" s="53"/>
      <c r="G10" s="45"/>
    </row>
    <row r="11" spans="1:8" ht="63.75" customHeight="1" x14ac:dyDescent="0.55000000000000004">
      <c r="B11" s="57" t="s">
        <v>227</v>
      </c>
      <c r="C11" s="153" t="s">
        <v>228</v>
      </c>
      <c r="D11" s="153" t="s">
        <v>229</v>
      </c>
      <c r="E11" s="153" t="s">
        <v>230</v>
      </c>
      <c r="F11" s="154" t="s">
        <v>231</v>
      </c>
      <c r="G11" s="45"/>
    </row>
    <row r="12" spans="1:8" ht="16.5" customHeight="1" x14ac:dyDescent="0.2">
      <c r="B12" s="50" t="s">
        <v>232</v>
      </c>
      <c r="C12" s="114">
        <f>'PROGRAM BUDGET &amp; FISCAL REPORT'!G13</f>
        <v>1770518.65</v>
      </c>
      <c r="D12" s="114">
        <f>'PROGRAM BUDGET &amp; FISCAL REPORT'!H13</f>
        <v>54999</v>
      </c>
      <c r="E12" s="114">
        <f>'PROGRAM BUDGET &amp; FISCAL REPORT'!N13</f>
        <v>2000368.4000000001</v>
      </c>
      <c r="F12" s="115">
        <f>'PROGRAM BUDGET &amp; FISCAL REPORT'!L13</f>
        <v>55000</v>
      </c>
      <c r="G12" s="45"/>
    </row>
    <row r="13" spans="1:8" ht="16.5" customHeight="1" x14ac:dyDescent="0.2">
      <c r="B13" s="50"/>
      <c r="C13" s="58"/>
      <c r="D13" s="58"/>
      <c r="E13" s="58"/>
      <c r="F13" s="59"/>
      <c r="G13" s="45"/>
    </row>
    <row r="14" spans="1:8" ht="19.5" x14ac:dyDescent="0.55000000000000004">
      <c r="B14" s="57" t="s">
        <v>233</v>
      </c>
      <c r="C14" s="324" t="s">
        <v>234</v>
      </c>
      <c r="D14" s="324"/>
      <c r="E14" s="324" t="s">
        <v>235</v>
      </c>
      <c r="F14" s="325"/>
      <c r="G14" s="45"/>
    </row>
    <row r="15" spans="1:8" ht="14.25" x14ac:dyDescent="0.2">
      <c r="B15" s="50" t="s">
        <v>236</v>
      </c>
      <c r="C15" s="116">
        <f>IFERROR(C12*C9,"N/A")</f>
        <v>1405463.2582474225</v>
      </c>
      <c r="D15" s="60">
        <f>IFERROR(C15/C12,"N/A")</f>
        <v>0.79381443298969068</v>
      </c>
      <c r="E15" s="117">
        <f>IFERROR(E12*E9,"N/A")</f>
        <v>1537838.4459499265</v>
      </c>
      <c r="F15" s="62">
        <f>IFERROR(E15/E12,"N/A")</f>
        <v>0.76877761413843893</v>
      </c>
      <c r="G15" s="45"/>
    </row>
    <row r="16" spans="1:8" ht="14.25" x14ac:dyDescent="0.2">
      <c r="B16" s="50" t="s">
        <v>237</v>
      </c>
      <c r="C16" s="116">
        <f>D12</f>
        <v>54999</v>
      </c>
      <c r="D16" s="60">
        <f>IFERROR(C16/C15, "N/A")</f>
        <v>3.9132292984010393E-2</v>
      </c>
      <c r="E16" s="117">
        <f>F12</f>
        <v>55000</v>
      </c>
      <c r="F16" s="62">
        <f>IFERROR(E16/E15, "N/A")</f>
        <v>3.5764484978801768E-2</v>
      </c>
      <c r="G16" s="45"/>
      <c r="H16" s="46"/>
    </row>
    <row r="17" spans="2:7" ht="15" thickBot="1" x14ac:dyDescent="0.25">
      <c r="B17" s="50"/>
      <c r="C17" s="32"/>
      <c r="D17" s="60"/>
      <c r="E17" s="61"/>
      <c r="F17" s="62"/>
      <c r="G17" s="45"/>
    </row>
    <row r="18" spans="2:7" ht="15.75" thickBot="1" x14ac:dyDescent="0.3">
      <c r="B18" s="63" t="s">
        <v>238</v>
      </c>
      <c r="C18" s="118">
        <f>IFERROR(C15-C16,"N/A")</f>
        <v>1350464.2582474225</v>
      </c>
      <c r="D18" s="64">
        <f>IFERROR(C18/C15, "N/A")</f>
        <v>0.96086770701598956</v>
      </c>
      <c r="E18" s="118">
        <f>IFERROR(E15-E16, "N/A")</f>
        <v>1482838.4459499265</v>
      </c>
      <c r="F18" s="65">
        <f>IFERROR(E18/E15, "N/A")</f>
        <v>0.9642355150211982</v>
      </c>
      <c r="G18" s="45"/>
    </row>
    <row r="19" spans="2:7" ht="30.75" thickBot="1" x14ac:dyDescent="0.3">
      <c r="B19" s="50"/>
      <c r="C19" s="66"/>
      <c r="D19" s="67" t="s">
        <v>239</v>
      </c>
      <c r="E19" s="52"/>
      <c r="F19" s="67" t="s">
        <v>239</v>
      </c>
    </row>
    <row r="20" spans="2:7" s="1" customFormat="1" ht="12.75" x14ac:dyDescent="0.2">
      <c r="B20" s="45"/>
      <c r="C20" s="41"/>
      <c r="D20" s="41"/>
      <c r="E20" s="41"/>
      <c r="F20" s="41"/>
      <c r="G20" s="41"/>
    </row>
  </sheetData>
  <sheetProtection algorithmName="SHA-512" hashValue="NeGLhdpbbScRjPVktvioNTbWsw0/MbrUPUYUzvdwVY+e1XVGInroJDH0slWobWG0ZD0SzE3ExdrLwZNSc6kWfA==" saltValue="aspjOcbochEgrcTJThSfv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45"/>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42" customFormat="1" ht="18" x14ac:dyDescent="0.2">
      <c r="A1" s="43" t="s">
        <v>34</v>
      </c>
      <c r="B1" s="76"/>
      <c r="C1" s="44"/>
      <c r="D1" s="44"/>
      <c r="E1" s="44"/>
      <c r="F1" s="21"/>
      <c r="G1" s="21"/>
    </row>
    <row r="2" spans="1:7" ht="18" x14ac:dyDescent="0.25">
      <c r="A2" s="329" t="s">
        <v>240</v>
      </c>
      <c r="B2" s="330"/>
      <c r="C2" s="330"/>
      <c r="D2" s="330"/>
      <c r="E2" s="330"/>
    </row>
    <row r="3" spans="1:7" ht="15.75" x14ac:dyDescent="0.2">
      <c r="A3" s="120"/>
    </row>
    <row r="4" spans="1:7" ht="79.5" customHeight="1" x14ac:dyDescent="0.2">
      <c r="A4" s="331" t="s">
        <v>241</v>
      </c>
      <c r="B4" s="332"/>
      <c r="C4" s="332"/>
      <c r="D4" s="332"/>
      <c r="E4" s="332"/>
    </row>
    <row r="5" spans="1:7" ht="15" x14ac:dyDescent="0.2">
      <c r="A5" s="121"/>
      <c r="B5" s="122"/>
      <c r="C5" s="122"/>
      <c r="D5" s="122"/>
      <c r="E5" s="122"/>
    </row>
    <row r="6" spans="1:7" ht="45" x14ac:dyDescent="0.25">
      <c r="A6" s="333" t="s">
        <v>242</v>
      </c>
      <c r="B6" s="334"/>
      <c r="C6" s="158" t="s">
        <v>243</v>
      </c>
      <c r="D6" s="158" t="s">
        <v>244</v>
      </c>
      <c r="E6" s="123" t="s">
        <v>245</v>
      </c>
    </row>
    <row r="7" spans="1:7" ht="15" x14ac:dyDescent="0.25">
      <c r="A7" s="124" t="s">
        <v>246</v>
      </c>
      <c r="B7" s="125"/>
      <c r="C7" s="124"/>
      <c r="D7" s="124"/>
      <c r="E7" s="124"/>
    </row>
    <row r="8" spans="1:7" ht="15" x14ac:dyDescent="0.25">
      <c r="A8" s="126" t="s">
        <v>59</v>
      </c>
      <c r="B8" s="126" t="s">
        <v>247</v>
      </c>
      <c r="C8" s="127">
        <v>10000</v>
      </c>
      <c r="D8" s="127">
        <v>15000</v>
      </c>
      <c r="E8" s="124"/>
    </row>
    <row r="9" spans="1:7" ht="15" x14ac:dyDescent="0.25">
      <c r="A9" s="128"/>
      <c r="B9" s="129"/>
      <c r="C9" s="129"/>
      <c r="E9" s="130"/>
    </row>
    <row r="10" spans="1:7" ht="15" x14ac:dyDescent="0.25">
      <c r="A10" s="328" t="s">
        <v>152</v>
      </c>
      <c r="B10" s="327"/>
      <c r="C10" s="327"/>
      <c r="D10" s="327"/>
      <c r="E10" s="327"/>
    </row>
    <row r="11" spans="1:7" ht="28.5" x14ac:dyDescent="0.2">
      <c r="A11" s="137" t="s">
        <v>56</v>
      </c>
      <c r="B11" s="137" t="s">
        <v>248</v>
      </c>
      <c r="C11" s="138">
        <v>21000</v>
      </c>
      <c r="D11" s="138">
        <v>11700</v>
      </c>
      <c r="E11" s="151" t="s">
        <v>249</v>
      </c>
    </row>
    <row r="12" spans="1:7" ht="14.25" x14ac:dyDescent="0.2">
      <c r="A12" s="137"/>
      <c r="B12" s="137"/>
      <c r="C12" s="138"/>
      <c r="D12" s="138"/>
      <c r="E12" s="139"/>
    </row>
    <row r="13" spans="1:7" ht="42.75" x14ac:dyDescent="0.2">
      <c r="A13" s="137" t="s">
        <v>250</v>
      </c>
      <c r="B13" s="137" t="s">
        <v>251</v>
      </c>
      <c r="C13" s="138">
        <v>104317</v>
      </c>
      <c r="D13" s="138">
        <v>104317</v>
      </c>
      <c r="E13" s="152" t="s">
        <v>252</v>
      </c>
    </row>
    <row r="14" spans="1:7" ht="14.25" x14ac:dyDescent="0.2">
      <c r="A14" s="131"/>
      <c r="B14" s="131"/>
      <c r="C14" s="131"/>
      <c r="D14" s="132"/>
      <c r="E14" s="133"/>
    </row>
    <row r="15" spans="1:7" ht="15" x14ac:dyDescent="0.25">
      <c r="A15" s="328" t="s">
        <v>156</v>
      </c>
      <c r="B15" s="327"/>
      <c r="C15" s="327"/>
      <c r="D15" s="327"/>
      <c r="E15" s="327"/>
    </row>
    <row r="16" spans="1:7" ht="28.5" x14ac:dyDescent="0.2">
      <c r="B16" s="137" t="s">
        <v>157</v>
      </c>
      <c r="C16" s="138">
        <v>590545</v>
      </c>
      <c r="D16" s="138">
        <v>450000</v>
      </c>
      <c r="E16" s="151" t="s">
        <v>253</v>
      </c>
    </row>
    <row r="17" spans="1:5" ht="28.5" x14ac:dyDescent="0.2">
      <c r="B17" s="137" t="s">
        <v>254</v>
      </c>
      <c r="C17" s="138">
        <v>24504</v>
      </c>
      <c r="D17" s="138">
        <v>40000</v>
      </c>
      <c r="E17" s="151" t="s">
        <v>255</v>
      </c>
    </row>
    <row r="18" spans="1:5" ht="42.75" x14ac:dyDescent="0.2">
      <c r="B18" s="137" t="s">
        <v>256</v>
      </c>
      <c r="C18" s="138">
        <v>160125</v>
      </c>
      <c r="D18" s="138">
        <v>286877</v>
      </c>
      <c r="E18" s="152" t="s">
        <v>257</v>
      </c>
    </row>
    <row r="19" spans="1:5" ht="14.25" x14ac:dyDescent="0.2">
      <c r="A19" s="131"/>
      <c r="B19" s="131"/>
      <c r="C19" s="131"/>
      <c r="D19" s="132"/>
      <c r="E19" s="133"/>
    </row>
    <row r="20" spans="1:5" ht="15" x14ac:dyDescent="0.25">
      <c r="A20" s="328" t="s">
        <v>160</v>
      </c>
      <c r="B20" s="327"/>
      <c r="C20" s="327"/>
      <c r="D20" s="327"/>
      <c r="E20" s="327"/>
    </row>
    <row r="21" spans="1:5" ht="28.5" x14ac:dyDescent="0.2">
      <c r="B21" s="137" t="s">
        <v>121</v>
      </c>
      <c r="C21" s="138">
        <v>435868</v>
      </c>
      <c r="D21" s="138">
        <v>400000</v>
      </c>
      <c r="E21" s="151" t="s">
        <v>258</v>
      </c>
    </row>
    <row r="22" spans="1:5" ht="28.5" x14ac:dyDescent="0.2">
      <c r="B22" s="137" t="s">
        <v>259</v>
      </c>
      <c r="C22" s="138">
        <v>218890</v>
      </c>
      <c r="D22" s="138">
        <v>222209</v>
      </c>
      <c r="E22" s="151" t="s">
        <v>260</v>
      </c>
    </row>
    <row r="23" spans="1:5" ht="14.25" x14ac:dyDescent="0.2">
      <c r="B23" s="137" t="s">
        <v>120</v>
      </c>
      <c r="C23" s="138">
        <v>18366</v>
      </c>
      <c r="D23" s="138">
        <v>15000</v>
      </c>
      <c r="E23" s="140"/>
    </row>
    <row r="24" spans="1:5" ht="14.25" x14ac:dyDescent="0.2">
      <c r="A24" s="131"/>
      <c r="B24" s="131"/>
      <c r="C24" s="131"/>
      <c r="D24" s="132"/>
      <c r="E24" s="133"/>
    </row>
    <row r="25" spans="1:5" ht="15" x14ac:dyDescent="0.25">
      <c r="A25" s="328" t="s">
        <v>162</v>
      </c>
      <c r="B25" s="327"/>
      <c r="C25" s="327"/>
      <c r="D25" s="327"/>
      <c r="E25" s="327"/>
    </row>
    <row r="26" spans="1:5" ht="42.75" x14ac:dyDescent="0.2">
      <c r="B26" s="137" t="s">
        <v>163</v>
      </c>
      <c r="C26" s="138">
        <v>26102</v>
      </c>
      <c r="D26" s="138">
        <v>45000</v>
      </c>
      <c r="E26" s="151" t="s">
        <v>261</v>
      </c>
    </row>
    <row r="27" spans="1:5" ht="14.25" x14ac:dyDescent="0.2">
      <c r="B27" s="137" t="s">
        <v>145</v>
      </c>
      <c r="C27" s="138">
        <v>0</v>
      </c>
      <c r="D27" s="138">
        <v>0</v>
      </c>
      <c r="E27" s="140"/>
    </row>
    <row r="28" spans="1:5" ht="14.25" x14ac:dyDescent="0.2">
      <c r="A28" s="131"/>
      <c r="B28" s="131"/>
      <c r="C28" s="131"/>
      <c r="D28" s="132"/>
      <c r="E28" s="133"/>
    </row>
    <row r="29" spans="1:5" ht="15" x14ac:dyDescent="0.25">
      <c r="A29" s="328" t="s">
        <v>164</v>
      </c>
      <c r="B29" s="327"/>
      <c r="C29" s="327"/>
      <c r="D29" s="327"/>
      <c r="E29" s="327"/>
    </row>
    <row r="30" spans="1:5" ht="42.75" x14ac:dyDescent="0.2">
      <c r="B30" s="137" t="s">
        <v>262</v>
      </c>
      <c r="C30" s="138">
        <v>63188</v>
      </c>
      <c r="D30" s="138">
        <v>70000</v>
      </c>
      <c r="E30" s="151" t="s">
        <v>263</v>
      </c>
    </row>
    <row r="31" spans="1:5" ht="14.25" x14ac:dyDescent="0.2">
      <c r="B31" s="137" t="s">
        <v>145</v>
      </c>
      <c r="C31" s="138">
        <v>0</v>
      </c>
      <c r="D31" s="138">
        <v>0</v>
      </c>
      <c r="E31" s="140"/>
    </row>
    <row r="32" spans="1:5" ht="14.25" x14ac:dyDescent="0.2">
      <c r="A32" s="131"/>
      <c r="B32" s="131"/>
      <c r="C32" s="131"/>
      <c r="D32" s="132"/>
      <c r="E32" s="133"/>
    </row>
    <row r="33" spans="1:6" ht="15" x14ac:dyDescent="0.25">
      <c r="A33" s="328" t="s">
        <v>166</v>
      </c>
      <c r="B33" s="327"/>
      <c r="C33" s="327"/>
      <c r="D33" s="327"/>
      <c r="E33" s="327"/>
    </row>
    <row r="34" spans="1:6" ht="28.5" x14ac:dyDescent="0.2">
      <c r="B34" s="137" t="s">
        <v>264</v>
      </c>
      <c r="C34" s="138">
        <v>64643</v>
      </c>
      <c r="D34" s="138">
        <v>52416</v>
      </c>
      <c r="E34" s="151" t="s">
        <v>265</v>
      </c>
    </row>
    <row r="35" spans="1:6" ht="14.25" x14ac:dyDescent="0.2">
      <c r="B35" s="137" t="s">
        <v>168</v>
      </c>
      <c r="C35" s="138">
        <v>7104</v>
      </c>
      <c r="D35" s="138">
        <v>8000</v>
      </c>
      <c r="E35" s="139"/>
    </row>
    <row r="36" spans="1:6" ht="14.25" x14ac:dyDescent="0.2">
      <c r="B36" s="137" t="s">
        <v>266</v>
      </c>
      <c r="C36" s="138">
        <v>65154</v>
      </c>
      <c r="D36" s="138">
        <v>65000</v>
      </c>
      <c r="E36" s="140"/>
    </row>
    <row r="37" spans="1:6" x14ac:dyDescent="0.2">
      <c r="A37" s="134"/>
      <c r="B37" s="134"/>
      <c r="C37" s="134"/>
      <c r="D37" s="134"/>
      <c r="E37" s="135"/>
    </row>
    <row r="38" spans="1:6" ht="15" x14ac:dyDescent="0.25">
      <c r="A38" s="328" t="s">
        <v>171</v>
      </c>
      <c r="B38" s="328"/>
      <c r="C38" s="141">
        <f>SUM(C10:C37)</f>
        <v>1799806</v>
      </c>
      <c r="D38" s="141">
        <f>SUM(D10:D37)</f>
        <v>1770519</v>
      </c>
      <c r="E38" s="142"/>
    </row>
    <row r="39" spans="1:6" x14ac:dyDescent="0.2">
      <c r="A39" s="136"/>
      <c r="B39" s="136"/>
      <c r="C39" s="136"/>
      <c r="D39" s="136"/>
      <c r="E39" s="136"/>
    </row>
    <row r="40" spans="1:6" x14ac:dyDescent="0.2">
      <c r="A40" s="326"/>
      <c r="B40" s="327"/>
      <c r="C40" s="327"/>
      <c r="D40" s="327"/>
      <c r="E40" s="327"/>
    </row>
    <row r="45" spans="1:6" x14ac:dyDescent="0.2">
      <c r="F45" s="1" t="s">
        <v>267</v>
      </c>
    </row>
  </sheetData>
  <sheetProtection algorithmName="SHA-512" hashValue="6HL63SFc49ooDtzaQ+7yB1FEj9xeerejzj/5d/lBj3nAjQMyMRb0WQAAhj03xSmeAXunG/h8njCDYV3SRTYI2A==" saltValue="RGG7Fr0QHYsTyFlb26lDTw==" spinCount="100000" sheet="1" objects="1" scenarios="1"/>
  <mergeCells count="11">
    <mergeCell ref="A2:E2"/>
    <mergeCell ref="A4:E4"/>
    <mergeCell ref="A6:B6"/>
    <mergeCell ref="A10:E10"/>
    <mergeCell ref="A20:E20"/>
    <mergeCell ref="A40:E40"/>
    <mergeCell ref="A33:E33"/>
    <mergeCell ref="A38:B38"/>
    <mergeCell ref="A15:E15"/>
    <mergeCell ref="A29:E29"/>
    <mergeCell ref="A25:E25"/>
  </mergeCells>
  <pageMargins left="0.7" right="0.7" top="0.75" bottom="0.75" header="0.3" footer="0.3"/>
  <pageSetup scale="79" firstPageNumber="8" orientation="portrait" r:id="rId1"/>
  <headerFooter>
    <oddFooter>&amp;LCity of Santa Monica
Exhibit C – Program Budget&amp;C&amp;P&amp;RFiscal Year 2021-22
Human Services Grants Program</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4D97A-7F06-4E8D-98A9-7DE62E8788CF}">
  <ds:schemaRefs>
    <ds:schemaRef ds:uri="http://purl.org/dc/terms/"/>
    <ds:schemaRef ds:uri="http://schemas.microsoft.com/office/2006/documentManagement/types"/>
    <ds:schemaRef ds:uri="daf46ea9-1fb0-4df5-b00f-12140a5586e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b65fe88f-9120-4dd2-a3a2-5b196d645d54"/>
    <ds:schemaRef ds:uri="http://www.w3.org/XML/1998/namespace"/>
    <ds:schemaRef ds:uri="http://purl.org/dc/dcmitype/"/>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33E4C1B-75CF-47C5-BF8D-77B18EAFC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