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265" documentId="8_{641BF5CB-A04E-4DDC-B758-848CC24527F9}" xr6:coauthVersionLast="46" xr6:coauthVersionMax="47" xr10:uidLastSave="{6FE32225-17DE-493D-AD24-8EDEEA36E224}"/>
  <workbookProtection workbookAlgorithmName="SHA-512" workbookHashValue="CrWCYbLCH13agMLDAE3A2XJ+tipg2BrFkXvoYEmPLo0O7waumtP6cte4gpOni86m3FnXCOqOCAQn0iI2O/CXcw==" workbookSaltValue="zfNvfESQLwxRucU53moDbA=="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SOURCES'!$A$1:$E$37</definedName>
    <definedName name="_xlnm.Print_Area" localSheetId="1">'PROGRAM BUDGET &amp; FISCAL REPORT'!$A$1:$N$124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 i="19" l="1"/>
  <c r="K32" i="19"/>
  <c r="J32" i="19"/>
  <c r="H32" i="19"/>
  <c r="N28" i="19"/>
  <c r="N35" i="19" s="1"/>
  <c r="K28" i="19"/>
  <c r="K35" i="19" s="1"/>
  <c r="J28" i="19"/>
  <c r="J35" i="19" s="1"/>
  <c r="H28" i="19"/>
  <c r="H35" i="19" s="1"/>
  <c r="F31" i="19"/>
  <c r="F30" i="19"/>
  <c r="F29" i="19"/>
  <c r="E32" i="19" s="1"/>
  <c r="E35" i="19" s="1"/>
  <c r="F27" i="19"/>
  <c r="E28" i="19" s="1"/>
  <c r="N61" i="19" l="1"/>
  <c r="N65" i="19"/>
  <c r="L31" i="19"/>
  <c r="M31" i="19" s="1"/>
  <c r="I31" i="19"/>
  <c r="D23" i="26" l="1"/>
  <c r="C23" i="26"/>
  <c r="J123" i="19" l="1"/>
  <c r="I123" i="19"/>
  <c r="B23" i="26"/>
  <c r="G27" i="19" l="1"/>
  <c r="G28" i="19" s="1"/>
  <c r="G35" i="19" s="1"/>
  <c r="G29" i="19"/>
  <c r="G32" i="19" s="1"/>
  <c r="C4" i="14" l="1"/>
  <c r="C3" i="14"/>
  <c r="N79" i="19"/>
  <c r="I94" i="19"/>
  <c r="I47" i="26" l="1"/>
  <c r="E47" i="26"/>
  <c r="C35" i="30" l="1"/>
  <c r="D35" i="30"/>
  <c r="D13" i="19" l="1"/>
  <c r="D12" i="19"/>
  <c r="D11" i="19"/>
  <c r="D10" i="19"/>
  <c r="D9" i="19"/>
  <c r="L122" i="19" l="1"/>
  <c r="L119" i="19"/>
  <c r="L118" i="19"/>
  <c r="L116" i="19"/>
  <c r="L115" i="19"/>
  <c r="L113" i="19"/>
  <c r="L112" i="19"/>
  <c r="L110" i="19"/>
  <c r="L109" i="19"/>
  <c r="L107" i="19"/>
  <c r="L106" i="19"/>
  <c r="D8" i="19"/>
  <c r="D7" i="19"/>
  <c r="D6" i="19"/>
  <c r="H47" i="26" l="1"/>
  <c r="G47" i="26"/>
  <c r="F47" i="26"/>
  <c r="C8" i="14"/>
  <c r="C7" i="14"/>
  <c r="K96" i="19"/>
  <c r="J96" i="19"/>
  <c r="F95" i="19"/>
  <c r="H96" i="19"/>
  <c r="G96" i="19"/>
  <c r="L95" i="19"/>
  <c r="M95" i="19" s="1"/>
  <c r="I95" i="19"/>
  <c r="I96" i="19" s="1"/>
  <c r="I12" i="19" s="1"/>
  <c r="E7" i="14"/>
  <c r="I86" i="19"/>
  <c r="I85" i="19"/>
  <c r="I84" i="19"/>
  <c r="I78" i="19"/>
  <c r="I77" i="19"/>
  <c r="I76" i="19"/>
  <c r="I70" i="19"/>
  <c r="I69" i="19"/>
  <c r="I68" i="19"/>
  <c r="I67" i="19"/>
  <c r="I66" i="19"/>
  <c r="I65" i="19"/>
  <c r="I64" i="19"/>
  <c r="I63" i="19"/>
  <c r="I62" i="19"/>
  <c r="I61" i="19"/>
  <c r="L86" i="19"/>
  <c r="M86" i="19" s="1"/>
  <c r="L85" i="19"/>
  <c r="M85" i="19" s="1"/>
  <c r="L78" i="19"/>
  <c r="M78" i="19" s="1"/>
  <c r="L77" i="19"/>
  <c r="M77" i="19" s="1"/>
  <c r="L70" i="19"/>
  <c r="M70" i="19" s="1"/>
  <c r="L69" i="19"/>
  <c r="M69" i="19" s="1"/>
  <c r="L68" i="19"/>
  <c r="M68" i="19" s="1"/>
  <c r="L67" i="19"/>
  <c r="M67" i="19" s="1"/>
  <c r="L66" i="19"/>
  <c r="M66" i="19" s="1"/>
  <c r="L65" i="19"/>
  <c r="M65" i="19" s="1"/>
  <c r="L64" i="19"/>
  <c r="M64" i="19" s="1"/>
  <c r="L63" i="19"/>
  <c r="M63" i="19" s="1"/>
  <c r="I54" i="19"/>
  <c r="L54" i="19"/>
  <c r="M54" i="19" s="1"/>
  <c r="I55" i="19"/>
  <c r="L55" i="19"/>
  <c r="M55" i="19" s="1"/>
  <c r="L41" i="19"/>
  <c r="L42" i="19"/>
  <c r="M42" i="19" s="1"/>
  <c r="L43" i="19"/>
  <c r="M43" i="19" s="1"/>
  <c r="L44" i="19"/>
  <c r="M44" i="19" s="1"/>
  <c r="L45" i="19"/>
  <c r="M45" i="19" s="1"/>
  <c r="I46" i="19"/>
  <c r="L46" i="19"/>
  <c r="M46" i="19" s="1"/>
  <c r="I47" i="19"/>
  <c r="L47" i="19"/>
  <c r="M47" i="19" s="1"/>
  <c r="I29" i="19"/>
  <c r="E8" i="14"/>
  <c r="I34" i="19"/>
  <c r="I33" i="19"/>
  <c r="I27" i="19"/>
  <c r="I28" i="19" s="1"/>
  <c r="I30" i="19"/>
  <c r="G71" i="19"/>
  <c r="G9" i="19" s="1"/>
  <c r="L34" i="19"/>
  <c r="M34" i="19" s="1"/>
  <c r="N56" i="19"/>
  <c r="N8" i="19" s="1"/>
  <c r="N71" i="19"/>
  <c r="N9" i="19" s="1"/>
  <c r="J79" i="19"/>
  <c r="J10" i="19" s="1"/>
  <c r="K79" i="19"/>
  <c r="K10" i="19" s="1"/>
  <c r="N87" i="19"/>
  <c r="N11" i="19" s="1"/>
  <c r="L29" i="19"/>
  <c r="L30" i="19"/>
  <c r="M30" i="19" s="1"/>
  <c r="L27" i="19"/>
  <c r="L33" i="19"/>
  <c r="M33" i="19" s="1"/>
  <c r="L40" i="19"/>
  <c r="M40" i="19" s="1"/>
  <c r="J6" i="19"/>
  <c r="D47" i="26"/>
  <c r="C47" i="26"/>
  <c r="B47" i="26"/>
  <c r="D32" i="26"/>
  <c r="C32" i="26"/>
  <c r="B32" i="26"/>
  <c r="B4" i="14"/>
  <c r="B3" i="14"/>
  <c r="G56" i="19"/>
  <c r="G8" i="19" s="1"/>
  <c r="G79" i="19"/>
  <c r="G10" i="19" s="1"/>
  <c r="G87" i="19"/>
  <c r="G11" i="19" s="1"/>
  <c r="H56" i="19"/>
  <c r="H8" i="19" s="1"/>
  <c r="H71" i="19"/>
  <c r="H9" i="19" s="1"/>
  <c r="H79" i="19"/>
  <c r="H10" i="19" s="1"/>
  <c r="H87" i="19"/>
  <c r="H11" i="19" s="1"/>
  <c r="L53" i="19"/>
  <c r="M53" i="19" s="1"/>
  <c r="I53" i="19"/>
  <c r="L62" i="19"/>
  <c r="M62" i="19" s="1"/>
  <c r="L94" i="19"/>
  <c r="M94" i="19" s="1"/>
  <c r="K87" i="19"/>
  <c r="K11" i="19" s="1"/>
  <c r="J87" i="19"/>
  <c r="J11" i="19" s="1"/>
  <c r="L84" i="19"/>
  <c r="M84" i="19" s="1"/>
  <c r="L76" i="19"/>
  <c r="M76" i="19" s="1"/>
  <c r="L61" i="19"/>
  <c r="M61" i="19" s="1"/>
  <c r="K71" i="19"/>
  <c r="K9" i="19" s="1"/>
  <c r="J71" i="19"/>
  <c r="J9" i="19" s="1"/>
  <c r="K56" i="19"/>
  <c r="K8" i="19" s="1"/>
  <c r="J56" i="19"/>
  <c r="J8" i="19" s="1"/>
  <c r="K48" i="19"/>
  <c r="K7" i="19" s="1"/>
  <c r="J48" i="19"/>
  <c r="J7" i="19" s="1"/>
  <c r="K6" i="19"/>
  <c r="M29" i="19" l="1"/>
  <c r="L32" i="19"/>
  <c r="M32" i="19" s="1"/>
  <c r="I32" i="19"/>
  <c r="M27" i="19"/>
  <c r="L28" i="19"/>
  <c r="N41" i="19"/>
  <c r="N42" i="19"/>
  <c r="N43" i="19"/>
  <c r="N44" i="19"/>
  <c r="N45" i="19"/>
  <c r="N40" i="19"/>
  <c r="N6" i="19"/>
  <c r="H6" i="19"/>
  <c r="H41" i="19"/>
  <c r="H48" i="19" s="1"/>
  <c r="H7" i="19" s="1"/>
  <c r="G6" i="19"/>
  <c r="G45" i="19"/>
  <c r="I45" i="19" s="1"/>
  <c r="G44" i="19"/>
  <c r="I44" i="19" s="1"/>
  <c r="G41" i="19"/>
  <c r="I41" i="19" s="1"/>
  <c r="G43" i="19"/>
  <c r="I43" i="19" s="1"/>
  <c r="G40" i="19"/>
  <c r="G42" i="19"/>
  <c r="I42" i="19" s="1"/>
  <c r="G12" i="19"/>
  <c r="H12" i="19"/>
  <c r="J12" i="19"/>
  <c r="J98" i="19"/>
  <c r="J13" i="19" s="1"/>
  <c r="K12" i="19"/>
  <c r="K98" i="19"/>
  <c r="K13" i="19" s="1"/>
  <c r="E9" i="14"/>
  <c r="C9" i="14"/>
  <c r="I71" i="19"/>
  <c r="I9" i="19" s="1"/>
  <c r="I79" i="19"/>
  <c r="I10" i="19" s="1"/>
  <c r="N10" i="19"/>
  <c r="I56" i="19"/>
  <c r="I8" i="19" s="1"/>
  <c r="L48" i="19"/>
  <c r="I87" i="19"/>
  <c r="L71" i="19"/>
  <c r="L96" i="19"/>
  <c r="L12" i="19" s="1"/>
  <c r="L56" i="19"/>
  <c r="M56" i="19" s="1"/>
  <c r="L79" i="19"/>
  <c r="L10" i="19" s="1"/>
  <c r="M10" i="19" s="1"/>
  <c r="L87" i="19"/>
  <c r="M28" i="19" l="1"/>
  <c r="L35" i="19"/>
  <c r="L6" i="19" s="1"/>
  <c r="I35" i="19"/>
  <c r="I6" i="19" s="1"/>
  <c r="H98" i="19"/>
  <c r="H13" i="19" s="1"/>
  <c r="D12" i="14" s="1"/>
  <c r="C16" i="14" s="1"/>
  <c r="N48" i="19"/>
  <c r="M41" i="19"/>
  <c r="M48" i="19"/>
  <c r="G48" i="19"/>
  <c r="I40" i="19"/>
  <c r="I48" i="19" s="1"/>
  <c r="I7" i="19" s="1"/>
  <c r="M12" i="19"/>
  <c r="F94" i="19"/>
  <c r="I11" i="19"/>
  <c r="M87" i="19"/>
  <c r="L98" i="19"/>
  <c r="L13" i="19" s="1"/>
  <c r="B14" i="19" s="1"/>
  <c r="L11" i="19"/>
  <c r="M11" i="19" s="1"/>
  <c r="M71" i="19"/>
  <c r="L9" i="19"/>
  <c r="M9" i="19" s="1"/>
  <c r="L7" i="19"/>
  <c r="M7" i="19" s="1"/>
  <c r="M35" i="19"/>
  <c r="M79" i="19"/>
  <c r="L8" i="19"/>
  <c r="M8" i="19" s="1"/>
  <c r="M96" i="19"/>
  <c r="M6" i="19"/>
  <c r="N7" i="19" l="1"/>
  <c r="N94" i="19"/>
  <c r="N96" i="19" s="1"/>
  <c r="I98" i="19"/>
  <c r="I13" i="19" s="1"/>
  <c r="G7" i="19"/>
  <c r="G98" i="19"/>
  <c r="G13" i="19" s="1"/>
  <c r="M13" i="19"/>
  <c r="F12" i="14"/>
  <c r="M98" i="19"/>
  <c r="N12" i="19" l="1"/>
  <c r="N98" i="19"/>
  <c r="C12" i="14"/>
  <c r="C15" i="14" s="1"/>
  <c r="B50" i="26"/>
  <c r="E16" i="14"/>
  <c r="B15" i="19"/>
  <c r="N13" i="19" l="1"/>
  <c r="M123" i="19" s="1"/>
  <c r="K121" i="19"/>
  <c r="D15" i="14"/>
  <c r="C18" i="14"/>
  <c r="D18" i="14" s="1"/>
  <c r="D16" i="14"/>
  <c r="K123" i="19" l="1"/>
  <c r="L121" i="19"/>
  <c r="L123" i="19" s="1"/>
  <c r="N123" i="19" s="1"/>
  <c r="C50" i="26"/>
  <c r="E12" i="14"/>
  <c r="E15" i="14" s="1"/>
  <c r="F15" i="14" l="1"/>
  <c r="E18" i="14"/>
  <c r="F18" i="14" s="1"/>
  <c r="F16" i="14"/>
</calcChain>
</file>

<file path=xl/sharedStrings.xml><?xml version="1.0" encoding="utf-8"?>
<sst xmlns="http://schemas.openxmlformats.org/spreadsheetml/2006/main" count="325" uniqueCount="220">
  <si>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</si>
  <si>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</si>
  <si>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</si>
  <si>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</si>
  <si>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</si>
  <si>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</si>
  <si>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</si>
  <si>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</si>
  <si>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</si>
  <si>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</si>
  <si>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</si>
  <si>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</si>
  <si>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</si>
  <si>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</si>
  <si>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</si>
  <si>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</si>
  <si>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</si>
  <si>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</si>
  <si>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</si>
  <si>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</si>
  <si>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</si>
  <si>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</si>
  <si>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</si>
  <si>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</si>
  <si>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</si>
  <si>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</si>
  <si>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</si>
  <si>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</si>
  <si>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</si>
  <si>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</si>
  <si>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</si>
  <si>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</si>
  <si>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</si>
  <si>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</si>
  <si>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</si>
  <si>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</si>
  <si>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</si>
  <si>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</si>
  <si>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</si>
  <si>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</si>
  <si>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</si>
  <si>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</si>
  <si>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</si>
  <si>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</si>
  <si>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</si>
  <si>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</si>
  <si>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Providence St. John's Health Center - CFDC</t>
  </si>
  <si>
    <t>PROGRAM NAME:</t>
  </si>
  <si>
    <t>Child Development Program</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</si>
  <si>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</si>
  <si>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</si>
  <si>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</si>
  <si>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</si>
  <si>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</si>
  <si>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</si>
  <si>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</si>
  <si>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</si>
  <si>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</si>
  <si>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</si>
  <si>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</si>
  <si>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</si>
  <si>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</si>
  <si>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</si>
  <si>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</si>
  <si>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</si>
  <si>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</si>
  <si>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</si>
  <si>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</si>
  <si>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</si>
  <si>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</si>
  <si>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Noa Saadi</t>
  </si>
  <si>
    <t>Program Coordinator</t>
  </si>
  <si>
    <t>Lorraine Fuentes</t>
  </si>
  <si>
    <t>Clinical - B-lingual</t>
  </si>
  <si>
    <t>Araceli Gonzalez</t>
  </si>
  <si>
    <t>Gail Gutierrez</t>
  </si>
  <si>
    <t>Mental Health Director</t>
  </si>
  <si>
    <t>1A.  Staff Salaries TOTAL</t>
  </si>
  <si>
    <t>1B.  Staff Fringe Benefits</t>
  </si>
  <si>
    <t>List each fringe benefit as a percentage of total staff salaries listed above (FICA, SUI, Workers’ Compensation, Medical Insurance, Retirement, etc.).</t>
  </si>
  <si>
    <t>Description</t>
  </si>
  <si>
    <t>Medical, Dental, Life Insurance</t>
  </si>
  <si>
    <t>FICA</t>
  </si>
  <si>
    <t xml:space="preserve">SUI </t>
  </si>
  <si>
    <t xml:space="preserve">FUTA </t>
  </si>
  <si>
    <t xml:space="preserve">Worker's Comp </t>
  </si>
  <si>
    <t>Retirement</t>
  </si>
  <si>
    <t>0.0355</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</si>
  <si>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</si>
  <si>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</si>
  <si>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</si>
  <si>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</si>
  <si>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</si>
  <si>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</si>
  <si>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Direct Expense</t>
  </si>
  <si>
    <t>Training (not reimbursed by City of Santa Monica)</t>
  </si>
  <si>
    <t>Meeting Expense</t>
  </si>
  <si>
    <t>Travel</t>
  </si>
  <si>
    <t>Professional Fees</t>
  </si>
  <si>
    <t>Purchase Services</t>
  </si>
  <si>
    <t>Telephone</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</si>
  <si>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</si>
  <si>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</si>
  <si>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</si>
  <si>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</si>
  <si>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</si>
  <si>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</si>
  <si>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</si>
  <si>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</si>
  <si>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</si>
  <si>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</si>
  <si>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</si>
  <si>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</si>
  <si>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10%</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</si>
  <si>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</si>
  <si>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</si>
  <si>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</si>
  <si>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</si>
  <si>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</si>
  <si>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</si>
  <si>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</si>
  <si>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</si>
  <si>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</si>
  <si>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</si>
  <si>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</si>
  <si>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</si>
  <si>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</si>
  <si>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</si>
  <si>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2.  Private/Corporate Grants</t>
  </si>
  <si>
    <t>3.  Individual Donations</t>
  </si>
  <si>
    <t>4.  Fundraising Events</t>
  </si>
  <si>
    <t>5.  Fees for Service</t>
  </si>
  <si>
    <t>6.  Other</t>
  </si>
  <si>
    <t>Foundation Funds</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</si>
  <si>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</si>
  <si>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</si>
  <si>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</si>
  <si>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</si>
  <si>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</si>
  <si>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</si>
  <si>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</si>
  <si>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</si>
  <si>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</si>
  <si>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</si>
  <si>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</si>
  <si>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</si>
  <si>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</si>
  <si>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</si>
  <si>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</si>
  <si>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</si>
  <si>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</si>
  <si>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</si>
  <si>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</si>
  <si>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</si>
  <si>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</si>
  <si>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</si>
  <si>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</si>
  <si>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</si>
  <si>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</si>
  <si>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</si>
  <si>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</si>
  <si>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</si>
  <si>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</si>
  <si>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</si>
  <si>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</si>
  <si>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</si>
  <si>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</si>
  <si>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</si>
  <si>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</si>
  <si>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</si>
  <si>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</si>
  <si>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</si>
  <si>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</si>
  <si>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</si>
  <si>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</si>
  <si>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</si>
  <si>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</si>
  <si>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</si>
  <si>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</si>
  <si>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</si>
  <si>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</si>
  <si>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</si>
  <si>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</si>
  <si>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</si>
  <si>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</si>
  <si>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</si>
  <si>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</si>
  <si>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</si>
  <si>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</si>
  <si>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</si>
  <si>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</si>
  <si>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</si>
  <si>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</si>
  <si>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</si>
  <si>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</si>
  <si>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</si>
  <si>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</si>
  <si>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</si>
  <si>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</si>
  <si>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</si>
  <si>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</si>
  <si>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</si>
  <si>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</si>
  <si>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</si>
  <si>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</si>
  <si>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</si>
  <si>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</si>
  <si>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</si>
  <si>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County</t>
  </si>
  <si>
    <t>LA County Dept of Mental Health</t>
  </si>
  <si>
    <t xml:space="preserve">County </t>
  </si>
  <si>
    <t>DCFS PFF Grant</t>
  </si>
  <si>
    <t>Local</t>
  </si>
  <si>
    <t>City of Santa Monica</t>
  </si>
  <si>
    <t>Atlas, Deutsch, CIF, Stockel</t>
  </si>
  <si>
    <t>WIN</t>
  </si>
  <si>
    <t>Insurance, Medicare, Co=Pay</t>
  </si>
  <si>
    <t>ECD Tuition</t>
  </si>
  <si>
    <t>post covid - children returning to daycare</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</si>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</sst>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3"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51">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1" fillId="0" borderId="38" xfId="3" applyFont="1" applyFill="1"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37"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9" fontId="2" fillId="4" borderId="42" xfId="5"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0"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5"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6" xfId="3" applyFont="1" applyFill="1" applyBorder="1" applyAlignment="1" applyProtection="1">
      <alignment horizontal="center" vertical="center"/>
    </xf>
    <xf numFmtId="0" fontId="21" fillId="4" borderId="47"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12" borderId="0" xfId="3" applyFont="1" applyFill="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9" xfId="3" applyFont="1" applyBorder="1" applyProtection="1"/>
    <xf numFmtId="0" fontId="1" fillId="0" borderId="0" xfId="3" applyAlignment="1" applyProtection="1">
      <alignment wrapText="1"/>
    </xf>
    <xf numFmtId="0" fontId="1" fillId="0" borderId="49" xfId="3" applyBorder="1" applyProtection="1"/>
    <xf numFmtId="0" fontId="1" fillId="0" borderId="0" xfId="3" applyAlignment="1" applyProtection="1">
      <alignment horizontal="left" wrapText="1"/>
    </xf>
    <xf numFmtId="42" fontId="4" fillId="12" borderId="12" xfId="2" applyNumberFormat="1" applyFont="1" applyFill="1" applyBorder="1" applyAlignment="1" applyProtection="1"/>
    <xf numFmtId="42" fontId="3" fillId="12" borderId="12" xfId="3" applyNumberFormat="1" applyFont="1" applyFill="1" applyBorder="1" applyProtection="1"/>
    <xf numFmtId="0" fontId="1" fillId="12" borderId="12" xfId="3" applyFill="1" applyBorder="1" applyProtection="1"/>
    <xf numFmtId="1" fontId="4" fillId="12" borderId="14" xfId="3" applyNumberFormat="1" applyFont="1" applyFill="1" applyBorder="1" applyAlignment="1" applyProtection="1">
      <alignment horizontal="center" vertic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49" fontId="1" fillId="12" borderId="45" xfId="0" applyNumberFormat="1" applyFont="1" applyFill="1" applyBorder="1" applyAlignment="1" applyProtection="1">
      <alignment horizontal="left" vertical="top" shrinkToFit="1"/>
    </xf>
    <xf numFmtId="49" fontId="1" fillId="12" borderId="45"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42" fontId="1" fillId="12" borderId="22" xfId="2" applyNumberFormat="1" applyFont="1" applyFill="1" applyBorder="1" applyProtection="1"/>
    <xf numFmtId="49" fontId="1" fillId="12" borderId="45" xfId="5" applyNumberFormat="1" applyFont="1" applyFill="1" applyBorder="1" applyAlignment="1" applyProtection="1">
      <alignment horizontal="left" vertical="top" wrapText="1"/>
    </xf>
    <xf numFmtId="49" fontId="1" fillId="12" borderId="20" xfId="3" applyNumberFormat="1" applyFill="1" applyBorder="1" applyAlignment="1" applyProtection="1">
      <alignment horizontal="left" vertical="top"/>
    </xf>
    <xf numFmtId="49" fontId="1" fillId="12" borderId="20" xfId="3" applyNumberFormat="1" applyFont="1" applyFill="1" applyBorder="1" applyAlignment="1" applyProtection="1">
      <alignment horizontal="left" vertical="top"/>
    </xf>
    <xf numFmtId="49" fontId="1" fillId="12" borderId="20" xfId="3" applyNumberFormat="1" applyFon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49" fontId="1" fillId="12" borderId="44" xfId="3" applyNumberFormat="1" applyFont="1" applyFill="1" applyBorder="1" applyAlignment="1" applyProtection="1">
      <alignment horizontal="left" vertical="top" wrapText="1"/>
    </xf>
    <xf numFmtId="49" fontId="1" fillId="12" borderId="51" xfId="0"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5"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3" xfId="3"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xf>
    <xf numFmtId="49" fontId="1" fillId="12" borderId="51" xfId="3" applyNumberFormat="1" applyFill="1" applyBorder="1" applyAlignment="1" applyProtection="1">
      <alignment horizontal="left" vertical="top"/>
    </xf>
    <xf numFmtId="49" fontId="1" fillId="12" borderId="56" xfId="0" applyNumberFormat="1" applyFont="1" applyFill="1" applyBorder="1" applyAlignment="1" applyProtection="1">
      <alignment horizontal="left" vertical="top" shrinkToFit="1"/>
    </xf>
    <xf numFmtId="49" fontId="1" fillId="12" borderId="57" xfId="0" applyNumberFormat="1" applyFont="1" applyFill="1" applyBorder="1" applyAlignment="1" applyProtection="1">
      <alignment horizontal="left" vertical="top" shrinkToFit="1"/>
    </xf>
    <xf numFmtId="49" fontId="1" fillId="12" borderId="58" xfId="5" applyNumberFormat="1" applyFont="1" applyFill="1" applyBorder="1" applyAlignment="1" applyProtection="1">
      <alignment horizontal="left" vertical="top" wrapText="1"/>
    </xf>
    <xf numFmtId="49" fontId="1" fillId="12" borderId="56" xfId="3" applyNumberFormat="1" applyFont="1" applyFill="1" applyBorder="1" applyAlignment="1" applyProtection="1">
      <alignment horizontal="left" vertical="top" wrapText="1"/>
    </xf>
    <xf numFmtId="49" fontId="1" fillId="12" borderId="59" xfId="5" applyNumberFormat="1" applyFont="1" applyFill="1" applyBorder="1" applyAlignment="1" applyProtection="1">
      <alignment horizontal="left" vertical="top" wrapText="1"/>
    </xf>
    <xf numFmtId="0" fontId="1" fillId="12" borderId="29" xfId="0" applyFont="1" applyFill="1" applyBorder="1" applyProtection="1"/>
    <xf numFmtId="0" fontId="1" fillId="12" borderId="26" xfId="2" applyNumberFormat="1" applyFont="1" applyFill="1" applyBorder="1" applyProtection="1"/>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1" fontId="4" fillId="6" borderId="14" xfId="3" applyNumberFormat="1" applyFont="1" applyFill="1" applyBorder="1" applyAlignment="1" applyProtection="1">
      <alignment horizontal="center" vertical="center" wrapText="1"/>
    </xf>
    <xf numFmtId="1" fontId="22" fillId="6" borderId="14" xfId="3" applyNumberFormat="1" applyFont="1" applyFill="1" applyBorder="1" applyAlignment="1" applyProtection="1">
      <alignment vertical="center" wrapText="1"/>
    </xf>
    <xf numFmtId="1" fontId="22" fillId="6" borderId="14" xfId="3" applyNumberFormat="1" applyFont="1" applyFill="1" applyBorder="1" applyAlignment="1" applyProtection="1">
      <alignment horizontal="center" vertical="center" wrapText="1"/>
    </xf>
    <xf numFmtId="1" fontId="22" fillId="6" borderId="14" xfId="3" quotePrefix="1" applyNumberFormat="1" applyFont="1" applyFill="1" applyBorder="1" applyAlignment="1" applyProtection="1">
      <alignment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42" fontId="1" fillId="6" borderId="23" xfId="2" applyNumberFormat="1" applyFont="1" applyFill="1" applyBorder="1" applyProtection="1"/>
    <xf numFmtId="42" fontId="1" fillId="6" borderId="28" xfId="2" applyNumberFormat="1" applyFont="1" applyFill="1" applyBorder="1" applyProtection="1"/>
    <xf numFmtId="42" fontId="1" fillId="6" borderId="27" xfId="2" applyNumberFormat="1" applyFont="1" applyFill="1" applyBorder="1" applyProtection="1"/>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center"/>
    </xf>
    <xf numFmtId="0" fontId="1" fillId="0" borderId="0" xfId="3" applyAlignment="1">
      <alignment horizontal="left" vertical="center" wrapText="1"/>
    </xf>
    <xf numFmtId="0" fontId="13" fillId="0" borderId="0" xfId="3" applyFont="1" applyAlignment="1">
      <alignment horizontal="center"/>
    </xf>
    <xf numFmtId="0" fontId="17" fillId="11"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21" fillId="4" borderId="47" xfId="3" applyFont="1" applyFill="1" applyBorder="1" applyAlignment="1" applyProtection="1">
      <alignment horizontal="left" vertical="center" wrapText="1"/>
    </xf>
    <xf numFmtId="0" fontId="21" fillId="4" borderId="50" xfId="3" applyFont="1" applyFill="1" applyBorder="1" applyAlignment="1" applyProtection="1">
      <alignment horizontal="left" vertical="center" wrapText="1"/>
    </xf>
    <xf numFmtId="0" fontId="21" fillId="4" borderId="48"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6"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xf numFmtId="0" fontId="1" fillId="0" borderId="0" xfId="3" applyAlignment="1" applyProtection="1"/>
    <xf numFmtId="0" fontId="3" fillId="0" borderId="0" xfId="3" applyFont="1" applyAlignment="1" applyProtection="1"/>
    <xf numFmtId="0" fontId="13" fillId="0" borderId="0" xfId="3" applyFont="1" applyFill="1" applyAlignment="1" applyProtection="1">
      <alignment vertical="top"/>
    </xf>
    <xf numFmtId="0" fontId="32" fillId="0" borderId="0" xfId="3" applyFont="1" applyFill="1" applyAlignment="1" applyProtection="1"/>
    <xf numFmtId="0" fontId="4" fillId="0" borderId="48"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F39"/>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7" customFormat="1" ht="18" x14ac:dyDescent="0.25">
      <c r="A1" s="329" t="s">
        <v>0</v>
      </c>
      <c r="B1" s="329"/>
      <c r="C1" s="329"/>
    </row>
    <row r="2" spans="1:3" ht="18" x14ac:dyDescent="0.25">
      <c r="A2" s="329" t="s">
        <v>1</v>
      </c>
      <c r="B2" s="329"/>
      <c r="C2" s="329"/>
    </row>
    <row r="3" spans="1:3" s="44" customFormat="1" ht="13.5" thickBot="1" x14ac:dyDescent="0.25">
      <c r="A3" s="1"/>
      <c r="B3" s="1"/>
      <c r="C3" s="1"/>
    </row>
    <row r="4" spans="1:3" ht="15.75" thickBot="1" x14ac:dyDescent="0.25">
      <c r="A4" s="76" t="s">
        <v>2</v>
      </c>
      <c r="B4" s="75" t="s">
        <v>3</v>
      </c>
      <c r="C4" s="75" t="s">
        <v>4</v>
      </c>
    </row>
    <row r="5" spans="1:3" ht="29.25" thickBot="1" x14ac:dyDescent="0.25">
      <c r="A5" s="74" t="s">
        <v>5</v>
      </c>
      <c r="B5" s="73" t="s">
        <v>6</v>
      </c>
      <c r="C5" s="72">
        <v>44592</v>
      </c>
    </row>
    <row r="6" spans="1:3" ht="29.25" thickBot="1" x14ac:dyDescent="0.25">
      <c r="A6" s="74" t="s">
        <v>7</v>
      </c>
      <c r="B6" s="73" t="s">
        <v>8</v>
      </c>
      <c r="C6" s="72">
        <v>44774</v>
      </c>
    </row>
    <row r="8" spans="1:3" ht="17.25" customHeight="1" x14ac:dyDescent="0.2">
      <c r="A8" s="330" t="s">
        <v>9</v>
      </c>
      <c r="B8" s="330"/>
      <c r="C8" s="330"/>
    </row>
    <row r="9" spans="1:3" ht="74.25" customHeight="1" x14ac:dyDescent="0.2">
      <c r="A9" s="328" t="s">
        <v>10</v>
      </c>
      <c r="B9" s="328"/>
      <c r="C9" s="328"/>
    </row>
    <row r="10" spans="1:3" ht="45.75" customHeight="1" x14ac:dyDescent="0.2">
      <c r="A10" s="328" t="s">
        <v>11</v>
      </c>
      <c r="B10" s="328"/>
      <c r="C10" s="328"/>
    </row>
    <row r="11" spans="1:3" ht="57" customHeight="1" x14ac:dyDescent="0.2">
      <c r="A11" s="328" t="s">
        <v>12</v>
      </c>
      <c r="B11" s="328"/>
      <c r="C11" s="328"/>
    </row>
    <row r="12" spans="1:3" ht="11.25" customHeight="1" x14ac:dyDescent="0.2">
      <c r="A12" s="328"/>
      <c r="B12" s="328"/>
      <c r="C12" s="328"/>
    </row>
    <row r="13" spans="1:3" ht="15" customHeight="1" x14ac:dyDescent="0.2">
      <c r="A13" s="330" t="s">
        <v>13</v>
      </c>
      <c r="B13" s="330"/>
      <c r="C13" s="330"/>
    </row>
    <row r="14" spans="1:3" ht="65.25" customHeight="1" x14ac:dyDescent="0.2">
      <c r="A14" s="328" t="s">
        <v>14</v>
      </c>
      <c r="B14" s="328"/>
      <c r="C14" s="328"/>
    </row>
    <row r="15" spans="1:3" s="41" customFormat="1" ht="50.25" customHeight="1" x14ac:dyDescent="0.2">
      <c r="A15" s="328" t="s">
        <v>15</v>
      </c>
      <c r="B15" s="328"/>
      <c r="C15" s="328"/>
    </row>
    <row r="16" spans="1:3" x14ac:dyDescent="0.2">
      <c r="A16" s="328"/>
      <c r="B16" s="328"/>
      <c r="C16" s="328"/>
    </row>
    <row r="17" spans="1:3" ht="16.5" customHeight="1" x14ac:dyDescent="0.2">
      <c r="A17" s="331" t="s">
        <v>16</v>
      </c>
      <c r="B17" s="331"/>
      <c r="C17" s="331"/>
    </row>
    <row r="18" spans="1:3" ht="30.75" customHeight="1" x14ac:dyDescent="0.2">
      <c r="A18" s="332" t="s">
        <v>17</v>
      </c>
      <c r="B18" s="332"/>
      <c r="C18" s="332"/>
    </row>
    <row r="19" spans="1:3" ht="30" customHeight="1" x14ac:dyDescent="0.2">
      <c r="A19" s="332" t="s">
        <v>18</v>
      </c>
      <c r="B19" s="332"/>
      <c r="C19" s="332"/>
    </row>
    <row r="20" spans="1:3" s="41" customFormat="1" ht="24.75" customHeight="1" x14ac:dyDescent="0.2">
      <c r="A20" s="332" t="s">
        <v>19</v>
      </c>
      <c r="B20" s="332"/>
      <c r="C20" s="332"/>
    </row>
    <row r="21" spans="1:3" ht="30" customHeight="1" x14ac:dyDescent="0.2">
      <c r="A21" s="332" t="s">
        <v>20</v>
      </c>
      <c r="B21" s="332"/>
      <c r="C21" s="332"/>
    </row>
    <row r="22" spans="1:3" x14ac:dyDescent="0.2">
      <c r="A22" s="328"/>
      <c r="B22" s="328"/>
      <c r="C22" s="328"/>
    </row>
    <row r="23" spans="1:3" ht="12.75" customHeight="1" x14ac:dyDescent="0.2">
      <c r="A23" s="331" t="s">
        <v>21</v>
      </c>
      <c r="B23" s="331"/>
      <c r="C23" s="331"/>
    </row>
    <row r="24" spans="1:3" s="41" customFormat="1" ht="156.75" customHeight="1" x14ac:dyDescent="0.2">
      <c r="A24" s="334" t="s">
        <v>22</v>
      </c>
      <c r="B24" s="334"/>
      <c r="C24" s="334"/>
    </row>
    <row r="25" spans="1:3" ht="160.5" customHeight="1" x14ac:dyDescent="0.2">
      <c r="A25" s="332" t="s">
        <v>23</v>
      </c>
      <c r="B25" s="332"/>
      <c r="C25" s="332"/>
    </row>
    <row r="26" spans="1:3" x14ac:dyDescent="0.2">
      <c r="A26" s="328"/>
      <c r="B26" s="328"/>
      <c r="C26" s="328"/>
    </row>
    <row r="27" spans="1:3" ht="13.5" customHeight="1" x14ac:dyDescent="0.2">
      <c r="A27" s="331" t="s">
        <v>24</v>
      </c>
      <c r="B27" s="331"/>
      <c r="C27" s="331"/>
    </row>
    <row r="28" spans="1:3" ht="54" customHeight="1" x14ac:dyDescent="0.2">
      <c r="A28" s="332" t="s">
        <v>25</v>
      </c>
      <c r="B28" s="332"/>
      <c r="C28" s="332"/>
    </row>
    <row r="29" spans="1:3" ht="31.5" customHeight="1" x14ac:dyDescent="0.2">
      <c r="A29" s="332" t="s">
        <v>26</v>
      </c>
      <c r="B29" s="332"/>
      <c r="C29" s="332"/>
    </row>
    <row r="30" spans="1:3" ht="55.5" customHeight="1" x14ac:dyDescent="0.2">
      <c r="A30" s="332" t="s">
        <v>27</v>
      </c>
      <c r="B30" s="332"/>
      <c r="C30" s="332"/>
    </row>
    <row r="31" spans="1:3" x14ac:dyDescent="0.2">
      <c r="A31" s="328"/>
      <c r="B31" s="328"/>
      <c r="C31" s="328"/>
    </row>
    <row r="32" spans="1:3" x14ac:dyDescent="0.2">
      <c r="A32" s="330" t="s">
        <v>28</v>
      </c>
      <c r="B32" s="330"/>
      <c r="C32" s="330"/>
    </row>
    <row r="33" spans="1:6" ht="43.5" customHeight="1" x14ac:dyDescent="0.2">
      <c r="A33" s="328" t="s">
        <v>29</v>
      </c>
      <c r="B33" s="328"/>
      <c r="C33" s="328"/>
    </row>
    <row r="35" spans="1:6" x14ac:dyDescent="0.2">
      <c r="A35" s="330" t="s">
        <v>30</v>
      </c>
      <c r="B35" s="330"/>
      <c r="C35" s="330"/>
    </row>
    <row r="36" spans="1:6" ht="54" customHeight="1" x14ac:dyDescent="0.2">
      <c r="A36" s="328" t="s">
        <v>31</v>
      </c>
      <c r="B36" s="328"/>
      <c r="C36" s="328"/>
    </row>
    <row r="37" spans="1:6" x14ac:dyDescent="0.2">
      <c r="A37" s="328"/>
      <c r="B37" s="328"/>
      <c r="C37" s="328"/>
    </row>
    <row r="38" spans="1:6" x14ac:dyDescent="0.2">
      <c r="A38" s="330" t="s">
        <v>32</v>
      </c>
      <c r="B38" s="330"/>
      <c r="C38" s="330"/>
    </row>
    <row r="39" spans="1:6" ht="87.75" customHeight="1" x14ac:dyDescent="0.2">
      <c r="A39" s="333" t="s">
        <v>33</v>
      </c>
      <c r="B39" s="333"/>
      <c r="C39" s="333"/>
      <c r="D39" s="155"/>
      <c r="E39" s="155"/>
      <c r="F39" s="155"/>
    </row>
  </sheetData>
  <sheetProtection algorithmName="SHA-512" hashValue="/AbnsrYrLvO/GdkQMm5RFSIBpToYkSX8HTRrPqBHPSy/uyRoC3av7+5SAYglx0WVuo1voyezDBSBREvuAhwP7w==" saltValue="fBxing9aQXY5vdWdewOpOQ==" spinCount="100000" sheet="1" objects="1" scenarios="1"/>
  <mergeCells count="33">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92" orientation="portrait" horizontalDpi="4294967295" verticalDpi="4294967295" r:id="rId1"/>
  <headerFooter>
    <oddFooter>&amp;LCity of Santa Monica
Exhibit C1 – Program Budget
&amp;C&amp;P&amp;RFiscal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26"/>
  <sheetViews>
    <sheetView showGridLines="0" zoomScale="80" zoomScaleNormal="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64" t="s">
        <v>34</v>
      </c>
      <c r="B1" s="39"/>
      <c r="C1" s="38"/>
      <c r="D1" s="38"/>
      <c r="E1" s="38"/>
      <c r="F1" s="38"/>
      <c r="G1" s="38"/>
      <c r="H1" s="38"/>
      <c r="I1" s="38"/>
      <c r="J1" s="38"/>
      <c r="K1" s="38"/>
      <c r="L1" s="38"/>
      <c r="M1" s="37"/>
      <c r="N1" s="36"/>
    </row>
    <row r="2" spans="1:14" ht="18" x14ac:dyDescent="0.2">
      <c r="A2" s="196" t="s">
        <v>35</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36</v>
      </c>
      <c r="B4" s="18"/>
      <c r="C4" s="18"/>
      <c r="D4" s="18"/>
      <c r="E4" s="18"/>
      <c r="F4" s="18"/>
      <c r="G4" s="18"/>
      <c r="H4" s="18"/>
      <c r="I4" s="18"/>
      <c r="J4" s="18"/>
      <c r="K4" s="18"/>
      <c r="L4" s="18"/>
      <c r="M4" s="139"/>
      <c r="N4" s="17"/>
    </row>
    <row r="5" spans="1:14" ht="33.75" x14ac:dyDescent="0.2">
      <c r="A5" s="138"/>
      <c r="B5" s="68"/>
      <c r="C5" s="68"/>
      <c r="D5" s="68"/>
      <c r="E5" s="68"/>
      <c r="F5" s="68"/>
      <c r="G5" s="157" t="s">
        <v>37</v>
      </c>
      <c r="H5" s="157" t="s">
        <v>38</v>
      </c>
      <c r="I5" s="157" t="s">
        <v>39</v>
      </c>
      <c r="J5" s="157" t="s">
        <v>40</v>
      </c>
      <c r="K5" s="157" t="s">
        <v>41</v>
      </c>
      <c r="L5" s="157" t="s">
        <v>42</v>
      </c>
      <c r="M5" s="158" t="s">
        <v>43</v>
      </c>
      <c r="N5" s="159" t="s">
        <v>44</v>
      </c>
    </row>
    <row r="6" spans="1:14" x14ac:dyDescent="0.2">
      <c r="A6" s="197" t="s">
        <v>45</v>
      </c>
      <c r="B6" s="230" t="s">
        <v>46</v>
      </c>
      <c r="C6" s="230"/>
      <c r="D6" s="190" t="str">
        <f>A24</f>
        <v>1A.  Staff Salaries</v>
      </c>
      <c r="E6" s="30"/>
      <c r="F6" s="30"/>
      <c r="G6" s="178">
        <f t="shared" ref="G6:I6" si="0">G35</f>
        <v>96257.2</v>
      </c>
      <c r="H6" s="178">
        <f t="shared" si="0"/>
        <v>57660</v>
      </c>
      <c r="I6" s="178">
        <f t="shared" si="0"/>
        <v>38597.199999999997</v>
      </c>
      <c r="J6" s="178">
        <f t="shared" ref="J6:K6" si="1">J35</f>
        <v>28830.47</v>
      </c>
      <c r="K6" s="178">
        <f t="shared" si="1"/>
        <v>28829.53</v>
      </c>
      <c r="L6" s="178">
        <f>L35</f>
        <v>57660</v>
      </c>
      <c r="M6" s="33">
        <f t="shared" ref="M6:M13" si="2">IFERROR(L6/H6,"N/A")</f>
        <v>1</v>
      </c>
      <c r="N6" s="180">
        <f>N35</f>
        <v>81243.600000000006</v>
      </c>
    </row>
    <row r="7" spans="1:14" x14ac:dyDescent="0.2">
      <c r="A7" s="197" t="s">
        <v>47</v>
      </c>
      <c r="B7" s="231" t="s">
        <v>48</v>
      </c>
      <c r="C7" s="231"/>
      <c r="D7" s="190" t="str">
        <f>A37</f>
        <v>1B.  Staff Fringe Benefits</v>
      </c>
      <c r="E7" s="30"/>
      <c r="F7" s="30"/>
      <c r="G7" s="178">
        <f t="shared" ref="G7:I7" si="3">G48</f>
        <v>29839.732</v>
      </c>
      <c r="H7" s="178">
        <f t="shared" si="3"/>
        <v>4411.99</v>
      </c>
      <c r="I7" s="178">
        <f t="shared" si="3"/>
        <v>25427.741999999998</v>
      </c>
      <c r="J7" s="178">
        <f>J48</f>
        <v>2205.5300000000002</v>
      </c>
      <c r="K7" s="178">
        <f>K48</f>
        <v>2206</v>
      </c>
      <c r="L7" s="178">
        <f>L48</f>
        <v>4411.5300000000007</v>
      </c>
      <c r="M7" s="33">
        <f t="shared" si="2"/>
        <v>0.99989573865761272</v>
      </c>
      <c r="N7" s="180">
        <f>N48</f>
        <v>25185.516000000003</v>
      </c>
    </row>
    <row r="8" spans="1:14" x14ac:dyDescent="0.2">
      <c r="A8" s="135"/>
      <c r="B8" s="30"/>
      <c r="C8" s="30"/>
      <c r="D8" s="190" t="str">
        <f>A50</f>
        <v>2.  Consultant Services</v>
      </c>
      <c r="E8" s="30"/>
      <c r="F8" s="30"/>
      <c r="G8" s="178">
        <f t="shared" ref="G8:I8" si="4">G56</f>
        <v>0</v>
      </c>
      <c r="H8" s="178">
        <f t="shared" si="4"/>
        <v>0</v>
      </c>
      <c r="I8" s="178">
        <f t="shared" si="4"/>
        <v>0</v>
      </c>
      <c r="J8" s="178">
        <f>J56</f>
        <v>0</v>
      </c>
      <c r="K8" s="178">
        <f>K56</f>
        <v>0</v>
      </c>
      <c r="L8" s="178">
        <f>L56</f>
        <v>0</v>
      </c>
      <c r="M8" s="33" t="str">
        <f t="shared" si="2"/>
        <v>N/A</v>
      </c>
      <c r="N8" s="180">
        <f>N56</f>
        <v>0</v>
      </c>
    </row>
    <row r="9" spans="1:14" x14ac:dyDescent="0.2">
      <c r="A9" s="135"/>
      <c r="B9" s="30"/>
      <c r="C9" s="30"/>
      <c r="D9" s="190" t="str">
        <f>A58</f>
        <v>3.  Operating Expenses</v>
      </c>
      <c r="E9" s="30"/>
      <c r="F9" s="30"/>
      <c r="G9" s="178">
        <f t="shared" ref="G9:L9" si="5">G71</f>
        <v>549</v>
      </c>
      <c r="H9" s="178">
        <f t="shared" si="5"/>
        <v>0</v>
      </c>
      <c r="I9" s="178">
        <f t="shared" si="5"/>
        <v>549</v>
      </c>
      <c r="J9" s="178">
        <f t="shared" si="5"/>
        <v>0</v>
      </c>
      <c r="K9" s="178">
        <f t="shared" si="5"/>
        <v>0</v>
      </c>
      <c r="L9" s="178">
        <f t="shared" si="5"/>
        <v>0</v>
      </c>
      <c r="M9" s="33" t="str">
        <f t="shared" si="2"/>
        <v>N/A</v>
      </c>
      <c r="N9" s="180">
        <f>N71</f>
        <v>3599.38</v>
      </c>
    </row>
    <row r="10" spans="1:14" x14ac:dyDescent="0.2">
      <c r="A10" s="27" t="s">
        <v>49</v>
      </c>
      <c r="B10" s="320" t="s">
        <v>50</v>
      </c>
      <c r="C10" s="30"/>
      <c r="D10" s="190" t="str">
        <f>A73</f>
        <v>4.  Direct Client Support</v>
      </c>
      <c r="E10" s="30"/>
      <c r="F10" s="30"/>
      <c r="G10" s="178">
        <f>G79</f>
        <v>0</v>
      </c>
      <c r="H10" s="178">
        <f t="shared" ref="H10:N10" si="6">H79</f>
        <v>0</v>
      </c>
      <c r="I10" s="178">
        <f t="shared" si="6"/>
        <v>0</v>
      </c>
      <c r="J10" s="178">
        <f t="shared" si="6"/>
        <v>0</v>
      </c>
      <c r="K10" s="178">
        <f t="shared" si="6"/>
        <v>0</v>
      </c>
      <c r="L10" s="178">
        <f t="shared" si="6"/>
        <v>0</v>
      </c>
      <c r="M10" s="33" t="str">
        <f t="shared" si="2"/>
        <v>N/A</v>
      </c>
      <c r="N10" s="180">
        <f t="shared" si="6"/>
        <v>0</v>
      </c>
    </row>
    <row r="11" spans="1:14" x14ac:dyDescent="0.2">
      <c r="A11" s="135"/>
      <c r="B11" s="30"/>
      <c r="C11" s="30"/>
      <c r="D11" s="190" t="str">
        <f>A81</f>
        <v>5.  Other</v>
      </c>
      <c r="E11" s="30"/>
      <c r="F11" s="30"/>
      <c r="G11" s="178">
        <f>G87</f>
        <v>0</v>
      </c>
      <c r="H11" s="178">
        <f t="shared" ref="H11:N11" si="7">H87</f>
        <v>0</v>
      </c>
      <c r="I11" s="178">
        <f t="shared" si="7"/>
        <v>0</v>
      </c>
      <c r="J11" s="178">
        <f t="shared" si="7"/>
        <v>0</v>
      </c>
      <c r="K11" s="178">
        <f t="shared" si="7"/>
        <v>0</v>
      </c>
      <c r="L11" s="178">
        <f t="shared" si="7"/>
        <v>0</v>
      </c>
      <c r="M11" s="33" t="str">
        <f t="shared" si="2"/>
        <v>N/A</v>
      </c>
      <c r="N11" s="180">
        <f t="shared" si="7"/>
        <v>0</v>
      </c>
    </row>
    <row r="12" spans="1:14" x14ac:dyDescent="0.2">
      <c r="A12" s="135"/>
      <c r="B12" s="30"/>
      <c r="C12" s="30"/>
      <c r="D12" s="190" t="str">
        <f>A89</f>
        <v>6.  Indirect Administrative Costs</v>
      </c>
      <c r="E12" s="30"/>
      <c r="F12" s="30"/>
      <c r="G12" s="178">
        <f>G96</f>
        <v>12664</v>
      </c>
      <c r="H12" s="178">
        <f t="shared" ref="H12:L12" si="8">H96</f>
        <v>0</v>
      </c>
      <c r="I12" s="178">
        <f t="shared" si="8"/>
        <v>12664</v>
      </c>
      <c r="J12" s="178">
        <f t="shared" si="8"/>
        <v>0</v>
      </c>
      <c r="K12" s="178">
        <f t="shared" si="8"/>
        <v>0</v>
      </c>
      <c r="L12" s="178">
        <f t="shared" si="8"/>
        <v>0</v>
      </c>
      <c r="M12" s="33" t="str">
        <f t="shared" si="2"/>
        <v>N/A</v>
      </c>
      <c r="N12" s="180">
        <f>N96</f>
        <v>11002.849600000001</v>
      </c>
    </row>
    <row r="13" spans="1:14" x14ac:dyDescent="0.2">
      <c r="A13" s="135" t="s">
        <v>51</v>
      </c>
      <c r="B13" s="321">
        <v>62072</v>
      </c>
      <c r="C13" s="30"/>
      <c r="D13" s="191" t="str">
        <f>C98</f>
        <v>7.   TOTAL BUDGET</v>
      </c>
      <c r="E13" s="26"/>
      <c r="F13" s="26"/>
      <c r="G13" s="179">
        <f>G98</f>
        <v>139309.932</v>
      </c>
      <c r="H13" s="179">
        <f t="shared" ref="H13:L13" si="9">H98</f>
        <v>62071.99</v>
      </c>
      <c r="I13" s="179">
        <f t="shared" si="9"/>
        <v>77237.941999999995</v>
      </c>
      <c r="J13" s="179">
        <f t="shared" si="9"/>
        <v>31036</v>
      </c>
      <c r="K13" s="179">
        <f t="shared" si="9"/>
        <v>31035.53</v>
      </c>
      <c r="L13" s="179">
        <f t="shared" si="9"/>
        <v>62071.53</v>
      </c>
      <c r="M13" s="35">
        <f t="shared" si="2"/>
        <v>0.99999258924999823</v>
      </c>
      <c r="N13" s="181">
        <f>N98</f>
        <v>121031.34560000002</v>
      </c>
    </row>
    <row r="14" spans="1:14" x14ac:dyDescent="0.2">
      <c r="A14" s="135" t="s">
        <v>52</v>
      </c>
      <c r="B14" s="198">
        <f>L13</f>
        <v>62071.53</v>
      </c>
      <c r="C14" s="30"/>
      <c r="D14" s="30"/>
      <c r="E14" s="30"/>
      <c r="F14" s="30"/>
      <c r="G14" s="30"/>
      <c r="H14" s="30"/>
      <c r="I14" s="30"/>
      <c r="J14" s="30"/>
      <c r="K14" s="30"/>
      <c r="L14" s="30"/>
      <c r="M14" s="30"/>
      <c r="N14" s="160"/>
    </row>
    <row r="15" spans="1:14" x14ac:dyDescent="0.2">
      <c r="A15" s="135" t="s">
        <v>53</v>
      </c>
      <c r="B15" s="198">
        <f>B13-B14</f>
        <v>0.47000000000116415</v>
      </c>
      <c r="C15" s="30"/>
      <c r="D15" s="30"/>
      <c r="E15" s="30"/>
      <c r="F15" s="30"/>
      <c r="G15" s="30"/>
      <c r="H15" s="30"/>
      <c r="I15" s="30"/>
      <c r="J15" s="30"/>
      <c r="K15" s="30"/>
      <c r="L15" s="30"/>
      <c r="M15" s="30"/>
      <c r="N15" s="160"/>
    </row>
    <row r="16" spans="1:14" x14ac:dyDescent="0.2">
      <c r="A16" s="135"/>
      <c r="B16" s="30"/>
      <c r="C16" s="30"/>
      <c r="D16" s="30"/>
      <c r="E16" s="30"/>
      <c r="F16" s="30"/>
      <c r="G16" s="30"/>
      <c r="H16" s="30"/>
      <c r="I16" s="30"/>
      <c r="J16" s="30"/>
      <c r="K16" s="30"/>
      <c r="L16" s="30"/>
      <c r="M16" s="30"/>
      <c r="N16" s="160"/>
    </row>
    <row r="17" spans="1:14" ht="13.5" thickBot="1" x14ac:dyDescent="0.25">
      <c r="A17" s="136"/>
      <c r="B17" s="137"/>
      <c r="C17" s="47"/>
      <c r="D17" s="137"/>
      <c r="E17" s="137"/>
      <c r="F17" s="137"/>
      <c r="G17" s="47"/>
      <c r="H17" s="47"/>
      <c r="I17" s="47"/>
      <c r="J17" s="47"/>
      <c r="K17" s="47"/>
      <c r="L17" s="47"/>
      <c r="M17" s="47"/>
      <c r="N17" s="161"/>
    </row>
    <row r="18" spans="1:14" ht="13.5" thickBot="1" x14ac:dyDescent="0.25">
      <c r="A18" s="26"/>
      <c r="B18" s="30"/>
      <c r="C18" s="30"/>
      <c r="D18" s="26"/>
      <c r="E18" s="26"/>
      <c r="F18" s="26"/>
      <c r="G18" s="78"/>
      <c r="H18" s="78"/>
      <c r="I18" s="78"/>
      <c r="J18" s="78"/>
      <c r="K18" s="78"/>
      <c r="L18" s="78"/>
      <c r="M18" s="70"/>
      <c r="N18" s="78"/>
    </row>
    <row r="19" spans="1:14" ht="13.5" hidden="1" thickBot="1" x14ac:dyDescent="0.25">
      <c r="A19" s="199" t="s">
        <v>54</v>
      </c>
      <c r="B19" s="200"/>
      <c r="C19" s="68" t="s">
        <v>55</v>
      </c>
      <c r="D19" s="165"/>
      <c r="E19" s="165"/>
      <c r="F19" s="68" t="s">
        <v>56</v>
      </c>
      <c r="G19" s="166"/>
      <c r="H19" s="166"/>
      <c r="I19" s="166"/>
      <c r="J19" s="166"/>
      <c r="K19" s="166"/>
      <c r="L19" s="166"/>
      <c r="M19" s="167"/>
      <c r="N19" s="168"/>
    </row>
    <row r="20" spans="1:14" ht="13.5" hidden="1" thickBot="1" x14ac:dyDescent="0.25">
      <c r="A20" s="201" t="s">
        <v>57</v>
      </c>
      <c r="B20" s="202"/>
      <c r="C20" s="22" t="s">
        <v>58</v>
      </c>
      <c r="D20" s="26"/>
      <c r="E20" s="26"/>
      <c r="F20" s="30" t="s">
        <v>59</v>
      </c>
      <c r="G20" s="78"/>
      <c r="H20" s="78"/>
      <c r="I20" s="78"/>
      <c r="J20" s="78"/>
      <c r="K20" s="78"/>
      <c r="L20" s="78"/>
      <c r="M20" s="70"/>
      <c r="N20" s="169"/>
    </row>
    <row r="21" spans="1:14" ht="13.5" hidden="1" thickBot="1" x14ac:dyDescent="0.25">
      <c r="A21" s="203" t="s">
        <v>50</v>
      </c>
      <c r="B21" s="204"/>
      <c r="C21" s="30" t="s">
        <v>60</v>
      </c>
      <c r="D21" s="47"/>
      <c r="E21" s="47"/>
      <c r="F21" s="47" t="s">
        <v>61</v>
      </c>
      <c r="G21" s="47"/>
      <c r="H21" s="47"/>
      <c r="I21" s="47"/>
      <c r="J21" s="47"/>
      <c r="K21" s="47"/>
      <c r="L21" s="47"/>
      <c r="M21" s="24"/>
      <c r="N21" s="170"/>
    </row>
    <row r="22" spans="1:14" ht="13.5" thickBot="1" x14ac:dyDescent="0.25">
      <c r="A22" s="19" t="s">
        <v>62</v>
      </c>
      <c r="B22" s="18"/>
      <c r="C22" s="18"/>
      <c r="D22" s="18"/>
      <c r="E22" s="18"/>
      <c r="F22" s="18"/>
      <c r="G22" s="18"/>
      <c r="H22" s="18"/>
      <c r="I22" s="18"/>
      <c r="J22" s="18"/>
      <c r="K22" s="18"/>
      <c r="L22" s="18"/>
      <c r="M22" s="139"/>
      <c r="N22" s="17"/>
    </row>
    <row r="23" spans="1:14" ht="13.5" thickBot="1" x14ac:dyDescent="0.25">
      <c r="A23" s="30"/>
      <c r="B23" s="30"/>
      <c r="C23" s="30"/>
      <c r="D23" s="30"/>
      <c r="E23" s="30"/>
      <c r="F23" s="30"/>
    </row>
    <row r="24" spans="1:14" x14ac:dyDescent="0.2">
      <c r="A24" s="122" t="s">
        <v>63</v>
      </c>
      <c r="B24" s="123"/>
      <c r="C24" s="123"/>
      <c r="D24" s="123"/>
      <c r="E24" s="123"/>
      <c r="F24" s="124"/>
      <c r="G24" s="125"/>
      <c r="H24" s="125"/>
      <c r="I24" s="125"/>
      <c r="J24" s="125"/>
      <c r="K24" s="125"/>
      <c r="L24" s="125"/>
      <c r="M24" s="126"/>
      <c r="N24" s="127"/>
    </row>
    <row r="25" spans="1:14" s="58" customFormat="1" ht="11.25" x14ac:dyDescent="0.2">
      <c r="A25" s="205" t="s">
        <v>64</v>
      </c>
      <c r="B25" s="63"/>
      <c r="C25" s="63"/>
      <c r="D25" s="63"/>
      <c r="E25" s="63"/>
      <c r="F25" s="56"/>
      <c r="G25" s="15"/>
      <c r="H25" s="15"/>
      <c r="I25" s="15"/>
      <c r="J25" s="15"/>
      <c r="K25" s="15"/>
      <c r="L25" s="15"/>
      <c r="M25" s="14"/>
      <c r="N25" s="128"/>
    </row>
    <row r="26" spans="1:14" s="58" customFormat="1" ht="33.75" x14ac:dyDescent="0.2">
      <c r="A26" s="163" t="s">
        <v>65</v>
      </c>
      <c r="B26" s="164" t="s">
        <v>66</v>
      </c>
      <c r="C26" s="34" t="s">
        <v>67</v>
      </c>
      <c r="D26" s="34" t="s">
        <v>68</v>
      </c>
      <c r="E26" s="34" t="s">
        <v>219</v>
      </c>
      <c r="F26" s="34" t="s">
        <v>69</v>
      </c>
      <c r="G26" s="34" t="s">
        <v>37</v>
      </c>
      <c r="H26" s="34" t="s">
        <v>38</v>
      </c>
      <c r="I26" s="34" t="s">
        <v>39</v>
      </c>
      <c r="J26" s="34" t="s">
        <v>40</v>
      </c>
      <c r="K26" s="34" t="s">
        <v>41</v>
      </c>
      <c r="L26" s="34" t="s">
        <v>42</v>
      </c>
      <c r="M26" s="45" t="s">
        <v>43</v>
      </c>
      <c r="N26" s="129" t="s">
        <v>44</v>
      </c>
    </row>
    <row r="27" spans="1:14" hidden="1" outlineLevel="1" x14ac:dyDescent="0.2">
      <c r="A27" s="274" t="s">
        <v>75</v>
      </c>
      <c r="B27" s="275" t="s">
        <v>76</v>
      </c>
      <c r="C27" s="276" t="s">
        <v>55</v>
      </c>
      <c r="D27" s="277">
        <v>1</v>
      </c>
      <c r="E27" s="278">
        <v>2.5000000000000001E-2</v>
      </c>
      <c r="F27" s="326">
        <f>D27*E27</f>
        <v>2.5000000000000001E-2</v>
      </c>
      <c r="G27" s="280">
        <f>58.5*2080*2.5%</f>
        <v>3042</v>
      </c>
      <c r="H27" s="280">
        <v>0</v>
      </c>
      <c r="I27" s="182">
        <f>G27-H27</f>
        <v>3042</v>
      </c>
      <c r="J27" s="310">
        <v>0</v>
      </c>
      <c r="K27" s="310">
        <v>0</v>
      </c>
      <c r="L27" s="175">
        <f>SUM(J27:K27)</f>
        <v>0</v>
      </c>
      <c r="M27" s="33" t="str">
        <f>IFERROR(L27/H27,"N/A")</f>
        <v>N/A</v>
      </c>
      <c r="N27" s="322">
        <v>3042</v>
      </c>
    </row>
    <row r="28" spans="1:14" collapsed="1" x14ac:dyDescent="0.2">
      <c r="A28" s="274"/>
      <c r="B28" s="275"/>
      <c r="C28" s="276" t="s">
        <v>55</v>
      </c>
      <c r="D28" s="277"/>
      <c r="E28" s="326">
        <f>SUM(F27)</f>
        <v>2.5000000000000001E-2</v>
      </c>
      <c r="F28" s="279"/>
      <c r="G28" s="280">
        <f>SUM(G27)</f>
        <v>3042</v>
      </c>
      <c r="H28" s="280">
        <f t="shared" ref="H28:L28" si="10">SUM(H27)</f>
        <v>0</v>
      </c>
      <c r="I28" s="182">
        <f t="shared" si="10"/>
        <v>3042</v>
      </c>
      <c r="J28" s="310">
        <f t="shared" si="10"/>
        <v>0</v>
      </c>
      <c r="K28" s="310">
        <f t="shared" si="10"/>
        <v>0</v>
      </c>
      <c r="L28" s="175">
        <f t="shared" si="10"/>
        <v>0</v>
      </c>
      <c r="M28" s="33" t="str">
        <f>IFERROR(L28/H28,"N/A")</f>
        <v>N/A</v>
      </c>
      <c r="N28" s="322">
        <f>SUM(N27)</f>
        <v>3042</v>
      </c>
    </row>
    <row r="29" spans="1:14" hidden="1" outlineLevel="1" x14ac:dyDescent="0.2">
      <c r="A29" s="274" t="s">
        <v>70</v>
      </c>
      <c r="B29" s="275" t="s">
        <v>71</v>
      </c>
      <c r="C29" s="276" t="s">
        <v>60</v>
      </c>
      <c r="D29" s="277">
        <v>1</v>
      </c>
      <c r="E29" s="278">
        <v>0.1</v>
      </c>
      <c r="F29" s="326">
        <f t="shared" ref="F29:F31" si="11">D29*E29</f>
        <v>0.1</v>
      </c>
      <c r="G29" s="280">
        <f>53.15*2080*10%</f>
        <v>11055.2</v>
      </c>
      <c r="H29" s="280">
        <v>0</v>
      </c>
      <c r="I29" s="178">
        <f>G29-H29</f>
        <v>11055.2</v>
      </c>
      <c r="J29" s="310">
        <v>0</v>
      </c>
      <c r="K29" s="310">
        <v>0</v>
      </c>
      <c r="L29" s="175">
        <f t="shared" ref="L29:L34" si="12">SUM(J29:K29)</f>
        <v>0</v>
      </c>
      <c r="M29" s="33" t="str">
        <f t="shared" ref="M29:M35" si="13">IFERROR(L29/H29,"N/A")</f>
        <v>N/A</v>
      </c>
      <c r="N29" s="322">
        <v>11258</v>
      </c>
    </row>
    <row r="30" spans="1:14" hidden="1" outlineLevel="1" x14ac:dyDescent="0.2">
      <c r="A30" s="274" t="s">
        <v>72</v>
      </c>
      <c r="B30" s="275" t="s">
        <v>73</v>
      </c>
      <c r="C30" s="276" t="s">
        <v>60</v>
      </c>
      <c r="D30" s="277">
        <v>1</v>
      </c>
      <c r="E30" s="278">
        <v>1</v>
      </c>
      <c r="F30" s="326">
        <f t="shared" si="11"/>
        <v>1</v>
      </c>
      <c r="G30" s="280">
        <v>8098</v>
      </c>
      <c r="H30" s="280">
        <v>8098</v>
      </c>
      <c r="I30" s="182">
        <f t="shared" ref="I30:I34" si="14">G30-H30</f>
        <v>0</v>
      </c>
      <c r="J30" s="310">
        <v>8098</v>
      </c>
      <c r="K30" s="310">
        <v>0</v>
      </c>
      <c r="L30" s="175">
        <f t="shared" si="12"/>
        <v>8098</v>
      </c>
      <c r="M30" s="33">
        <f t="shared" si="13"/>
        <v>1</v>
      </c>
      <c r="N30" s="322">
        <v>8098</v>
      </c>
    </row>
    <row r="31" spans="1:14" hidden="1" outlineLevel="1" x14ac:dyDescent="0.2">
      <c r="A31" s="274" t="s">
        <v>74</v>
      </c>
      <c r="B31" s="275" t="s">
        <v>73</v>
      </c>
      <c r="C31" s="276" t="s">
        <v>60</v>
      </c>
      <c r="D31" s="277">
        <v>1</v>
      </c>
      <c r="E31" s="278">
        <v>1</v>
      </c>
      <c r="F31" s="326">
        <f t="shared" si="11"/>
        <v>1</v>
      </c>
      <c r="G31" s="280">
        <v>74062</v>
      </c>
      <c r="H31" s="280">
        <v>49562</v>
      </c>
      <c r="I31" s="182">
        <f t="shared" ref="I31" si="15">G31-H31</f>
        <v>24500</v>
      </c>
      <c r="J31" s="310">
        <v>20732.47</v>
      </c>
      <c r="K31" s="310">
        <v>28829.53</v>
      </c>
      <c r="L31" s="175">
        <f t="shared" ref="L31" si="16">SUM(J31:K31)</f>
        <v>49562</v>
      </c>
      <c r="M31" s="33">
        <f t="shared" ref="M31" si="17">IFERROR(L31/H31,"N/A")</f>
        <v>1</v>
      </c>
      <c r="N31" s="322">
        <v>58845.599999999999</v>
      </c>
    </row>
    <row r="32" spans="1:14" collapsed="1" x14ac:dyDescent="0.2">
      <c r="A32" s="274"/>
      <c r="B32" s="275"/>
      <c r="C32" s="276" t="s">
        <v>60</v>
      </c>
      <c r="D32" s="277"/>
      <c r="E32" s="326">
        <f>SUM(F29:F31)</f>
        <v>2.1</v>
      </c>
      <c r="F32" s="279"/>
      <c r="G32" s="280">
        <f>SUM(G29:G31)</f>
        <v>93215.2</v>
      </c>
      <c r="H32" s="280">
        <f t="shared" ref="H32:L32" si="18">SUM(H29:H31)</f>
        <v>57660</v>
      </c>
      <c r="I32" s="182">
        <f t="shared" si="18"/>
        <v>35555.199999999997</v>
      </c>
      <c r="J32" s="310">
        <f t="shared" si="18"/>
        <v>28830.47</v>
      </c>
      <c r="K32" s="310">
        <f t="shared" si="18"/>
        <v>28829.53</v>
      </c>
      <c r="L32" s="175">
        <f t="shared" si="18"/>
        <v>57660</v>
      </c>
      <c r="M32" s="33">
        <f t="shared" si="13"/>
        <v>1</v>
      </c>
      <c r="N32" s="322">
        <f>SUM(N29:N31)</f>
        <v>78201.600000000006</v>
      </c>
    </row>
    <row r="33" spans="1:14" x14ac:dyDescent="0.2">
      <c r="A33" s="274"/>
      <c r="B33" s="275"/>
      <c r="C33" s="276"/>
      <c r="D33" s="277"/>
      <c r="E33" s="278"/>
      <c r="F33" s="279"/>
      <c r="G33" s="280">
        <v>0</v>
      </c>
      <c r="H33" s="280">
        <v>0</v>
      </c>
      <c r="I33" s="182">
        <f t="shared" si="14"/>
        <v>0</v>
      </c>
      <c r="J33" s="310">
        <v>0</v>
      </c>
      <c r="K33" s="310">
        <v>0</v>
      </c>
      <c r="L33" s="175">
        <f t="shared" si="12"/>
        <v>0</v>
      </c>
      <c r="M33" s="33" t="str">
        <f t="shared" si="13"/>
        <v>N/A</v>
      </c>
      <c r="N33" s="322">
        <v>0</v>
      </c>
    </row>
    <row r="34" spans="1:14" x14ac:dyDescent="0.2">
      <c r="A34" s="274"/>
      <c r="B34" s="275"/>
      <c r="C34" s="281"/>
      <c r="D34" s="282"/>
      <c r="E34" s="283"/>
      <c r="F34" s="284"/>
      <c r="G34" s="280">
        <v>0</v>
      </c>
      <c r="H34" s="280">
        <v>0</v>
      </c>
      <c r="I34" s="182">
        <f t="shared" si="14"/>
        <v>0</v>
      </c>
      <c r="J34" s="310">
        <v>0</v>
      </c>
      <c r="K34" s="310">
        <v>0</v>
      </c>
      <c r="L34" s="175">
        <f t="shared" si="12"/>
        <v>0</v>
      </c>
      <c r="M34" s="33" t="str">
        <f t="shared" ref="M34" si="19">IFERROR(L34/H34,"N/A")</f>
        <v>N/A</v>
      </c>
      <c r="N34" s="322">
        <v>0</v>
      </c>
    </row>
    <row r="35" spans="1:14" ht="13.5" thickBot="1" x14ac:dyDescent="0.25">
      <c r="A35" s="130"/>
      <c r="B35" s="121"/>
      <c r="C35" s="131" t="s">
        <v>77</v>
      </c>
      <c r="D35" s="132"/>
      <c r="E35" s="327">
        <f>SUM(E32,E28)</f>
        <v>2.125</v>
      </c>
      <c r="F35" s="133"/>
      <c r="G35" s="176">
        <f>SUM(G28,G32)</f>
        <v>96257.2</v>
      </c>
      <c r="H35" s="176">
        <f t="shared" ref="H35:L35" si="20">SUM(H28,H32)</f>
        <v>57660</v>
      </c>
      <c r="I35" s="176">
        <f t="shared" si="20"/>
        <v>38597.199999999997</v>
      </c>
      <c r="J35" s="176">
        <f t="shared" si="20"/>
        <v>28830.47</v>
      </c>
      <c r="K35" s="176">
        <f t="shared" si="20"/>
        <v>28829.53</v>
      </c>
      <c r="L35" s="176">
        <f t="shared" si="20"/>
        <v>57660</v>
      </c>
      <c r="M35" s="134">
        <f t="shared" si="13"/>
        <v>1</v>
      </c>
      <c r="N35" s="177">
        <f>SUM(N28,N32)</f>
        <v>81243.600000000006</v>
      </c>
    </row>
    <row r="36" spans="1:14" ht="13.5" thickBot="1" x14ac:dyDescent="0.25">
      <c r="A36" s="30"/>
      <c r="B36" s="30"/>
      <c r="C36" s="30"/>
      <c r="D36" s="30"/>
      <c r="E36" s="30"/>
      <c r="F36" s="30"/>
    </row>
    <row r="37" spans="1:14" x14ac:dyDescent="0.2">
      <c r="A37" s="12" t="s">
        <v>78</v>
      </c>
      <c r="B37" s="11"/>
      <c r="C37" s="11"/>
      <c r="D37" s="11"/>
      <c r="E37" s="11"/>
      <c r="F37" s="10"/>
      <c r="G37" s="9"/>
      <c r="H37" s="9"/>
      <c r="I37" s="9"/>
      <c r="J37" s="9"/>
      <c r="K37" s="9"/>
      <c r="L37" s="9"/>
      <c r="M37" s="8"/>
      <c r="N37" s="7"/>
    </row>
    <row r="38" spans="1:14" s="58" customFormat="1" ht="11.25" x14ac:dyDescent="0.2">
      <c r="A38" s="54" t="s">
        <v>79</v>
      </c>
      <c r="B38" s="63"/>
      <c r="C38" s="63"/>
      <c r="D38" s="63"/>
      <c r="E38" s="63"/>
      <c r="F38" s="56"/>
      <c r="G38" s="15"/>
      <c r="H38" s="15"/>
      <c r="I38" s="15"/>
      <c r="J38" s="15"/>
      <c r="K38" s="15"/>
      <c r="L38" s="15"/>
      <c r="M38" s="14"/>
      <c r="N38" s="13"/>
    </row>
    <row r="39" spans="1:14" ht="33.75" x14ac:dyDescent="0.2">
      <c r="A39" s="48" t="s">
        <v>80</v>
      </c>
      <c r="B39" s="49"/>
      <c r="C39" s="50"/>
      <c r="D39" s="50"/>
      <c r="E39" s="50"/>
      <c r="F39" s="50"/>
      <c r="G39" s="34" t="s">
        <v>37</v>
      </c>
      <c r="H39" s="34" t="s">
        <v>38</v>
      </c>
      <c r="I39" s="34" t="s">
        <v>39</v>
      </c>
      <c r="J39" s="34" t="s">
        <v>40</v>
      </c>
      <c r="K39" s="34" t="s">
        <v>41</v>
      </c>
      <c r="L39" s="34" t="s">
        <v>42</v>
      </c>
      <c r="M39" s="45" t="s">
        <v>43</v>
      </c>
      <c r="N39" s="46" t="s">
        <v>44</v>
      </c>
    </row>
    <row r="40" spans="1:14" x14ac:dyDescent="0.2">
      <c r="A40" s="285" t="s">
        <v>81</v>
      </c>
      <c r="B40" s="285">
        <v>0.17299999999999999</v>
      </c>
      <c r="C40" s="285"/>
      <c r="D40" s="286"/>
      <c r="E40" s="287"/>
      <c r="F40" s="32"/>
      <c r="G40" s="288">
        <f>G35*B40</f>
        <v>16652.495599999998</v>
      </c>
      <c r="H40" s="288">
        <v>0</v>
      </c>
      <c r="I40" s="178">
        <f t="shared" ref="I40" si="21">G40-H40</f>
        <v>16652.495599999998</v>
      </c>
      <c r="J40" s="310">
        <v>0</v>
      </c>
      <c r="K40" s="310">
        <v>0</v>
      </c>
      <c r="L40" s="178">
        <f>SUM(J40:K40)</f>
        <v>0</v>
      </c>
      <c r="M40" s="33" t="str">
        <f>IFERROR(L40/H40,"N/A")</f>
        <v>N/A</v>
      </c>
      <c r="N40" s="323">
        <f>$N$35*B40</f>
        <v>14055.1428</v>
      </c>
    </row>
    <row r="41" spans="1:14" x14ac:dyDescent="0.2">
      <c r="A41" s="285" t="s">
        <v>82</v>
      </c>
      <c r="B41" s="285">
        <v>7.6499999999999999E-2</v>
      </c>
      <c r="C41" s="289"/>
      <c r="D41" s="286"/>
      <c r="E41" s="287"/>
      <c r="F41" s="32"/>
      <c r="G41" s="288">
        <f>G35*B41</f>
        <v>7363.6758</v>
      </c>
      <c r="H41" s="288">
        <f>H35*B41+1</f>
        <v>4411.99</v>
      </c>
      <c r="I41" s="182">
        <f t="shared" ref="I41:I47" si="22">G41-H41</f>
        <v>2951.6858000000002</v>
      </c>
      <c r="J41" s="310">
        <v>2205.5300000000002</v>
      </c>
      <c r="K41" s="312">
        <v>2206</v>
      </c>
      <c r="L41" s="182">
        <f t="shared" ref="L41:L47" si="23">SUM(J41:K41)</f>
        <v>4411.5300000000007</v>
      </c>
      <c r="M41" s="31">
        <f t="shared" ref="M41:M47" si="24">IFERROR(L41/H41,"N/A")</f>
        <v>0.99989573865761272</v>
      </c>
      <c r="N41" s="323">
        <f>$N$35*B41</f>
        <v>6215.1354000000001</v>
      </c>
    </row>
    <row r="42" spans="1:14" x14ac:dyDescent="0.2">
      <c r="A42" s="285" t="s">
        <v>83</v>
      </c>
      <c r="B42" s="285">
        <v>0.01</v>
      </c>
      <c r="C42" s="289"/>
      <c r="D42" s="286"/>
      <c r="E42" s="287"/>
      <c r="F42" s="32"/>
      <c r="G42" s="288">
        <f>G35*B42</f>
        <v>962.572</v>
      </c>
      <c r="H42" s="288">
        <v>0</v>
      </c>
      <c r="I42" s="182">
        <f t="shared" si="22"/>
        <v>962.572</v>
      </c>
      <c r="J42" s="310">
        <v>0</v>
      </c>
      <c r="K42" s="312">
        <v>0</v>
      </c>
      <c r="L42" s="182">
        <f t="shared" si="23"/>
        <v>0</v>
      </c>
      <c r="M42" s="31" t="str">
        <f t="shared" si="24"/>
        <v>N/A</v>
      </c>
      <c r="N42" s="323">
        <f t="shared" ref="N42:N45" si="25">$N$35*B42</f>
        <v>812.43600000000004</v>
      </c>
    </row>
    <row r="43" spans="1:14" x14ac:dyDescent="0.2">
      <c r="A43" s="285" t="s">
        <v>84</v>
      </c>
      <c r="B43" s="285">
        <v>5.0000000000000001E-3</v>
      </c>
      <c r="C43" s="289"/>
      <c r="D43" s="286"/>
      <c r="E43" s="287"/>
      <c r="F43" s="32"/>
      <c r="G43" s="288">
        <f>G35*B43</f>
        <v>481.286</v>
      </c>
      <c r="H43" s="288">
        <v>0</v>
      </c>
      <c r="I43" s="182">
        <f t="shared" si="22"/>
        <v>481.286</v>
      </c>
      <c r="J43" s="310">
        <v>0</v>
      </c>
      <c r="K43" s="312">
        <v>0</v>
      </c>
      <c r="L43" s="182">
        <f t="shared" si="23"/>
        <v>0</v>
      </c>
      <c r="M43" s="31" t="str">
        <f t="shared" si="24"/>
        <v>N/A</v>
      </c>
      <c r="N43" s="323">
        <f t="shared" si="25"/>
        <v>406.21800000000002</v>
      </c>
    </row>
    <row r="44" spans="1:14" x14ac:dyDescent="0.2">
      <c r="A44" s="285" t="s">
        <v>85</v>
      </c>
      <c r="B44" s="285">
        <v>0.01</v>
      </c>
      <c r="C44" s="289"/>
      <c r="D44" s="286"/>
      <c r="E44" s="287"/>
      <c r="F44" s="32"/>
      <c r="G44" s="288">
        <f>G35*B44</f>
        <v>962.572</v>
      </c>
      <c r="H44" s="288">
        <v>0</v>
      </c>
      <c r="I44" s="182">
        <f t="shared" si="22"/>
        <v>962.572</v>
      </c>
      <c r="J44" s="310">
        <v>0</v>
      </c>
      <c r="K44" s="312">
        <v>0</v>
      </c>
      <c r="L44" s="182">
        <f t="shared" si="23"/>
        <v>0</v>
      </c>
      <c r="M44" s="31" t="str">
        <f t="shared" si="24"/>
        <v>N/A</v>
      </c>
      <c r="N44" s="323">
        <f t="shared" si="25"/>
        <v>812.43600000000004</v>
      </c>
    </row>
    <row r="45" spans="1:14" x14ac:dyDescent="0.2">
      <c r="A45" s="290" t="s">
        <v>86</v>
      </c>
      <c r="B45" s="285" t="s">
        <v>87</v>
      </c>
      <c r="C45" s="289"/>
      <c r="D45" s="286"/>
      <c r="E45" s="287"/>
      <c r="F45" s="32"/>
      <c r="G45" s="288">
        <f>G35*B45</f>
        <v>3417.1305999999995</v>
      </c>
      <c r="H45" s="288">
        <v>0</v>
      </c>
      <c r="I45" s="182">
        <f t="shared" si="22"/>
        <v>3417.1305999999995</v>
      </c>
      <c r="J45" s="310">
        <v>0</v>
      </c>
      <c r="K45" s="312">
        <v>0</v>
      </c>
      <c r="L45" s="182">
        <f t="shared" si="23"/>
        <v>0</v>
      </c>
      <c r="M45" s="31" t="str">
        <f t="shared" si="24"/>
        <v>N/A</v>
      </c>
      <c r="N45" s="323">
        <f t="shared" si="25"/>
        <v>2884.1477999999997</v>
      </c>
    </row>
    <row r="46" spans="1:14" x14ac:dyDescent="0.2">
      <c r="A46" s="291"/>
      <c r="B46" s="285"/>
      <c r="C46" s="289"/>
      <c r="D46" s="286"/>
      <c r="E46" s="287"/>
      <c r="F46" s="32"/>
      <c r="G46" s="288">
        <v>0</v>
      </c>
      <c r="H46" s="288">
        <v>0</v>
      </c>
      <c r="I46" s="182">
        <f t="shared" si="22"/>
        <v>0</v>
      </c>
      <c r="J46" s="310">
        <v>0</v>
      </c>
      <c r="K46" s="312">
        <v>0</v>
      </c>
      <c r="L46" s="182">
        <f t="shared" si="23"/>
        <v>0</v>
      </c>
      <c r="M46" s="31" t="str">
        <f t="shared" si="24"/>
        <v>N/A</v>
      </c>
      <c r="N46" s="324">
        <v>0</v>
      </c>
    </row>
    <row r="47" spans="1:14" x14ac:dyDescent="0.2">
      <c r="A47" s="292"/>
      <c r="B47" s="285"/>
      <c r="C47" s="293"/>
      <c r="D47" s="294"/>
      <c r="E47" s="295"/>
      <c r="F47" s="32"/>
      <c r="G47" s="288">
        <v>0</v>
      </c>
      <c r="H47" s="288">
        <v>0</v>
      </c>
      <c r="I47" s="182">
        <f t="shared" si="22"/>
        <v>0</v>
      </c>
      <c r="J47" s="310">
        <v>0</v>
      </c>
      <c r="K47" s="312">
        <v>0</v>
      </c>
      <c r="L47" s="182">
        <f t="shared" si="23"/>
        <v>0</v>
      </c>
      <c r="M47" s="31" t="str">
        <f t="shared" si="24"/>
        <v>N/A</v>
      </c>
      <c r="N47" s="324">
        <v>0</v>
      </c>
    </row>
    <row r="48" spans="1:14" ht="13.5" thickBot="1" x14ac:dyDescent="0.25">
      <c r="A48" s="51"/>
      <c r="B48" s="47"/>
      <c r="C48" s="171" t="s">
        <v>88</v>
      </c>
      <c r="D48" s="172"/>
      <c r="E48" s="172"/>
      <c r="F48" s="52"/>
      <c r="G48" s="183">
        <f t="shared" ref="G48:L48" si="26">SUM(G40:G47)</f>
        <v>29839.732</v>
      </c>
      <c r="H48" s="183">
        <f t="shared" si="26"/>
        <v>4411.99</v>
      </c>
      <c r="I48" s="183">
        <f t="shared" si="26"/>
        <v>25427.741999999998</v>
      </c>
      <c r="J48" s="183">
        <f t="shared" si="26"/>
        <v>2205.5300000000002</v>
      </c>
      <c r="K48" s="183">
        <f t="shared" si="26"/>
        <v>2206</v>
      </c>
      <c r="L48" s="183">
        <f t="shared" si="26"/>
        <v>4411.5300000000007</v>
      </c>
      <c r="M48" s="53">
        <f>IFERROR(L48/H48,"N/A")</f>
        <v>0.99989573865761272</v>
      </c>
      <c r="N48" s="184">
        <f>SUM(N40:N47)</f>
        <v>25185.516000000003</v>
      </c>
    </row>
    <row r="49" spans="1:14" ht="13.5" thickBot="1" x14ac:dyDescent="0.25">
      <c r="A49" s="30"/>
      <c r="B49" s="30"/>
      <c r="C49" s="30"/>
      <c r="D49" s="30"/>
      <c r="E49" s="30"/>
      <c r="F49" s="30"/>
    </row>
    <row r="50" spans="1:14" s="58" customFormat="1" x14ac:dyDescent="0.2">
      <c r="A50" s="12" t="s">
        <v>89</v>
      </c>
      <c r="B50" s="11"/>
      <c r="C50" s="11"/>
      <c r="D50" s="11"/>
      <c r="E50" s="11"/>
      <c r="F50" s="10"/>
      <c r="G50" s="9"/>
      <c r="H50" s="9"/>
      <c r="I50" s="9"/>
      <c r="J50" s="9"/>
      <c r="K50" s="9"/>
      <c r="L50" s="9"/>
      <c r="M50" s="8"/>
      <c r="N50" s="7"/>
    </row>
    <row r="51" spans="1:14" s="58" customFormat="1" ht="11.25" x14ac:dyDescent="0.2">
      <c r="A51" s="62" t="s">
        <v>90</v>
      </c>
      <c r="B51" s="63"/>
      <c r="C51" s="63"/>
      <c r="D51" s="63"/>
      <c r="E51" s="63"/>
      <c r="F51" s="56"/>
      <c r="G51" s="15"/>
      <c r="H51" s="15"/>
      <c r="I51" s="15"/>
      <c r="J51" s="15"/>
      <c r="K51" s="15"/>
      <c r="L51" s="15"/>
      <c r="M51" s="14"/>
      <c r="N51" s="13"/>
    </row>
    <row r="52" spans="1:14" ht="33.75" x14ac:dyDescent="0.2">
      <c r="A52" s="48" t="s">
        <v>80</v>
      </c>
      <c r="B52" s="49"/>
      <c r="C52" s="50"/>
      <c r="D52" s="50"/>
      <c r="E52" s="50"/>
      <c r="F52" s="50"/>
      <c r="G52" s="34" t="s">
        <v>37</v>
      </c>
      <c r="H52" s="34" t="s">
        <v>38</v>
      </c>
      <c r="I52" s="34" t="s">
        <v>39</v>
      </c>
      <c r="J52" s="34" t="s">
        <v>40</v>
      </c>
      <c r="K52" s="34" t="s">
        <v>41</v>
      </c>
      <c r="L52" s="34" t="s">
        <v>42</v>
      </c>
      <c r="M52" s="45" t="s">
        <v>43</v>
      </c>
      <c r="N52" s="46" t="s">
        <v>44</v>
      </c>
    </row>
    <row r="53" spans="1:14" x14ac:dyDescent="0.2">
      <c r="A53" s="296"/>
      <c r="B53" s="297"/>
      <c r="C53" s="298"/>
      <c r="D53" s="299"/>
      <c r="E53" s="300"/>
      <c r="F53" s="32"/>
      <c r="G53" s="280">
        <v>0</v>
      </c>
      <c r="H53" s="280">
        <v>0</v>
      </c>
      <c r="I53" s="178">
        <f>G53-H53</f>
        <v>0</v>
      </c>
      <c r="J53" s="310">
        <v>0</v>
      </c>
      <c r="K53" s="310">
        <v>0</v>
      </c>
      <c r="L53" s="178">
        <f>SUM(J53:K53)</f>
        <v>0</v>
      </c>
      <c r="M53" s="33" t="str">
        <f>IFERROR(L53/H53,"N/A")</f>
        <v>N/A</v>
      </c>
      <c r="N53" s="323">
        <v>0</v>
      </c>
    </row>
    <row r="54" spans="1:14" x14ac:dyDescent="0.2">
      <c r="A54" s="301"/>
      <c r="B54" s="297"/>
      <c r="C54" s="298"/>
      <c r="D54" s="299"/>
      <c r="E54" s="300"/>
      <c r="F54" s="32"/>
      <c r="G54" s="280">
        <v>0</v>
      </c>
      <c r="H54" s="280">
        <v>0</v>
      </c>
      <c r="I54" s="182">
        <f t="shared" ref="I54:I55" si="27">G54-H54</f>
        <v>0</v>
      </c>
      <c r="J54" s="310">
        <v>0</v>
      </c>
      <c r="K54" s="312">
        <v>0</v>
      </c>
      <c r="L54" s="182">
        <f t="shared" ref="L54:L55" si="28">SUM(J54:K54)</f>
        <v>0</v>
      </c>
      <c r="M54" s="31" t="str">
        <f t="shared" ref="M54:M55" si="29">IFERROR(L54/H54,"N/A")</f>
        <v>N/A</v>
      </c>
      <c r="N54" s="324">
        <v>0</v>
      </c>
    </row>
    <row r="55" spans="1:14" x14ac:dyDescent="0.2">
      <c r="A55" s="301"/>
      <c r="B55" s="297"/>
      <c r="C55" s="298"/>
      <c r="D55" s="299"/>
      <c r="E55" s="300"/>
      <c r="F55" s="32"/>
      <c r="G55" s="288">
        <v>0</v>
      </c>
      <c r="H55" s="288">
        <v>0</v>
      </c>
      <c r="I55" s="185">
        <f t="shared" si="27"/>
        <v>0</v>
      </c>
      <c r="J55" s="311">
        <v>0</v>
      </c>
      <c r="K55" s="311">
        <v>0</v>
      </c>
      <c r="L55" s="182">
        <f t="shared" si="28"/>
        <v>0</v>
      </c>
      <c r="M55" s="31" t="str">
        <f t="shared" si="29"/>
        <v>N/A</v>
      </c>
      <c r="N55" s="324">
        <v>0</v>
      </c>
    </row>
    <row r="56" spans="1:14" ht="13.5" thickBot="1" x14ac:dyDescent="0.25">
      <c r="A56" s="51"/>
      <c r="B56" s="47"/>
      <c r="C56" s="171" t="s">
        <v>91</v>
      </c>
      <c r="D56" s="172"/>
      <c r="E56" s="172"/>
      <c r="F56" s="52"/>
      <c r="G56" s="183">
        <f t="shared" ref="G56:L56" si="30">SUM(G53:G55)</f>
        <v>0</v>
      </c>
      <c r="H56" s="183">
        <f t="shared" si="30"/>
        <v>0</v>
      </c>
      <c r="I56" s="183">
        <f t="shared" si="30"/>
        <v>0</v>
      </c>
      <c r="J56" s="183">
        <f t="shared" si="30"/>
        <v>0</v>
      </c>
      <c r="K56" s="183">
        <f t="shared" si="30"/>
        <v>0</v>
      </c>
      <c r="L56" s="183">
        <f t="shared" si="30"/>
        <v>0</v>
      </c>
      <c r="M56" s="53" t="str">
        <f>IFERROR(L56/H56,"N/A")</f>
        <v>N/A</v>
      </c>
      <c r="N56" s="184">
        <f>SUM(N53:N55)</f>
        <v>0</v>
      </c>
    </row>
    <row r="57" spans="1:14" ht="13.5" thickBot="1" x14ac:dyDescent="0.25">
      <c r="A57" s="30"/>
      <c r="B57" s="30"/>
      <c r="C57" s="30"/>
      <c r="D57" s="30"/>
      <c r="E57" s="30"/>
      <c r="F57" s="30"/>
    </row>
    <row r="58" spans="1:14" s="58" customFormat="1" x14ac:dyDescent="0.2">
      <c r="A58" s="16" t="s">
        <v>92</v>
      </c>
      <c r="B58" s="11"/>
      <c r="C58" s="11"/>
      <c r="D58" s="11"/>
      <c r="E58" s="11"/>
      <c r="F58" s="10"/>
      <c r="G58" s="9"/>
      <c r="H58" s="9"/>
      <c r="I58" s="9"/>
      <c r="J58" s="9"/>
      <c r="K58" s="9"/>
      <c r="L58" s="9"/>
      <c r="M58" s="8"/>
      <c r="N58" s="7"/>
    </row>
    <row r="59" spans="1:14" x14ac:dyDescent="0.2">
      <c r="A59" s="62" t="s">
        <v>93</v>
      </c>
      <c r="B59" s="63"/>
      <c r="C59" s="63"/>
      <c r="D59" s="63"/>
      <c r="E59" s="63"/>
      <c r="F59" s="56"/>
      <c r="G59" s="15"/>
      <c r="H59" s="15"/>
      <c r="I59" s="15"/>
      <c r="J59" s="15"/>
      <c r="K59" s="15"/>
      <c r="L59" s="15"/>
      <c r="M59" s="14"/>
      <c r="N59" s="13"/>
    </row>
    <row r="60" spans="1:14" ht="33.75" x14ac:dyDescent="0.2">
      <c r="A60" s="48" t="s">
        <v>80</v>
      </c>
      <c r="B60" s="49"/>
      <c r="C60" s="50"/>
      <c r="D60" s="50"/>
      <c r="E60" s="50"/>
      <c r="F60" s="50"/>
      <c r="G60" s="34" t="s">
        <v>37</v>
      </c>
      <c r="H60" s="34" t="s">
        <v>38</v>
      </c>
      <c r="I60" s="34" t="s">
        <v>39</v>
      </c>
      <c r="J60" s="34" t="s">
        <v>40</v>
      </c>
      <c r="K60" s="34" t="s">
        <v>41</v>
      </c>
      <c r="L60" s="34" t="s">
        <v>42</v>
      </c>
      <c r="M60" s="45" t="s">
        <v>43</v>
      </c>
      <c r="N60" s="46" t="s">
        <v>44</v>
      </c>
    </row>
    <row r="61" spans="1:14" x14ac:dyDescent="0.2">
      <c r="A61" s="296" t="s">
        <v>94</v>
      </c>
      <c r="B61" s="297"/>
      <c r="C61" s="298"/>
      <c r="D61" s="299"/>
      <c r="E61" s="300"/>
      <c r="F61" s="32"/>
      <c r="G61" s="288">
        <v>25</v>
      </c>
      <c r="H61" s="280">
        <v>0</v>
      </c>
      <c r="I61" s="178">
        <f t="shared" ref="I61:I70" si="31">G61-H61</f>
        <v>25</v>
      </c>
      <c r="J61" s="310">
        <v>0</v>
      </c>
      <c r="K61" s="310">
        <v>0</v>
      </c>
      <c r="L61" s="178">
        <f>SUM(J61:K61)</f>
        <v>0</v>
      </c>
      <c r="M61" s="33" t="str">
        <f>IFERROR(L61/H61,"N/A")</f>
        <v>N/A</v>
      </c>
      <c r="N61" s="324">
        <f>-26.1+16.87+124.15+102.11-41.75+388.44</f>
        <v>563.72</v>
      </c>
    </row>
    <row r="62" spans="1:14" x14ac:dyDescent="0.2">
      <c r="A62" s="302" t="s">
        <v>95</v>
      </c>
      <c r="B62" s="297"/>
      <c r="C62" s="298"/>
      <c r="D62" s="299"/>
      <c r="E62" s="300"/>
      <c r="F62" s="32"/>
      <c r="G62" s="288">
        <v>275</v>
      </c>
      <c r="H62" s="280">
        <v>0</v>
      </c>
      <c r="I62" s="182">
        <f t="shared" si="31"/>
        <v>275</v>
      </c>
      <c r="J62" s="310">
        <v>0</v>
      </c>
      <c r="K62" s="312">
        <v>0</v>
      </c>
      <c r="L62" s="182">
        <f>SUM(J62:K62)</f>
        <v>0</v>
      </c>
      <c r="M62" s="31" t="str">
        <f>IFERROR(L62/H62,"N/A")</f>
        <v>N/A</v>
      </c>
      <c r="N62" s="324">
        <v>0</v>
      </c>
    </row>
    <row r="63" spans="1:14" x14ac:dyDescent="0.2">
      <c r="A63" s="302" t="s">
        <v>96</v>
      </c>
      <c r="B63" s="297"/>
      <c r="C63" s="298"/>
      <c r="D63" s="299"/>
      <c r="E63" s="300"/>
      <c r="F63" s="32"/>
      <c r="G63" s="288">
        <v>19</v>
      </c>
      <c r="H63" s="280">
        <v>0</v>
      </c>
      <c r="I63" s="178">
        <f t="shared" si="31"/>
        <v>19</v>
      </c>
      <c r="J63" s="310">
        <v>0</v>
      </c>
      <c r="K63" s="310">
        <v>0</v>
      </c>
      <c r="L63" s="178">
        <f t="shared" ref="L63:L70" si="32">SUM(J63:K63)</f>
        <v>0</v>
      </c>
      <c r="M63" s="33" t="str">
        <f t="shared" ref="M63:M70" si="33">IFERROR(L63/H63,"N/A")</f>
        <v>N/A</v>
      </c>
      <c r="N63" s="323">
        <v>47.48</v>
      </c>
    </row>
    <row r="64" spans="1:14" x14ac:dyDescent="0.2">
      <c r="A64" s="302" t="s">
        <v>97</v>
      </c>
      <c r="B64" s="297"/>
      <c r="C64" s="298"/>
      <c r="D64" s="299"/>
      <c r="E64" s="300"/>
      <c r="F64" s="32"/>
      <c r="G64" s="288">
        <v>45</v>
      </c>
      <c r="H64" s="280">
        <v>0</v>
      </c>
      <c r="I64" s="178">
        <f t="shared" si="31"/>
        <v>45</v>
      </c>
      <c r="J64" s="310">
        <v>0</v>
      </c>
      <c r="K64" s="310">
        <v>0</v>
      </c>
      <c r="L64" s="178">
        <f t="shared" si="32"/>
        <v>0</v>
      </c>
      <c r="M64" s="33" t="str">
        <f t="shared" si="33"/>
        <v>N/A</v>
      </c>
      <c r="N64" s="323">
        <v>0</v>
      </c>
    </row>
    <row r="65" spans="1:14" x14ac:dyDescent="0.2">
      <c r="A65" s="302" t="s">
        <v>98</v>
      </c>
      <c r="B65" s="297"/>
      <c r="C65" s="298"/>
      <c r="D65" s="299"/>
      <c r="E65" s="300"/>
      <c r="F65" s="32"/>
      <c r="G65" s="288">
        <v>37</v>
      </c>
      <c r="H65" s="280">
        <v>0</v>
      </c>
      <c r="I65" s="178">
        <f t="shared" si="31"/>
        <v>37</v>
      </c>
      <c r="J65" s="310">
        <v>0</v>
      </c>
      <c r="K65" s="310">
        <v>0</v>
      </c>
      <c r="L65" s="178">
        <f t="shared" si="32"/>
        <v>0</v>
      </c>
      <c r="M65" s="33" t="str">
        <f t="shared" si="33"/>
        <v>N/A</v>
      </c>
      <c r="N65" s="323">
        <f>72+2523.72</f>
        <v>2595.7199999999998</v>
      </c>
    </row>
    <row r="66" spans="1:14" x14ac:dyDescent="0.2">
      <c r="A66" s="302" t="s">
        <v>99</v>
      </c>
      <c r="B66" s="297"/>
      <c r="C66" s="298"/>
      <c r="D66" s="299"/>
      <c r="E66" s="300"/>
      <c r="F66" s="32"/>
      <c r="G66" s="288">
        <v>18</v>
      </c>
      <c r="H66" s="288">
        <v>0</v>
      </c>
      <c r="I66" s="185">
        <f t="shared" si="31"/>
        <v>18</v>
      </c>
      <c r="J66" s="311">
        <v>0</v>
      </c>
      <c r="K66" s="311">
        <v>0</v>
      </c>
      <c r="L66" s="182">
        <f t="shared" si="32"/>
        <v>0</v>
      </c>
      <c r="M66" s="31" t="str">
        <f t="shared" si="33"/>
        <v>N/A</v>
      </c>
      <c r="N66" s="323">
        <v>392.46</v>
      </c>
    </row>
    <row r="67" spans="1:14" x14ac:dyDescent="0.2">
      <c r="A67" s="302" t="s">
        <v>100</v>
      </c>
      <c r="B67" s="297"/>
      <c r="C67" s="298"/>
      <c r="D67" s="299"/>
      <c r="E67" s="300"/>
      <c r="F67" s="32"/>
      <c r="G67" s="288">
        <v>130</v>
      </c>
      <c r="H67" s="288">
        <v>0</v>
      </c>
      <c r="I67" s="185">
        <f t="shared" si="31"/>
        <v>130</v>
      </c>
      <c r="J67" s="311">
        <v>0</v>
      </c>
      <c r="K67" s="311">
        <v>0</v>
      </c>
      <c r="L67" s="182">
        <f t="shared" si="32"/>
        <v>0</v>
      </c>
      <c r="M67" s="31" t="str">
        <f t="shared" si="33"/>
        <v>N/A</v>
      </c>
      <c r="N67" s="323">
        <v>0</v>
      </c>
    </row>
    <row r="68" spans="1:14" x14ac:dyDescent="0.2">
      <c r="A68" s="301"/>
      <c r="B68" s="297"/>
      <c r="C68" s="298"/>
      <c r="D68" s="299"/>
      <c r="E68" s="300"/>
      <c r="F68" s="32"/>
      <c r="G68" s="288">
        <v>0</v>
      </c>
      <c r="H68" s="288">
        <v>0</v>
      </c>
      <c r="I68" s="185">
        <f t="shared" si="31"/>
        <v>0</v>
      </c>
      <c r="J68" s="311">
        <v>0</v>
      </c>
      <c r="K68" s="311">
        <v>0</v>
      </c>
      <c r="L68" s="182">
        <f t="shared" si="32"/>
        <v>0</v>
      </c>
      <c r="M68" s="31" t="str">
        <f t="shared" si="33"/>
        <v>N/A</v>
      </c>
      <c r="N68" s="324">
        <v>0</v>
      </c>
    </row>
    <row r="69" spans="1:14" x14ac:dyDescent="0.2">
      <c r="A69" s="301"/>
      <c r="B69" s="297"/>
      <c r="C69" s="298"/>
      <c r="D69" s="299"/>
      <c r="E69" s="300"/>
      <c r="F69" s="32"/>
      <c r="G69" s="288">
        <v>0</v>
      </c>
      <c r="H69" s="288">
        <v>0</v>
      </c>
      <c r="I69" s="185">
        <f t="shared" si="31"/>
        <v>0</v>
      </c>
      <c r="J69" s="311">
        <v>0</v>
      </c>
      <c r="K69" s="311">
        <v>0</v>
      </c>
      <c r="L69" s="182">
        <f t="shared" si="32"/>
        <v>0</v>
      </c>
      <c r="M69" s="31" t="str">
        <f t="shared" si="33"/>
        <v>N/A</v>
      </c>
      <c r="N69" s="324">
        <v>0</v>
      </c>
    </row>
    <row r="70" spans="1:14" x14ac:dyDescent="0.2">
      <c r="A70" s="301"/>
      <c r="B70" s="297"/>
      <c r="C70" s="298"/>
      <c r="D70" s="299"/>
      <c r="E70" s="300"/>
      <c r="F70" s="32"/>
      <c r="G70" s="288">
        <v>0</v>
      </c>
      <c r="H70" s="288">
        <v>0</v>
      </c>
      <c r="I70" s="185">
        <f t="shared" si="31"/>
        <v>0</v>
      </c>
      <c r="J70" s="311">
        <v>0</v>
      </c>
      <c r="K70" s="311">
        <v>0</v>
      </c>
      <c r="L70" s="182">
        <f t="shared" si="32"/>
        <v>0</v>
      </c>
      <c r="M70" s="31" t="str">
        <f t="shared" si="33"/>
        <v>N/A</v>
      </c>
      <c r="N70" s="324">
        <v>0</v>
      </c>
    </row>
    <row r="71" spans="1:14" ht="13.5" thickBot="1" x14ac:dyDescent="0.25">
      <c r="A71" s="51"/>
      <c r="B71" s="47"/>
      <c r="C71" s="171" t="s">
        <v>101</v>
      </c>
      <c r="D71" s="172"/>
      <c r="E71" s="172"/>
      <c r="F71" s="52"/>
      <c r="G71" s="183">
        <f t="shared" ref="G71:L71" si="34">SUM(G61:G70)</f>
        <v>549</v>
      </c>
      <c r="H71" s="183">
        <f t="shared" si="34"/>
        <v>0</v>
      </c>
      <c r="I71" s="183">
        <f t="shared" si="34"/>
        <v>549</v>
      </c>
      <c r="J71" s="183">
        <f t="shared" si="34"/>
        <v>0</v>
      </c>
      <c r="K71" s="183">
        <f t="shared" si="34"/>
        <v>0</v>
      </c>
      <c r="L71" s="183">
        <f t="shared" si="34"/>
        <v>0</v>
      </c>
      <c r="M71" s="53" t="str">
        <f>IFERROR(L71/H71,"N/A")</f>
        <v>N/A</v>
      </c>
      <c r="N71" s="184">
        <f>SUM(N61:N70)</f>
        <v>3599.38</v>
      </c>
    </row>
    <row r="72" spans="1:14" ht="13.5" thickBot="1" x14ac:dyDescent="0.25">
      <c r="A72" s="30"/>
      <c r="B72" s="30"/>
      <c r="C72" s="30"/>
      <c r="D72" s="30"/>
      <c r="E72" s="30"/>
      <c r="F72" s="30"/>
    </row>
    <row r="73" spans="1:14" s="58" customFormat="1" x14ac:dyDescent="0.2">
      <c r="A73" s="12" t="s">
        <v>102</v>
      </c>
      <c r="B73" s="11"/>
      <c r="C73" s="11"/>
      <c r="D73" s="11"/>
      <c r="E73" s="11"/>
      <c r="F73" s="10"/>
      <c r="G73" s="9"/>
      <c r="H73" s="9"/>
      <c r="I73" s="9"/>
      <c r="J73" s="9"/>
      <c r="K73" s="9"/>
      <c r="L73" s="9"/>
      <c r="M73" s="8"/>
      <c r="N73" s="7"/>
    </row>
    <row r="74" spans="1:14" x14ac:dyDescent="0.2">
      <c r="A74" s="62" t="s">
        <v>103</v>
      </c>
      <c r="B74" s="63"/>
      <c r="C74" s="63"/>
      <c r="D74" s="63"/>
      <c r="E74" s="63"/>
      <c r="F74" s="56"/>
      <c r="G74" s="15"/>
      <c r="H74" s="15"/>
      <c r="I74" s="15"/>
      <c r="J74" s="15"/>
      <c r="K74" s="15"/>
      <c r="L74" s="15"/>
      <c r="M74" s="14"/>
      <c r="N74" s="13"/>
    </row>
    <row r="75" spans="1:14" ht="33.75" x14ac:dyDescent="0.2">
      <c r="A75" s="48" t="s">
        <v>80</v>
      </c>
      <c r="B75" s="49"/>
      <c r="C75" s="50"/>
      <c r="D75" s="50"/>
      <c r="E75" s="50"/>
      <c r="F75" s="50"/>
      <c r="G75" s="34" t="s">
        <v>37</v>
      </c>
      <c r="H75" s="34" t="s">
        <v>38</v>
      </c>
      <c r="I75" s="34" t="s">
        <v>39</v>
      </c>
      <c r="J75" s="34" t="s">
        <v>40</v>
      </c>
      <c r="K75" s="34" t="s">
        <v>41</v>
      </c>
      <c r="L75" s="34" t="s">
        <v>42</v>
      </c>
      <c r="M75" s="45" t="s">
        <v>43</v>
      </c>
      <c r="N75" s="46" t="s">
        <v>44</v>
      </c>
    </row>
    <row r="76" spans="1:14" x14ac:dyDescent="0.2">
      <c r="A76" s="296"/>
      <c r="B76" s="297"/>
      <c r="C76" s="298"/>
      <c r="D76" s="299"/>
      <c r="E76" s="300"/>
      <c r="F76" s="32"/>
      <c r="G76" s="280">
        <v>0</v>
      </c>
      <c r="H76" s="280">
        <v>0</v>
      </c>
      <c r="I76" s="178">
        <f t="shared" ref="I76:I78" si="35">G76-H76</f>
        <v>0</v>
      </c>
      <c r="J76" s="310">
        <v>0</v>
      </c>
      <c r="K76" s="310">
        <v>0</v>
      </c>
      <c r="L76" s="178">
        <f>SUM(J76:K76)</f>
        <v>0</v>
      </c>
      <c r="M76" s="33" t="str">
        <f>IFERROR(L76/H76,"N/A")</f>
        <v>N/A</v>
      </c>
      <c r="N76" s="323">
        <v>0</v>
      </c>
    </row>
    <row r="77" spans="1:14" x14ac:dyDescent="0.2">
      <c r="A77" s="301"/>
      <c r="B77" s="297"/>
      <c r="C77" s="298"/>
      <c r="D77" s="299"/>
      <c r="E77" s="300"/>
      <c r="F77" s="32"/>
      <c r="G77" s="280">
        <v>0</v>
      </c>
      <c r="H77" s="280">
        <v>0</v>
      </c>
      <c r="I77" s="178">
        <f t="shared" si="35"/>
        <v>0</v>
      </c>
      <c r="J77" s="310">
        <v>0</v>
      </c>
      <c r="K77" s="310">
        <v>0</v>
      </c>
      <c r="L77" s="178">
        <f t="shared" ref="L77:L78" si="36">SUM(J77:K77)</f>
        <v>0</v>
      </c>
      <c r="M77" s="33" t="str">
        <f t="shared" ref="M77:M78" si="37">IFERROR(L77/H77,"N/A")</f>
        <v>N/A</v>
      </c>
      <c r="N77" s="323">
        <v>0</v>
      </c>
    </row>
    <row r="78" spans="1:14" x14ac:dyDescent="0.2">
      <c r="A78" s="301"/>
      <c r="B78" s="297"/>
      <c r="C78" s="298"/>
      <c r="D78" s="299"/>
      <c r="E78" s="300"/>
      <c r="F78" s="32"/>
      <c r="G78" s="280">
        <v>0</v>
      </c>
      <c r="H78" s="280">
        <v>0</v>
      </c>
      <c r="I78" s="178">
        <f t="shared" si="35"/>
        <v>0</v>
      </c>
      <c r="J78" s="310">
        <v>0</v>
      </c>
      <c r="K78" s="310">
        <v>0</v>
      </c>
      <c r="L78" s="178">
        <f t="shared" si="36"/>
        <v>0</v>
      </c>
      <c r="M78" s="33" t="str">
        <f t="shared" si="37"/>
        <v>N/A</v>
      </c>
      <c r="N78" s="323">
        <v>0</v>
      </c>
    </row>
    <row r="79" spans="1:14" ht="13.5" thickBot="1" x14ac:dyDescent="0.25">
      <c r="A79" s="51"/>
      <c r="B79" s="47"/>
      <c r="C79" s="171" t="s">
        <v>104</v>
      </c>
      <c r="D79" s="172"/>
      <c r="E79" s="172"/>
      <c r="F79" s="52"/>
      <c r="G79" s="183">
        <f t="shared" ref="G79:L79" si="38">SUM(G76:G78)</f>
        <v>0</v>
      </c>
      <c r="H79" s="183">
        <f t="shared" si="38"/>
        <v>0</v>
      </c>
      <c r="I79" s="183">
        <f t="shared" si="38"/>
        <v>0</v>
      </c>
      <c r="J79" s="183">
        <f t="shared" si="38"/>
        <v>0</v>
      </c>
      <c r="K79" s="183">
        <f t="shared" si="38"/>
        <v>0</v>
      </c>
      <c r="L79" s="183">
        <f t="shared" si="38"/>
        <v>0</v>
      </c>
      <c r="M79" s="53" t="str">
        <f>IFERROR(L79/H79,"N/A")</f>
        <v>N/A</v>
      </c>
      <c r="N79" s="184">
        <f>SUM(N76:N78)</f>
        <v>0</v>
      </c>
    </row>
    <row r="80" spans="1:14" ht="13.5" thickBot="1" x14ac:dyDescent="0.25">
      <c r="A80" s="30"/>
      <c r="B80" s="30"/>
      <c r="C80" s="30"/>
      <c r="D80" s="30"/>
      <c r="E80" s="30"/>
      <c r="F80" s="30"/>
    </row>
    <row r="81" spans="1:14" s="58" customFormat="1" x14ac:dyDescent="0.2">
      <c r="A81" s="12" t="s">
        <v>105</v>
      </c>
      <c r="B81" s="11"/>
      <c r="C81" s="11"/>
      <c r="D81" s="11"/>
      <c r="E81" s="11"/>
      <c r="F81" s="10"/>
      <c r="G81" s="9"/>
      <c r="H81" s="9"/>
      <c r="I81" s="9"/>
      <c r="J81" s="9"/>
      <c r="K81" s="9"/>
      <c r="L81" s="9"/>
      <c r="M81" s="8"/>
      <c r="N81" s="7"/>
    </row>
    <row r="82" spans="1:14" x14ac:dyDescent="0.2">
      <c r="A82" s="62" t="s">
        <v>106</v>
      </c>
      <c r="B82" s="63"/>
      <c r="C82" s="63"/>
      <c r="D82" s="63"/>
      <c r="E82" s="63"/>
      <c r="F82" s="56"/>
      <c r="G82" s="15"/>
      <c r="H82" s="15"/>
      <c r="I82" s="15"/>
      <c r="J82" s="15"/>
      <c r="K82" s="15"/>
      <c r="L82" s="15"/>
      <c r="M82" s="14"/>
      <c r="N82" s="13"/>
    </row>
    <row r="83" spans="1:14" ht="33.75" x14ac:dyDescent="0.2">
      <c r="A83" s="48" t="s">
        <v>80</v>
      </c>
      <c r="B83" s="49"/>
      <c r="C83" s="50"/>
      <c r="D83" s="50"/>
      <c r="E83" s="50"/>
      <c r="F83" s="50"/>
      <c r="G83" s="34" t="s">
        <v>37</v>
      </c>
      <c r="H83" s="34" t="s">
        <v>38</v>
      </c>
      <c r="I83" s="34" t="s">
        <v>39</v>
      </c>
      <c r="J83" s="34" t="s">
        <v>40</v>
      </c>
      <c r="K83" s="34" t="s">
        <v>41</v>
      </c>
      <c r="L83" s="34" t="s">
        <v>42</v>
      </c>
      <c r="M83" s="45" t="s">
        <v>43</v>
      </c>
      <c r="N83" s="46" t="s">
        <v>44</v>
      </c>
    </row>
    <row r="84" spans="1:14" x14ac:dyDescent="0.2">
      <c r="A84" s="296"/>
      <c r="B84" s="297"/>
      <c r="C84" s="298"/>
      <c r="D84" s="299"/>
      <c r="E84" s="300"/>
      <c r="F84" s="32"/>
      <c r="G84" s="280">
        <v>0</v>
      </c>
      <c r="H84" s="280">
        <v>0</v>
      </c>
      <c r="I84" s="178">
        <f t="shared" ref="I84:I86" si="39">G84-H84</f>
        <v>0</v>
      </c>
      <c r="J84" s="310">
        <v>0</v>
      </c>
      <c r="K84" s="310">
        <v>0</v>
      </c>
      <c r="L84" s="178">
        <f>SUM(J84:K84)</f>
        <v>0</v>
      </c>
      <c r="M84" s="33" t="str">
        <f>IFERROR(L84/H84,"N/A")</f>
        <v>N/A</v>
      </c>
      <c r="N84" s="323">
        <v>0</v>
      </c>
    </row>
    <row r="85" spans="1:14" x14ac:dyDescent="0.2">
      <c r="A85" s="301"/>
      <c r="B85" s="297"/>
      <c r="C85" s="298"/>
      <c r="D85" s="299"/>
      <c r="E85" s="300"/>
      <c r="F85" s="32"/>
      <c r="G85" s="280">
        <v>0</v>
      </c>
      <c r="H85" s="280">
        <v>0</v>
      </c>
      <c r="I85" s="178">
        <f t="shared" si="39"/>
        <v>0</v>
      </c>
      <c r="J85" s="310">
        <v>0</v>
      </c>
      <c r="K85" s="310">
        <v>0</v>
      </c>
      <c r="L85" s="178">
        <f t="shared" ref="L85:L86" si="40">SUM(J85:K85)</f>
        <v>0</v>
      </c>
      <c r="M85" s="33" t="str">
        <f t="shared" ref="M85:M86" si="41">IFERROR(L85/H85,"N/A")</f>
        <v>N/A</v>
      </c>
      <c r="N85" s="323">
        <v>0</v>
      </c>
    </row>
    <row r="86" spans="1:14" x14ac:dyDescent="0.2">
      <c r="A86" s="301"/>
      <c r="B86" s="297"/>
      <c r="C86" s="298"/>
      <c r="D86" s="299"/>
      <c r="E86" s="300"/>
      <c r="F86" s="32"/>
      <c r="G86" s="280">
        <v>0</v>
      </c>
      <c r="H86" s="280">
        <v>0</v>
      </c>
      <c r="I86" s="178">
        <f t="shared" si="39"/>
        <v>0</v>
      </c>
      <c r="J86" s="310">
        <v>0</v>
      </c>
      <c r="K86" s="310">
        <v>0</v>
      </c>
      <c r="L86" s="178">
        <f t="shared" si="40"/>
        <v>0</v>
      </c>
      <c r="M86" s="33" t="str">
        <f t="shared" si="41"/>
        <v>N/A</v>
      </c>
      <c r="N86" s="323">
        <v>0</v>
      </c>
    </row>
    <row r="87" spans="1:14" ht="13.5" thickBot="1" x14ac:dyDescent="0.25">
      <c r="A87" s="51"/>
      <c r="B87" s="47"/>
      <c r="C87" s="171" t="s">
        <v>107</v>
      </c>
      <c r="D87" s="172"/>
      <c r="E87" s="172"/>
      <c r="F87" s="52"/>
      <c r="G87" s="183">
        <f t="shared" ref="G87:L87" si="42">SUM(G84:G86)</f>
        <v>0</v>
      </c>
      <c r="H87" s="183">
        <f t="shared" si="42"/>
        <v>0</v>
      </c>
      <c r="I87" s="183">
        <f t="shared" si="42"/>
        <v>0</v>
      </c>
      <c r="J87" s="183">
        <f t="shared" si="42"/>
        <v>0</v>
      </c>
      <c r="K87" s="183">
        <f t="shared" si="42"/>
        <v>0</v>
      </c>
      <c r="L87" s="183">
        <f t="shared" si="42"/>
        <v>0</v>
      </c>
      <c r="M87" s="53" t="str">
        <f>IFERROR(L87/H87,"N/A")</f>
        <v>N/A</v>
      </c>
      <c r="N87" s="184">
        <f>SUM(N84:N86)</f>
        <v>0</v>
      </c>
    </row>
    <row r="88" spans="1:14" ht="13.5" thickBot="1" x14ac:dyDescent="0.25">
      <c r="A88" s="30"/>
      <c r="B88" s="30"/>
      <c r="C88" s="30"/>
      <c r="D88" s="30"/>
      <c r="E88" s="30"/>
      <c r="F88" s="30"/>
    </row>
    <row r="89" spans="1:14" s="58" customFormat="1" x14ac:dyDescent="0.2">
      <c r="A89" s="12" t="s">
        <v>108</v>
      </c>
      <c r="B89" s="11"/>
      <c r="C89" s="11"/>
      <c r="D89" s="11"/>
      <c r="E89" s="11"/>
      <c r="F89" s="10"/>
      <c r="G89" s="9"/>
      <c r="H89" s="9"/>
      <c r="I89" s="9"/>
      <c r="J89" s="9"/>
      <c r="K89" s="9"/>
      <c r="L89" s="9"/>
      <c r="M89" s="8"/>
      <c r="N89" s="7"/>
    </row>
    <row r="90" spans="1:14" s="58" customFormat="1" ht="11.25" x14ac:dyDescent="0.2">
      <c r="A90" s="62" t="s">
        <v>109</v>
      </c>
      <c r="B90" s="55"/>
      <c r="C90" s="55"/>
      <c r="D90" s="55"/>
      <c r="E90" s="55"/>
      <c r="F90" s="56"/>
      <c r="G90" s="56"/>
      <c r="H90" s="56"/>
      <c r="I90" s="56"/>
      <c r="J90" s="56"/>
      <c r="K90" s="56"/>
      <c r="L90" s="56"/>
      <c r="M90" s="140"/>
      <c r="N90" s="57"/>
    </row>
    <row r="91" spans="1:14" s="58" customFormat="1" ht="11.25" x14ac:dyDescent="0.2">
      <c r="A91" s="67" t="s">
        <v>110</v>
      </c>
      <c r="B91" s="55"/>
      <c r="C91" s="55"/>
      <c r="D91" s="55"/>
      <c r="E91" s="55"/>
      <c r="F91" s="56"/>
      <c r="G91" s="56"/>
      <c r="H91" s="56"/>
      <c r="I91" s="56"/>
      <c r="J91" s="56"/>
      <c r="K91" s="56"/>
      <c r="L91" s="56"/>
      <c r="M91" s="140"/>
      <c r="N91" s="57"/>
    </row>
    <row r="92" spans="1:14" s="58" customFormat="1" ht="11.25" x14ac:dyDescent="0.2">
      <c r="A92" s="67" t="s">
        <v>111</v>
      </c>
      <c r="B92" s="55"/>
      <c r="C92" s="55"/>
      <c r="D92" s="55"/>
      <c r="E92" s="55"/>
      <c r="F92" s="55"/>
      <c r="G92" s="59"/>
      <c r="H92" s="59"/>
      <c r="I92" s="59"/>
      <c r="J92" s="59"/>
      <c r="K92" s="59"/>
      <c r="L92" s="59"/>
      <c r="M92" s="60"/>
      <c r="N92" s="61"/>
    </row>
    <row r="93" spans="1:14" ht="34.5" thickBot="1" x14ac:dyDescent="0.25">
      <c r="A93" s="48" t="s">
        <v>80</v>
      </c>
      <c r="B93" s="49"/>
      <c r="C93" s="50"/>
      <c r="D93" s="50"/>
      <c r="E93" s="50"/>
      <c r="F93" s="50"/>
      <c r="G93" s="34" t="s">
        <v>37</v>
      </c>
      <c r="H93" s="34" t="s">
        <v>38</v>
      </c>
      <c r="I93" s="34" t="s">
        <v>39</v>
      </c>
      <c r="J93" s="34" t="s">
        <v>40</v>
      </c>
      <c r="K93" s="34" t="s">
        <v>41</v>
      </c>
      <c r="L93" s="34" t="s">
        <v>42</v>
      </c>
      <c r="M93" s="45" t="s">
        <v>43</v>
      </c>
      <c r="N93" s="46" t="s">
        <v>44</v>
      </c>
    </row>
    <row r="94" spans="1:14" ht="13.5" thickBot="1" x14ac:dyDescent="0.25">
      <c r="A94" s="303" t="s">
        <v>112</v>
      </c>
      <c r="B94" s="304" t="s">
        <v>113</v>
      </c>
      <c r="C94" s="305"/>
      <c r="D94" s="32"/>
      <c r="E94" s="95" t="s">
        <v>114</v>
      </c>
      <c r="F94" s="96">
        <f>IFERROR(H96/H98,"N/A")</f>
        <v>0</v>
      </c>
      <c r="G94" s="288">
        <v>12664</v>
      </c>
      <c r="H94" s="288">
        <v>0</v>
      </c>
      <c r="I94" s="185">
        <f>G94-H94</f>
        <v>12664</v>
      </c>
      <c r="J94" s="311">
        <v>0</v>
      </c>
      <c r="K94" s="311">
        <v>0</v>
      </c>
      <c r="L94" s="178">
        <f>SUM(J94:K94)</f>
        <v>0</v>
      </c>
      <c r="M94" s="33" t="str">
        <f>IFERROR(L94/H94,"N/A")</f>
        <v>N/A</v>
      </c>
      <c r="N94" s="323">
        <f>SUM(N35+N48+N71)*0.1</f>
        <v>11002.849600000001</v>
      </c>
    </row>
    <row r="95" spans="1:14" ht="13.5" thickBot="1" x14ac:dyDescent="0.25">
      <c r="A95" s="306"/>
      <c r="B95" s="304"/>
      <c r="C95" s="307"/>
      <c r="D95" s="32"/>
      <c r="E95" s="95" t="s">
        <v>114</v>
      </c>
      <c r="F95" s="96" t="str">
        <f>IFERROR(H97/H99,"N/A")</f>
        <v>N/A</v>
      </c>
      <c r="G95" s="288">
        <v>0</v>
      </c>
      <c r="H95" s="288">
        <v>0</v>
      </c>
      <c r="I95" s="185">
        <f t="shared" ref="I95" si="43">G95-H95</f>
        <v>0</v>
      </c>
      <c r="J95" s="311">
        <v>0</v>
      </c>
      <c r="K95" s="311">
        <v>0</v>
      </c>
      <c r="L95" s="185">
        <f>SUM(J95:K95)</f>
        <v>0</v>
      </c>
      <c r="M95" s="43" t="str">
        <f>IFERROR(L95/H95,"N/A")</f>
        <v>N/A</v>
      </c>
      <c r="N95" s="325">
        <v>0</v>
      </c>
    </row>
    <row r="96" spans="1:14" ht="13.5" thickBot="1" x14ac:dyDescent="0.25">
      <c r="A96" s="51"/>
      <c r="B96" s="47"/>
      <c r="C96" s="171" t="s">
        <v>115</v>
      </c>
      <c r="D96" s="172"/>
      <c r="E96" s="172"/>
      <c r="F96" s="173"/>
      <c r="G96" s="186">
        <f>SUM(G94:G95)</f>
        <v>12664</v>
      </c>
      <c r="H96" s="186">
        <f>SUM(H94:H95)</f>
        <v>0</v>
      </c>
      <c r="I96" s="186">
        <f>SUM(I94:I95)</f>
        <v>12664</v>
      </c>
      <c r="J96" s="186">
        <f t="shared" ref="J96:L96" si="44">SUM(J94:J95)</f>
        <v>0</v>
      </c>
      <c r="K96" s="186">
        <f t="shared" si="44"/>
        <v>0</v>
      </c>
      <c r="L96" s="186">
        <f t="shared" si="44"/>
        <v>0</v>
      </c>
      <c r="M96" s="174" t="str">
        <f>IFERROR(L96/H96,"N/A")</f>
        <v>N/A</v>
      </c>
      <c r="N96" s="187">
        <f>SUM(N94:N95)</f>
        <v>11002.849600000001</v>
      </c>
    </row>
    <row r="97" spans="1:14" ht="13.5" thickBot="1" x14ac:dyDescent="0.25">
      <c r="A97" s="30"/>
      <c r="B97" s="30"/>
      <c r="C97" s="30"/>
      <c r="D97" s="30"/>
      <c r="E97" s="30"/>
      <c r="F97" s="30"/>
    </row>
    <row r="98" spans="1:14" ht="15.75" thickBot="1" x14ac:dyDescent="0.3">
      <c r="A98" s="6"/>
      <c r="B98" s="4"/>
      <c r="C98" s="5" t="s">
        <v>116</v>
      </c>
      <c r="D98" s="4"/>
      <c r="E98" s="4"/>
      <c r="F98" s="3"/>
      <c r="G98" s="188">
        <f t="shared" ref="G98:L98" si="45">SUM(G96,G87,G79,G71,G56,G48,G35)</f>
        <v>139309.932</v>
      </c>
      <c r="H98" s="188">
        <f t="shared" si="45"/>
        <v>62071.99</v>
      </c>
      <c r="I98" s="188">
        <f t="shared" si="45"/>
        <v>77237.941999999995</v>
      </c>
      <c r="J98" s="188">
        <f t="shared" si="45"/>
        <v>31036</v>
      </c>
      <c r="K98" s="188">
        <f t="shared" si="45"/>
        <v>31035.53</v>
      </c>
      <c r="L98" s="188">
        <f t="shared" si="45"/>
        <v>62071.53</v>
      </c>
      <c r="M98" s="2">
        <f>IFERROR(L98/H98,"N/A")</f>
        <v>0.99999258924999823</v>
      </c>
      <c r="N98" s="189">
        <f>SUM(N96,N87,N79,N71,N56,N48,N35)</f>
        <v>121031.34560000002</v>
      </c>
    </row>
    <row r="99" spans="1:14" ht="15" customHeight="1" thickBot="1" x14ac:dyDescent="0.25">
      <c r="A99" s="30"/>
      <c r="B99" s="30"/>
      <c r="C99" s="30"/>
      <c r="D99" s="30"/>
      <c r="E99" s="30"/>
      <c r="F99" s="30"/>
    </row>
    <row r="100" spans="1:14" s="208" customFormat="1" ht="15" x14ac:dyDescent="0.25">
      <c r="A100" s="206" t="s">
        <v>24</v>
      </c>
      <c r="B100" s="11"/>
      <c r="C100" s="11"/>
      <c r="D100" s="11"/>
      <c r="E100" s="11"/>
      <c r="F100" s="11"/>
      <c r="G100" s="11"/>
      <c r="H100" s="11"/>
      <c r="I100" s="11"/>
      <c r="J100" s="11"/>
      <c r="K100" s="11"/>
      <c r="L100" s="11"/>
      <c r="M100" s="11"/>
      <c r="N100" s="207"/>
    </row>
    <row r="101" spans="1:14" s="208" customFormat="1" ht="14.25" x14ac:dyDescent="0.2">
      <c r="A101" s="209" t="s">
        <v>117</v>
      </c>
      <c r="B101" s="210"/>
      <c r="C101" s="210"/>
      <c r="D101" s="210"/>
      <c r="E101" s="210"/>
      <c r="F101" s="210"/>
      <c r="G101" s="210"/>
      <c r="H101" s="210"/>
      <c r="I101" s="210"/>
      <c r="J101" s="210"/>
      <c r="K101" s="210"/>
      <c r="L101" s="210"/>
      <c r="M101" s="210"/>
      <c r="N101" s="211"/>
    </row>
    <row r="102" spans="1:14" s="208" customFormat="1" ht="15" x14ac:dyDescent="0.25">
      <c r="A102" s="209" t="s">
        <v>118</v>
      </c>
      <c r="B102" s="210"/>
      <c r="C102" s="210"/>
      <c r="D102" s="210"/>
      <c r="E102" s="210"/>
      <c r="F102" s="210"/>
      <c r="G102" s="210"/>
      <c r="H102" s="210"/>
      <c r="I102" s="210"/>
      <c r="J102" s="210"/>
      <c r="K102" s="210"/>
      <c r="L102" s="210"/>
      <c r="M102" s="210"/>
      <c r="N102" s="211"/>
    </row>
    <row r="103" spans="1:14" s="208" customFormat="1" ht="15" x14ac:dyDescent="0.25">
      <c r="A103" s="209" t="s">
        <v>119</v>
      </c>
      <c r="B103" s="210"/>
      <c r="C103" s="210"/>
      <c r="D103" s="210"/>
      <c r="E103" s="210"/>
      <c r="F103" s="210"/>
      <c r="G103" s="210"/>
      <c r="H103" s="210"/>
      <c r="I103" s="210"/>
      <c r="J103" s="210"/>
      <c r="K103" s="210"/>
      <c r="L103" s="210"/>
      <c r="M103" s="210"/>
      <c r="N103" s="211"/>
    </row>
    <row r="104" spans="1:14" s="208" customFormat="1" ht="45" customHeight="1" x14ac:dyDescent="0.2">
      <c r="A104" s="212" t="s">
        <v>120</v>
      </c>
      <c r="B104" s="213"/>
      <c r="C104" s="213" t="s">
        <v>80</v>
      </c>
      <c r="I104" s="214" t="s">
        <v>121</v>
      </c>
      <c r="J104" s="214" t="s">
        <v>122</v>
      </c>
      <c r="K104" s="214" t="s">
        <v>123</v>
      </c>
      <c r="L104" s="214" t="s">
        <v>124</v>
      </c>
      <c r="M104" s="162" t="s">
        <v>125</v>
      </c>
      <c r="N104" s="215" t="s">
        <v>126</v>
      </c>
    </row>
    <row r="105" spans="1:14" s="208" customFormat="1" ht="15" customHeight="1" x14ac:dyDescent="0.2">
      <c r="A105" s="216" t="s">
        <v>127</v>
      </c>
      <c r="B105" s="217"/>
      <c r="C105" s="217"/>
      <c r="I105" s="218"/>
      <c r="J105" s="218"/>
      <c r="K105" s="218"/>
      <c r="L105" s="218"/>
      <c r="M105" s="25"/>
      <c r="N105" s="153"/>
    </row>
    <row r="106" spans="1:14" s="208" customFormat="1" ht="15" customHeight="1" x14ac:dyDescent="0.2">
      <c r="A106" s="308"/>
      <c r="B106" s="309"/>
      <c r="C106" s="309"/>
      <c r="I106" s="280">
        <v>0</v>
      </c>
      <c r="J106" s="312">
        <v>0</v>
      </c>
      <c r="K106" s="312">
        <v>0</v>
      </c>
      <c r="L106" s="192">
        <f t="shared" ref="L106:L107" si="46">SUM(J106:K106)</f>
        <v>0</v>
      </c>
      <c r="M106" s="25"/>
      <c r="N106" s="153"/>
    </row>
    <row r="107" spans="1:14" s="208" customFormat="1" ht="15" customHeight="1" x14ac:dyDescent="0.2">
      <c r="A107" s="308"/>
      <c r="B107" s="309"/>
      <c r="C107" s="309"/>
      <c r="I107" s="280">
        <v>0</v>
      </c>
      <c r="J107" s="312">
        <v>0</v>
      </c>
      <c r="K107" s="312">
        <v>0</v>
      </c>
      <c r="L107" s="192">
        <f t="shared" si="46"/>
        <v>0</v>
      </c>
      <c r="M107" s="25"/>
      <c r="N107" s="153"/>
    </row>
    <row r="108" spans="1:14" s="208" customFormat="1" x14ac:dyDescent="0.2">
      <c r="A108" s="219" t="s">
        <v>128</v>
      </c>
      <c r="B108" s="217"/>
      <c r="I108" s="218"/>
      <c r="J108" s="218"/>
      <c r="K108" s="218"/>
      <c r="L108" s="218"/>
      <c r="M108" s="25"/>
      <c r="N108" s="153"/>
    </row>
    <row r="109" spans="1:14" s="208" customFormat="1" ht="15" customHeight="1" x14ac:dyDescent="0.2">
      <c r="A109" s="308"/>
      <c r="B109" s="309"/>
      <c r="I109" s="280">
        <v>0</v>
      </c>
      <c r="J109" s="312">
        <v>0</v>
      </c>
      <c r="K109" s="312">
        <v>0</v>
      </c>
      <c r="L109" s="192">
        <f t="shared" ref="L109:L119" si="47">SUM(J109:K109)</f>
        <v>0</v>
      </c>
      <c r="M109" s="25"/>
      <c r="N109" s="153"/>
    </row>
    <row r="110" spans="1:14" s="208" customFormat="1" ht="15" customHeight="1" x14ac:dyDescent="0.2">
      <c r="A110" s="308"/>
      <c r="B110" s="309"/>
      <c r="I110" s="280">
        <v>0</v>
      </c>
      <c r="J110" s="312">
        <v>0</v>
      </c>
      <c r="K110" s="312">
        <v>0</v>
      </c>
      <c r="L110" s="192">
        <f t="shared" si="47"/>
        <v>0</v>
      </c>
      <c r="M110" s="25"/>
      <c r="N110" s="153"/>
    </row>
    <row r="111" spans="1:14" s="208" customFormat="1" x14ac:dyDescent="0.2">
      <c r="A111" s="219" t="s">
        <v>129</v>
      </c>
      <c r="B111" s="217"/>
      <c r="I111" s="218"/>
      <c r="J111" s="218"/>
      <c r="K111" s="218"/>
      <c r="L111" s="218"/>
      <c r="M111" s="25"/>
      <c r="N111" s="153"/>
    </row>
    <row r="112" spans="1:14" s="208" customFormat="1" ht="15" customHeight="1" x14ac:dyDescent="0.2">
      <c r="A112" s="308"/>
      <c r="B112" s="309"/>
      <c r="I112" s="280">
        <v>0</v>
      </c>
      <c r="J112" s="312">
        <v>0</v>
      </c>
      <c r="K112" s="312">
        <v>0</v>
      </c>
      <c r="L112" s="192">
        <f t="shared" ref="L112:L113" si="48">SUM(J112:K112)</f>
        <v>0</v>
      </c>
      <c r="M112" s="25"/>
      <c r="N112" s="153"/>
    </row>
    <row r="113" spans="1:14" s="208" customFormat="1" ht="15" customHeight="1" x14ac:dyDescent="0.2">
      <c r="A113" s="308"/>
      <c r="B113" s="309"/>
      <c r="I113" s="280">
        <v>0</v>
      </c>
      <c r="J113" s="312">
        <v>0</v>
      </c>
      <c r="K113" s="312">
        <v>0</v>
      </c>
      <c r="L113" s="192">
        <f t="shared" si="48"/>
        <v>0</v>
      </c>
      <c r="M113" s="25"/>
      <c r="N113" s="153"/>
    </row>
    <row r="114" spans="1:14" s="208" customFormat="1" x14ac:dyDescent="0.2">
      <c r="A114" s="219" t="s">
        <v>130</v>
      </c>
      <c r="B114" s="217"/>
      <c r="I114" s="218"/>
      <c r="J114" s="218"/>
      <c r="K114" s="218"/>
      <c r="L114" s="218"/>
      <c r="M114" s="70"/>
      <c r="N114" s="154"/>
    </row>
    <row r="115" spans="1:14" s="208" customFormat="1" ht="15" customHeight="1" x14ac:dyDescent="0.2">
      <c r="A115" s="308"/>
      <c r="B115" s="309"/>
      <c r="I115" s="280">
        <v>0</v>
      </c>
      <c r="J115" s="312">
        <v>0</v>
      </c>
      <c r="K115" s="312">
        <v>0</v>
      </c>
      <c r="L115" s="192">
        <f t="shared" ref="L115:L116" si="49">SUM(J115:K115)</f>
        <v>0</v>
      </c>
      <c r="M115" s="25"/>
      <c r="N115" s="153"/>
    </row>
    <row r="116" spans="1:14" s="208" customFormat="1" ht="15" customHeight="1" x14ac:dyDescent="0.2">
      <c r="A116" s="308"/>
      <c r="B116" s="309"/>
      <c r="I116" s="280">
        <v>0</v>
      </c>
      <c r="J116" s="312">
        <v>0</v>
      </c>
      <c r="K116" s="312">
        <v>0</v>
      </c>
      <c r="L116" s="192">
        <f t="shared" si="49"/>
        <v>0</v>
      </c>
      <c r="M116" s="25"/>
      <c r="N116" s="153"/>
    </row>
    <row r="117" spans="1:14" s="208" customFormat="1" x14ac:dyDescent="0.2">
      <c r="A117" s="219" t="s">
        <v>131</v>
      </c>
      <c r="B117" s="217"/>
      <c r="I117" s="218"/>
      <c r="J117" s="218"/>
      <c r="K117" s="218"/>
      <c r="L117" s="218"/>
      <c r="M117" s="70"/>
      <c r="N117" s="154"/>
    </row>
    <row r="118" spans="1:14" s="208" customFormat="1" ht="15" customHeight="1" x14ac:dyDescent="0.2">
      <c r="A118" s="308"/>
      <c r="B118" s="309"/>
      <c r="I118" s="280">
        <v>0</v>
      </c>
      <c r="J118" s="312">
        <v>0</v>
      </c>
      <c r="K118" s="312">
        <v>0</v>
      </c>
      <c r="L118" s="192">
        <f t="shared" si="47"/>
        <v>0</v>
      </c>
      <c r="M118" s="25"/>
      <c r="N118" s="153"/>
    </row>
    <row r="119" spans="1:14" s="208" customFormat="1" ht="15" customHeight="1" x14ac:dyDescent="0.2">
      <c r="A119" s="308"/>
      <c r="B119" s="309"/>
      <c r="I119" s="280">
        <v>0</v>
      </c>
      <c r="J119" s="312">
        <v>0</v>
      </c>
      <c r="K119" s="312">
        <v>0</v>
      </c>
      <c r="L119" s="192">
        <f t="shared" si="47"/>
        <v>0</v>
      </c>
      <c r="M119" s="25"/>
      <c r="N119" s="153"/>
    </row>
    <row r="120" spans="1:14" s="208" customFormat="1" x14ac:dyDescent="0.2">
      <c r="A120" s="216" t="s">
        <v>132</v>
      </c>
      <c r="B120" s="217"/>
      <c r="I120" s="218"/>
      <c r="J120" s="218"/>
      <c r="K120" s="218"/>
      <c r="L120" s="218"/>
      <c r="M120" s="70"/>
      <c r="N120" s="154"/>
    </row>
    <row r="121" spans="1:14" s="208" customFormat="1" ht="15" customHeight="1" x14ac:dyDescent="0.2">
      <c r="A121" s="308" t="s">
        <v>133</v>
      </c>
      <c r="B121" s="309"/>
      <c r="I121" s="280">
        <v>77238</v>
      </c>
      <c r="J121" s="312">
        <v>24918.76</v>
      </c>
      <c r="K121" s="312">
        <f>N98-L98-J121</f>
        <v>34041.055600000022</v>
      </c>
      <c r="L121" s="192">
        <f t="shared" ref="L121:L122" si="50">SUM(J121:K121)</f>
        <v>58959.815600000016</v>
      </c>
      <c r="M121" s="25"/>
      <c r="N121" s="153"/>
    </row>
    <row r="122" spans="1:14" s="208" customFormat="1" ht="15" customHeight="1" x14ac:dyDescent="0.2">
      <c r="A122" s="308"/>
      <c r="B122" s="309"/>
      <c r="I122" s="280">
        <v>0</v>
      </c>
      <c r="J122" s="312">
        <v>0</v>
      </c>
      <c r="K122" s="312">
        <v>0</v>
      </c>
      <c r="L122" s="192">
        <f t="shared" si="50"/>
        <v>0</v>
      </c>
      <c r="M122" s="25"/>
      <c r="N122" s="153"/>
    </row>
    <row r="123" spans="1:14" s="208" customFormat="1" ht="15.75" thickBot="1" x14ac:dyDescent="0.3">
      <c r="A123" s="220" t="s">
        <v>134</v>
      </c>
      <c r="B123" s="204"/>
      <c r="C123" s="204"/>
      <c r="D123" s="221" t="s">
        <v>135</v>
      </c>
      <c r="E123" s="222"/>
      <c r="F123" s="222"/>
      <c r="G123" s="222"/>
      <c r="H123" s="222"/>
      <c r="I123" s="193">
        <f>SUM(I105:I122)</f>
        <v>77238</v>
      </c>
      <c r="J123" s="193">
        <f t="shared" ref="J123:L123" si="51">SUM(J105:J122)</f>
        <v>24918.76</v>
      </c>
      <c r="K123" s="193">
        <f t="shared" si="51"/>
        <v>34041.055600000022</v>
      </c>
      <c r="L123" s="193">
        <f t="shared" si="51"/>
        <v>58959.815600000016</v>
      </c>
      <c r="M123" s="194">
        <f>N13-L13</f>
        <v>58959.815600000016</v>
      </c>
      <c r="N123" s="195">
        <f>IFERROR(L123-M123,"N/A")</f>
        <v>0</v>
      </c>
    </row>
    <row r="124" spans="1:14" s="208" customFormat="1" ht="13.5" thickBot="1" x14ac:dyDescent="0.25">
      <c r="A124" s="223"/>
      <c r="F124" s="79"/>
      <c r="M124" s="21"/>
      <c r="N124" s="20"/>
    </row>
    <row r="125" spans="1:14" s="208" customFormat="1" x14ac:dyDescent="0.2">
      <c r="A125" s="224" t="s">
        <v>136</v>
      </c>
      <c r="B125" s="225"/>
      <c r="C125" s="225"/>
      <c r="D125" s="225"/>
      <c r="E125" s="225"/>
      <c r="F125" s="226"/>
      <c r="G125" s="226"/>
      <c r="H125" s="226"/>
      <c r="I125" s="226"/>
      <c r="J125" s="226"/>
      <c r="K125" s="226"/>
      <c r="L125" s="226"/>
      <c r="M125" s="29"/>
      <c r="N125" s="28"/>
    </row>
    <row r="126" spans="1:14" s="208" customFormat="1" ht="13.5" thickBot="1" x14ac:dyDescent="0.25">
      <c r="A126" s="227" t="s">
        <v>137</v>
      </c>
      <c r="B126" s="228"/>
      <c r="C126" s="228"/>
      <c r="D126" s="228"/>
      <c r="E126" s="228"/>
      <c r="F126" s="229"/>
      <c r="G126" s="229"/>
      <c r="H126" s="229"/>
      <c r="I126" s="229"/>
      <c r="J126" s="229"/>
      <c r="K126" s="229"/>
      <c r="L126" s="229"/>
      <c r="M126" s="24"/>
      <c r="N126" s="23"/>
    </row>
  </sheetData>
  <sheetProtection algorithmName="SHA-512" hashValue="tWoQQo8pYJXwtJkpPL6WKKRCmjOQNu2pVmLQYCfVM8W9aIc0iyFMhoauH88toa0xo+R4It3FvEfjHA4VIgoi8Q==" saltValue="V4H+3fWR0ekEOdXMu8dUoQ==" spinCount="100000" sheet="1" objects="1" scenarios="1"/>
  <conditionalFormatting sqref="B114 B117 B120">
    <cfRule type="containsText" dxfId="22" priority="29" operator="containsText" text="VARIANCE">
      <formula>NOT(ISERROR(SEARCH("VARIANCE",B114)))</formula>
    </cfRule>
  </conditionalFormatting>
  <conditionalFormatting sqref="B105 B108 B111">
    <cfRule type="containsText" dxfId="21" priority="28" operator="containsText" text="VARIANCE">
      <formula>NOT(ISERROR(SEARCH("VARIANCE",B105)))</formula>
    </cfRule>
  </conditionalFormatting>
  <conditionalFormatting sqref="B106">
    <cfRule type="containsText" dxfId="20" priority="27" operator="containsText" text="VARIANCE">
      <formula>NOT(ISERROR(SEARCH("VARIANCE",B106)))</formula>
    </cfRule>
  </conditionalFormatting>
  <conditionalFormatting sqref="B107">
    <cfRule type="containsText" dxfId="19" priority="26" operator="containsText" text="VARIANCE">
      <formula>NOT(ISERROR(SEARCH("VARIANCE",B107)))</formula>
    </cfRule>
  </conditionalFormatting>
  <conditionalFormatting sqref="B109">
    <cfRule type="containsText" dxfId="18" priority="25" operator="containsText" text="VARIANCE">
      <formula>NOT(ISERROR(SEARCH("VARIANCE",B109)))</formula>
    </cfRule>
  </conditionalFormatting>
  <conditionalFormatting sqref="B110">
    <cfRule type="containsText" dxfId="17" priority="24" operator="containsText" text="VARIANCE">
      <formula>NOT(ISERROR(SEARCH("VARIANCE",B110)))</formula>
    </cfRule>
  </conditionalFormatting>
  <conditionalFormatting sqref="B112">
    <cfRule type="containsText" dxfId="16" priority="23" operator="containsText" text="VARIANCE">
      <formula>NOT(ISERROR(SEARCH("VARIANCE",B112)))</formula>
    </cfRule>
  </conditionalFormatting>
  <conditionalFormatting sqref="B113">
    <cfRule type="containsText" dxfId="15" priority="22" operator="containsText" text="VARIANCE">
      <formula>NOT(ISERROR(SEARCH("VARIANCE",B113)))</formula>
    </cfRule>
  </conditionalFormatting>
  <conditionalFormatting sqref="B115">
    <cfRule type="containsText" dxfId="14" priority="21" operator="containsText" text="VARIANCE">
      <formula>NOT(ISERROR(SEARCH("VARIANCE",B115)))</formula>
    </cfRule>
  </conditionalFormatting>
  <conditionalFormatting sqref="B116">
    <cfRule type="containsText" dxfId="13" priority="20" operator="containsText" text="VARIANCE">
      <formula>NOT(ISERROR(SEARCH("VARIANCE",B116)))</formula>
    </cfRule>
  </conditionalFormatting>
  <conditionalFormatting sqref="B118">
    <cfRule type="containsText" dxfId="12" priority="19" operator="containsText" text="VARIANCE">
      <formula>NOT(ISERROR(SEARCH("VARIANCE",B118)))</formula>
    </cfRule>
  </conditionalFormatting>
  <conditionalFormatting sqref="B119">
    <cfRule type="containsText" dxfId="11" priority="18" operator="containsText" text="VARIANCE">
      <formula>NOT(ISERROR(SEARCH("VARIANCE",B119)))</formula>
    </cfRule>
  </conditionalFormatting>
  <conditionalFormatting sqref="B121">
    <cfRule type="containsText" dxfId="10" priority="17" operator="containsText" text="VARIANCE">
      <formula>NOT(ISERROR(SEARCH("VARIANCE",B121)))</formula>
    </cfRule>
  </conditionalFormatting>
  <conditionalFormatting sqref="B122">
    <cfRule type="containsText" dxfId="9" priority="16" operator="containsText" text="VARIANCE">
      <formula>NOT(ISERROR(SEARCH("VARIANCE",B122)))</formula>
    </cfRule>
  </conditionalFormatting>
  <conditionalFormatting sqref="I105:L105">
    <cfRule type="containsText" dxfId="8" priority="15" operator="containsText" text="VARIANCE">
      <formula>NOT(ISERROR(SEARCH("VARIANCE",I105)))</formula>
    </cfRule>
  </conditionalFormatting>
  <conditionalFormatting sqref="I108:L108">
    <cfRule type="containsText" dxfId="7" priority="14" operator="containsText" text="VARIANCE">
      <formula>NOT(ISERROR(SEARCH("VARIANCE",I108)))</formula>
    </cfRule>
  </conditionalFormatting>
  <conditionalFormatting sqref="I111:L111">
    <cfRule type="containsText" dxfId="6" priority="13" operator="containsText" text="VARIANCE">
      <formula>NOT(ISERROR(SEARCH("VARIANCE",I111)))</formula>
    </cfRule>
  </conditionalFormatting>
  <conditionalFormatting sqref="I114:L114">
    <cfRule type="containsText" dxfId="5" priority="12" operator="containsText" text="VARIANCE">
      <formula>NOT(ISERROR(SEARCH("VARIANCE",I114)))</formula>
    </cfRule>
  </conditionalFormatting>
  <conditionalFormatting sqref="I117:L117">
    <cfRule type="containsText" dxfId="4" priority="11" operator="containsText" text="VARIANCE">
      <formula>NOT(ISERROR(SEARCH("VARIANCE",I117)))</formula>
    </cfRule>
  </conditionalFormatting>
  <conditionalFormatting sqref="I120:L120">
    <cfRule type="containsText" dxfId="3" priority="10" operator="containsText" text="VARIANCE">
      <formula>NOT(ISERROR(SEARCH("VARIANCE",I120)))</formula>
    </cfRule>
  </conditionalFormatting>
  <conditionalFormatting sqref="C105">
    <cfRule type="containsText" dxfId="2" priority="3" operator="containsText" text="VARIANCE">
      <formula>NOT(ISERROR(SEARCH("VARIANCE",C105)))</formula>
    </cfRule>
  </conditionalFormatting>
  <conditionalFormatting sqref="C106">
    <cfRule type="containsText" dxfId="1" priority="2" operator="containsText" text="VARIANCE">
      <formula>NOT(ISERROR(SEARCH("VARIANCE",C106)))</formula>
    </cfRule>
  </conditionalFormatting>
  <conditionalFormatting sqref="C107">
    <cfRule type="containsText" dxfId="0" priority="1" operator="containsText" text="VARIANCE">
      <formula>NOT(ISERROR(SEARCH("VARIANCE",C107)))</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94:F95"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106:C107"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27:M34" xr:uid="{00000000-0002-0000-0600-000002000000}">
      <formula1>0.9</formula1>
      <formula2>1.1</formula2>
    </dataValidation>
    <dataValidation type="list" allowBlank="1" showInputMessage="1" showErrorMessage="1" sqref="C27:C34" xr:uid="{74035CC8-3374-44B2-8A35-54AB49E229AE}">
      <formula1>$C$19:$C$21</formula1>
    </dataValidation>
  </dataValidations>
  <pageMargins left="0.7" right="0.7" top="0.75" bottom="0.75" header="0.3" footer="0.3"/>
  <pageSetup scale="46" orientation="landscape" r:id="rId1"/>
  <headerFooter>
    <oddFooter>&amp;LCity of Santa Monica
Exhibit C1 – Program Budget
&amp;C&amp;P&amp;RFiscal Year 2021-22
Human Services Grants Program</oddFooter>
  </headerFooter>
  <rowBreaks count="1" manualBreakCount="1">
    <brk id="71" max="16383" man="1"/>
  </rowBreaks>
  <ignoredErrors>
    <ignoredError sqref="M6 M10:M11 M7:M9 M12:M13" formula="1"/>
    <ignoredError sqref="L106:L12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zoomScale="80" zoomScaleNormal="80" workbookViewId="0">
      <selection activeCell="I1" sqref="I1"/>
    </sheetView>
  </sheetViews>
  <sheetFormatPr defaultColWidth="8.85546875" defaultRowHeight="12.75" x14ac:dyDescent="0.2"/>
  <cols>
    <col min="1" max="1" width="53.7109375" style="81" customWidth="1"/>
    <col min="2" max="5" width="17.28515625" style="80" customWidth="1"/>
    <col min="6" max="8" width="17.28515625" style="42" customWidth="1"/>
    <col min="9" max="9" width="17.140625" style="82" customWidth="1"/>
    <col min="10" max="16384" width="8.85546875" style="82"/>
  </cols>
  <sheetData>
    <row r="1" spans="1:8" ht="18" x14ac:dyDescent="0.2">
      <c r="A1" s="83" t="s">
        <v>34</v>
      </c>
      <c r="B1" s="146"/>
      <c r="C1" s="85"/>
      <c r="D1" s="85"/>
      <c r="E1" s="85"/>
      <c r="F1" s="147"/>
    </row>
    <row r="2" spans="1:8" ht="18" x14ac:dyDescent="0.2">
      <c r="A2" s="83" t="s">
        <v>138</v>
      </c>
      <c r="B2" s="148"/>
      <c r="C2" s="148"/>
      <c r="D2" s="149"/>
      <c r="E2" s="149"/>
      <c r="F2" s="148"/>
      <c r="G2" s="148"/>
      <c r="H2" s="148"/>
    </row>
    <row r="3" spans="1:8" ht="9.75" customHeight="1" x14ac:dyDescent="0.2">
      <c r="A3" s="83"/>
      <c r="B3" s="148"/>
      <c r="C3" s="148"/>
      <c r="D3" s="149"/>
      <c r="E3" s="149"/>
      <c r="F3" s="148"/>
      <c r="G3" s="148"/>
      <c r="H3" s="148"/>
    </row>
    <row r="4" spans="1:8" x14ac:dyDescent="0.2">
      <c r="A4" s="84"/>
      <c r="B4" s="146"/>
      <c r="C4" s="85"/>
      <c r="D4" s="85"/>
      <c r="E4" s="85"/>
      <c r="F4" s="147"/>
    </row>
    <row r="5" spans="1:8" s="91" customFormat="1" ht="45" x14ac:dyDescent="0.2">
      <c r="A5" s="156" t="s">
        <v>139</v>
      </c>
      <c r="B5" s="150" t="s">
        <v>140</v>
      </c>
      <c r="C5" s="150" t="s">
        <v>141</v>
      </c>
      <c r="D5" s="150" t="s">
        <v>142</v>
      </c>
      <c r="E5" s="94"/>
      <c r="G5" s="94"/>
      <c r="H5" s="94"/>
    </row>
    <row r="6" spans="1:8" s="91" customFormat="1" ht="14.25" x14ac:dyDescent="0.2">
      <c r="A6" s="151" t="s">
        <v>143</v>
      </c>
      <c r="B6" s="273">
        <v>32</v>
      </c>
      <c r="C6" s="313">
        <v>17</v>
      </c>
      <c r="D6" s="313">
        <v>33</v>
      </c>
      <c r="E6" s="94"/>
      <c r="G6" s="94"/>
      <c r="H6" s="94"/>
    </row>
    <row r="7" spans="1:8" s="91" customFormat="1" ht="14.25" x14ac:dyDescent="0.2">
      <c r="A7" s="151" t="s">
        <v>144</v>
      </c>
      <c r="B7" s="273">
        <v>32</v>
      </c>
      <c r="C7" s="313">
        <v>17</v>
      </c>
      <c r="D7" s="313">
        <v>33</v>
      </c>
      <c r="E7" s="94"/>
      <c r="G7" s="94"/>
      <c r="H7" s="94"/>
    </row>
    <row r="8" spans="1:8" s="91" customFormat="1" ht="14.25" x14ac:dyDescent="0.2">
      <c r="A8" s="151" t="s">
        <v>145</v>
      </c>
      <c r="B8" s="273">
        <v>18</v>
      </c>
      <c r="C8" s="313">
        <v>12</v>
      </c>
      <c r="D8" s="313">
        <v>33</v>
      </c>
      <c r="E8" s="94"/>
      <c r="G8" s="94"/>
      <c r="H8" s="94"/>
    </row>
    <row r="9" spans="1:8" s="91" customFormat="1" ht="14.25" x14ac:dyDescent="0.2">
      <c r="A9" s="151" t="s">
        <v>146</v>
      </c>
      <c r="B9" s="273">
        <v>1</v>
      </c>
      <c r="C9" s="313">
        <v>0</v>
      </c>
      <c r="D9" s="313">
        <v>0</v>
      </c>
      <c r="E9" s="94"/>
      <c r="G9" s="94"/>
      <c r="H9" s="94"/>
    </row>
    <row r="10" spans="1:8" s="91" customFormat="1" ht="14.25" x14ac:dyDescent="0.2">
      <c r="A10" s="151" t="s">
        <v>147</v>
      </c>
      <c r="B10" s="273">
        <v>8</v>
      </c>
      <c r="C10" s="313">
        <v>1</v>
      </c>
      <c r="D10" s="313">
        <v>5</v>
      </c>
      <c r="E10" s="94"/>
      <c r="G10" s="94"/>
      <c r="H10" s="94"/>
    </row>
    <row r="11" spans="1:8" s="91" customFormat="1" ht="14.25" x14ac:dyDescent="0.2">
      <c r="A11" s="151" t="s">
        <v>148</v>
      </c>
      <c r="B11" s="273">
        <v>0</v>
      </c>
      <c r="C11" s="313">
        <v>0</v>
      </c>
      <c r="D11" s="313">
        <v>0</v>
      </c>
      <c r="E11" s="94"/>
      <c r="G11" s="94"/>
      <c r="H11" s="94"/>
    </row>
    <row r="12" spans="1:8" s="91" customFormat="1" ht="14.25" x14ac:dyDescent="0.2">
      <c r="A12" s="151" t="s">
        <v>149</v>
      </c>
      <c r="B12" s="273">
        <v>12</v>
      </c>
      <c r="C12" s="313">
        <v>7</v>
      </c>
      <c r="D12" s="313">
        <v>12</v>
      </c>
      <c r="E12" s="94"/>
      <c r="G12" s="94"/>
      <c r="H12" s="94"/>
    </row>
    <row r="13" spans="1:8" s="91" customFormat="1" ht="14.25" x14ac:dyDescent="0.2">
      <c r="A13" s="151" t="s">
        <v>150</v>
      </c>
      <c r="B13" s="273">
        <v>8</v>
      </c>
      <c r="C13" s="313">
        <v>0</v>
      </c>
      <c r="D13" s="313">
        <v>3</v>
      </c>
      <c r="E13" s="94"/>
      <c r="G13" s="94"/>
      <c r="H13" s="94"/>
    </row>
    <row r="14" spans="1:8" s="91" customFormat="1" ht="14.25" x14ac:dyDescent="0.2">
      <c r="A14" s="92"/>
      <c r="B14" s="93"/>
      <c r="C14" s="93"/>
      <c r="D14" s="93"/>
      <c r="E14" s="94"/>
      <c r="G14" s="94"/>
      <c r="H14" s="94"/>
    </row>
    <row r="15" spans="1:8" s="91" customFormat="1" ht="30" x14ac:dyDescent="0.2">
      <c r="A15" s="156" t="s">
        <v>151</v>
      </c>
      <c r="B15" s="150" t="s">
        <v>140</v>
      </c>
      <c r="C15" s="150" t="s">
        <v>141</v>
      </c>
      <c r="D15" s="150" t="s">
        <v>142</v>
      </c>
      <c r="E15" s="94"/>
      <c r="G15" s="94"/>
      <c r="H15" s="94"/>
    </row>
    <row r="16" spans="1:8" s="91" customFormat="1" ht="14.25" x14ac:dyDescent="0.2">
      <c r="A16" s="151" t="s">
        <v>152</v>
      </c>
      <c r="B16" s="273"/>
      <c r="C16" s="313"/>
      <c r="D16" s="313">
        <v>1</v>
      </c>
      <c r="E16" s="94"/>
      <c r="G16" s="94"/>
      <c r="H16" s="94"/>
    </row>
    <row r="17" spans="1:8" s="91" customFormat="1" ht="14.25" x14ac:dyDescent="0.2">
      <c r="A17" s="151" t="s">
        <v>153</v>
      </c>
      <c r="B17" s="273">
        <v>3</v>
      </c>
      <c r="C17" s="313">
        <v>2</v>
      </c>
      <c r="D17" s="313">
        <v>4</v>
      </c>
      <c r="E17" s="94"/>
      <c r="G17" s="94"/>
      <c r="H17" s="94"/>
    </row>
    <row r="18" spans="1:8" s="91" customFormat="1" ht="14.25" x14ac:dyDescent="0.2">
      <c r="A18" s="151" t="s">
        <v>154</v>
      </c>
      <c r="B18" s="273">
        <v>18</v>
      </c>
      <c r="C18" s="313">
        <v>12</v>
      </c>
      <c r="D18" s="313">
        <v>15</v>
      </c>
      <c r="E18" s="94"/>
      <c r="G18" s="94"/>
      <c r="H18" s="94"/>
    </row>
    <row r="19" spans="1:8" s="91" customFormat="1" ht="14.25" x14ac:dyDescent="0.2">
      <c r="A19" s="151" t="s">
        <v>155</v>
      </c>
      <c r="B19" s="273">
        <v>5</v>
      </c>
      <c r="C19" s="313">
        <v>3</v>
      </c>
      <c r="D19" s="313">
        <v>8</v>
      </c>
      <c r="E19" s="94"/>
      <c r="G19" s="94"/>
      <c r="H19" s="94"/>
    </row>
    <row r="20" spans="1:8" s="91" customFormat="1" ht="14.25" x14ac:dyDescent="0.2">
      <c r="A20" s="151" t="s">
        <v>156</v>
      </c>
      <c r="B20" s="273">
        <v>6</v>
      </c>
      <c r="C20" s="313"/>
      <c r="D20" s="313">
        <v>5</v>
      </c>
      <c r="E20" s="94"/>
      <c r="G20" s="94"/>
      <c r="H20" s="94"/>
    </row>
    <row r="21" spans="1:8" s="91" customFormat="1" ht="14.25" x14ac:dyDescent="0.2">
      <c r="A21" s="151" t="s">
        <v>157</v>
      </c>
      <c r="B21" s="273"/>
      <c r="C21" s="313"/>
      <c r="D21" s="313"/>
      <c r="E21" s="94"/>
      <c r="G21" s="94"/>
      <c r="H21" s="94"/>
    </row>
    <row r="22" spans="1:8" s="91" customFormat="1" ht="14.25" x14ac:dyDescent="0.2">
      <c r="A22" s="151" t="s">
        <v>158</v>
      </c>
      <c r="B22" s="273"/>
      <c r="C22" s="313"/>
      <c r="D22" s="313"/>
      <c r="E22" s="94"/>
      <c r="G22" s="94"/>
      <c r="H22" s="94"/>
    </row>
    <row r="23" spans="1:8" s="91" customFormat="1" ht="15" x14ac:dyDescent="0.2">
      <c r="A23" s="152" t="s">
        <v>159</v>
      </c>
      <c r="B23" s="142">
        <f>SUM(B16:B22)</f>
        <v>32</v>
      </c>
      <c r="C23" s="142">
        <f t="shared" ref="C23:D23" si="0">SUM(C16:C22)</f>
        <v>17</v>
      </c>
      <c r="D23" s="142">
        <f t="shared" si="0"/>
        <v>33</v>
      </c>
      <c r="E23" s="94"/>
      <c r="G23" s="94"/>
      <c r="H23" s="94"/>
    </row>
    <row r="24" spans="1:8" s="91" customFormat="1" ht="14.25" x14ac:dyDescent="0.2">
      <c r="B24" s="93"/>
      <c r="C24" s="93"/>
      <c r="D24" s="93"/>
      <c r="E24" s="94"/>
      <c r="G24" s="94"/>
      <c r="H24" s="94"/>
    </row>
    <row r="25" spans="1:8" s="91" customFormat="1" ht="30" x14ac:dyDescent="0.2">
      <c r="A25" s="156" t="s">
        <v>160</v>
      </c>
      <c r="B25" s="150" t="s">
        <v>140</v>
      </c>
      <c r="C25" s="150" t="s">
        <v>141</v>
      </c>
      <c r="D25" s="150" t="s">
        <v>142</v>
      </c>
      <c r="E25" s="94"/>
      <c r="G25" s="94"/>
      <c r="H25" s="94"/>
    </row>
    <row r="26" spans="1:8" s="91" customFormat="1" ht="14.25" x14ac:dyDescent="0.2">
      <c r="A26" s="151">
        <v>90401</v>
      </c>
      <c r="B26" s="273">
        <v>2</v>
      </c>
      <c r="C26" s="313"/>
      <c r="D26" s="313"/>
      <c r="E26" s="94"/>
      <c r="G26" s="94"/>
      <c r="H26" s="94"/>
    </row>
    <row r="27" spans="1:8" s="91" customFormat="1" ht="14.25" x14ac:dyDescent="0.2">
      <c r="A27" s="151">
        <v>90402</v>
      </c>
      <c r="B27" s="273"/>
      <c r="C27" s="313"/>
      <c r="D27" s="313"/>
      <c r="E27" s="94"/>
      <c r="G27" s="94"/>
      <c r="H27" s="94"/>
    </row>
    <row r="28" spans="1:8" s="91" customFormat="1" ht="14.25" x14ac:dyDescent="0.2">
      <c r="A28" s="151">
        <v>90403</v>
      </c>
      <c r="B28" s="273"/>
      <c r="C28" s="313"/>
      <c r="D28" s="313"/>
      <c r="E28" s="94"/>
      <c r="G28" s="94"/>
      <c r="H28" s="94"/>
    </row>
    <row r="29" spans="1:8" s="91" customFormat="1" ht="14.25" x14ac:dyDescent="0.2">
      <c r="A29" s="151">
        <v>90404</v>
      </c>
      <c r="B29" s="273">
        <v>12</v>
      </c>
      <c r="C29" s="313">
        <v>7</v>
      </c>
      <c r="D29" s="313">
        <v>12</v>
      </c>
      <c r="E29" s="94"/>
      <c r="G29" s="94"/>
      <c r="H29" s="94"/>
    </row>
    <row r="30" spans="1:8" s="91" customFormat="1" ht="14.25" x14ac:dyDescent="0.2">
      <c r="A30" s="151">
        <v>90405</v>
      </c>
      <c r="B30" s="273">
        <v>8</v>
      </c>
      <c r="C30" s="313">
        <v>4</v>
      </c>
      <c r="D30" s="313">
        <v>10</v>
      </c>
      <c r="E30" s="94"/>
      <c r="G30" s="94"/>
      <c r="H30" s="94"/>
    </row>
    <row r="31" spans="1:8" s="91" customFormat="1" ht="14.25" x14ac:dyDescent="0.2">
      <c r="A31" s="151" t="s">
        <v>161</v>
      </c>
      <c r="B31" s="273">
        <v>10</v>
      </c>
      <c r="C31" s="313">
        <v>6</v>
      </c>
      <c r="D31" s="313">
        <v>11</v>
      </c>
      <c r="E31" s="94"/>
      <c r="G31" s="94"/>
      <c r="H31" s="94"/>
    </row>
    <row r="32" spans="1:8" s="91" customFormat="1" ht="15" x14ac:dyDescent="0.2">
      <c r="A32" s="152" t="s">
        <v>159</v>
      </c>
      <c r="B32" s="142">
        <f>SUM(B26:B31)</f>
        <v>32</v>
      </c>
      <c r="C32" s="142">
        <f>SUM(C26:C31)</f>
        <v>17</v>
      </c>
      <c r="D32" s="142">
        <f>SUM(D26:D31)</f>
        <v>33</v>
      </c>
      <c r="E32" s="94"/>
      <c r="G32" s="94"/>
      <c r="H32" s="94"/>
    </row>
    <row r="33" spans="1:9" s="91" customFormat="1" ht="14.25" x14ac:dyDescent="0.2">
      <c r="B33" s="94"/>
      <c r="C33" s="93"/>
      <c r="D33" s="93"/>
      <c r="E33" s="94"/>
      <c r="G33" s="94"/>
      <c r="H33" s="94"/>
    </row>
    <row r="34" spans="1:9" s="91" customFormat="1" ht="30" customHeight="1" x14ac:dyDescent="0.2">
      <c r="A34" s="335" t="s">
        <v>162</v>
      </c>
      <c r="B34" s="337" t="s">
        <v>141</v>
      </c>
      <c r="C34" s="338"/>
      <c r="D34" s="338"/>
      <c r="E34" s="339"/>
      <c r="F34" s="337" t="s">
        <v>142</v>
      </c>
      <c r="G34" s="338"/>
      <c r="H34" s="338"/>
      <c r="I34" s="339"/>
    </row>
    <row r="35" spans="1:9" s="91" customFormat="1" ht="22.5" customHeight="1" x14ac:dyDescent="0.2">
      <c r="A35" s="336"/>
      <c r="B35" s="150" t="s">
        <v>163</v>
      </c>
      <c r="C35" s="150" t="s">
        <v>164</v>
      </c>
      <c r="D35" s="150" t="s">
        <v>165</v>
      </c>
      <c r="E35" s="150" t="s">
        <v>166</v>
      </c>
      <c r="F35" s="150" t="s">
        <v>163</v>
      </c>
      <c r="G35" s="150" t="s">
        <v>164</v>
      </c>
      <c r="H35" s="150" t="s">
        <v>165</v>
      </c>
      <c r="I35" s="150" t="s">
        <v>166</v>
      </c>
    </row>
    <row r="36" spans="1:9" s="91" customFormat="1" ht="14.25" x14ac:dyDescent="0.2">
      <c r="A36" s="143" t="s">
        <v>167</v>
      </c>
      <c r="B36" s="314"/>
      <c r="C36" s="315"/>
      <c r="D36" s="315"/>
      <c r="E36" s="315"/>
      <c r="F36" s="314"/>
      <c r="G36" s="315"/>
      <c r="H36" s="315"/>
      <c r="I36" s="315"/>
    </row>
    <row r="37" spans="1:9" s="91" customFormat="1" ht="14.25" x14ac:dyDescent="0.2">
      <c r="A37" s="144" t="s">
        <v>168</v>
      </c>
      <c r="B37" s="316">
        <v>9</v>
      </c>
      <c r="C37" s="315">
        <v>8</v>
      </c>
      <c r="D37" s="315"/>
      <c r="E37" s="315"/>
      <c r="F37" s="314">
        <v>17</v>
      </c>
      <c r="G37" s="315">
        <v>16</v>
      </c>
      <c r="H37" s="315"/>
      <c r="I37" s="315"/>
    </row>
    <row r="38" spans="1:9" s="91" customFormat="1" ht="14.25" x14ac:dyDescent="0.2">
      <c r="A38" s="144" t="s">
        <v>169</v>
      </c>
      <c r="B38" s="316"/>
      <c r="C38" s="315"/>
      <c r="D38" s="315"/>
      <c r="E38" s="315"/>
      <c r="F38" s="314"/>
      <c r="G38" s="315"/>
      <c r="H38" s="315"/>
      <c r="I38" s="315"/>
    </row>
    <row r="39" spans="1:9" s="91" customFormat="1" ht="14.25" x14ac:dyDescent="0.2">
      <c r="A39" s="143" t="s">
        <v>170</v>
      </c>
      <c r="B39" s="316"/>
      <c r="C39" s="315"/>
      <c r="D39" s="315"/>
      <c r="E39" s="315"/>
      <c r="F39" s="314"/>
      <c r="G39" s="315"/>
      <c r="H39" s="315"/>
      <c r="I39" s="315"/>
    </row>
    <row r="40" spans="1:9" s="91" customFormat="1" ht="14.25" x14ac:dyDescent="0.2">
      <c r="A40" s="143" t="s">
        <v>171</v>
      </c>
      <c r="B40" s="316"/>
      <c r="C40" s="315"/>
      <c r="D40" s="315"/>
      <c r="E40" s="315"/>
      <c r="F40" s="314"/>
      <c r="G40" s="315"/>
      <c r="H40" s="315"/>
      <c r="I40" s="315"/>
    </row>
    <row r="41" spans="1:9" s="91" customFormat="1" ht="14.25" x14ac:dyDescent="0.2">
      <c r="A41" s="143" t="s">
        <v>172</v>
      </c>
      <c r="B41" s="316"/>
      <c r="C41" s="315"/>
      <c r="D41" s="315"/>
      <c r="E41" s="315"/>
      <c r="F41" s="314"/>
      <c r="G41" s="315"/>
      <c r="H41" s="315"/>
      <c r="I41" s="315"/>
    </row>
    <row r="42" spans="1:9" s="91" customFormat="1" ht="14.25" x14ac:dyDescent="0.2">
      <c r="A42" s="143" t="s">
        <v>173</v>
      </c>
      <c r="B42" s="316"/>
      <c r="C42" s="315"/>
      <c r="D42" s="315"/>
      <c r="E42" s="315"/>
      <c r="F42" s="314"/>
      <c r="G42" s="315"/>
      <c r="H42" s="315"/>
      <c r="I42" s="315"/>
    </row>
    <row r="43" spans="1:9" s="91" customFormat="1" ht="14.25" x14ac:dyDescent="0.2">
      <c r="A43" s="143" t="s">
        <v>174</v>
      </c>
      <c r="B43" s="316"/>
      <c r="C43" s="315"/>
      <c r="D43" s="315"/>
      <c r="E43" s="315"/>
      <c r="F43" s="314"/>
      <c r="G43" s="315"/>
      <c r="H43" s="315"/>
      <c r="I43" s="315"/>
    </row>
    <row r="44" spans="1:9" s="91" customFormat="1" ht="14.25" x14ac:dyDescent="0.2">
      <c r="A44" s="143" t="s">
        <v>175</v>
      </c>
      <c r="B44" s="316"/>
      <c r="C44" s="315"/>
      <c r="D44" s="315"/>
      <c r="E44" s="315"/>
      <c r="F44" s="314"/>
      <c r="G44" s="315"/>
      <c r="H44" s="315"/>
      <c r="I44" s="315"/>
    </row>
    <row r="45" spans="1:9" s="91" customFormat="1" ht="14.25" x14ac:dyDescent="0.2">
      <c r="A45" s="143" t="s">
        <v>176</v>
      </c>
      <c r="B45" s="316"/>
      <c r="C45" s="315"/>
      <c r="D45" s="315"/>
      <c r="E45" s="315"/>
      <c r="F45" s="314"/>
      <c r="G45" s="315"/>
      <c r="H45" s="315"/>
      <c r="I45" s="315"/>
    </row>
    <row r="46" spans="1:9" s="91" customFormat="1" ht="14.25" x14ac:dyDescent="0.2">
      <c r="A46" s="143" t="s">
        <v>177</v>
      </c>
      <c r="B46" s="316"/>
      <c r="C46" s="315"/>
      <c r="D46" s="315"/>
      <c r="E46" s="315"/>
      <c r="F46" s="314"/>
      <c r="G46" s="315"/>
      <c r="H46" s="315"/>
      <c r="I46" s="315"/>
    </row>
    <row r="47" spans="1:9" ht="15" x14ac:dyDescent="0.2">
      <c r="A47" s="145" t="s">
        <v>159</v>
      </c>
      <c r="B47" s="235">
        <f t="shared" ref="B47:I47" si="1">SUM(B36:B46)</f>
        <v>9</v>
      </c>
      <c r="C47" s="235">
        <f t="shared" si="1"/>
        <v>8</v>
      </c>
      <c r="D47" s="235">
        <f t="shared" si="1"/>
        <v>0</v>
      </c>
      <c r="E47" s="235">
        <f t="shared" si="1"/>
        <v>0</v>
      </c>
      <c r="F47" s="235">
        <f t="shared" si="1"/>
        <v>17</v>
      </c>
      <c r="G47" s="235">
        <f t="shared" si="1"/>
        <v>16</v>
      </c>
      <c r="H47" s="235">
        <f t="shared" si="1"/>
        <v>0</v>
      </c>
      <c r="I47" s="235">
        <f t="shared" si="1"/>
        <v>0</v>
      </c>
    </row>
    <row r="48" spans="1:9" x14ac:dyDescent="0.2">
      <c r="A48" s="86"/>
      <c r="B48" s="87"/>
      <c r="C48" s="42"/>
      <c r="D48" s="87"/>
      <c r="E48" s="87"/>
    </row>
    <row r="49" spans="1:3" ht="45" x14ac:dyDescent="0.2">
      <c r="A49" s="156" t="s">
        <v>178</v>
      </c>
      <c r="B49" s="232" t="s">
        <v>140</v>
      </c>
      <c r="C49" s="233" t="s">
        <v>179</v>
      </c>
    </row>
    <row r="50" spans="1:3" ht="14.25" x14ac:dyDescent="0.2">
      <c r="A50" s="234"/>
      <c r="B50" s="236">
        <f>IFERROR(('PROGRAM BUDGET &amp; FISCAL REPORT'!G13/'PARTICIPANTS &amp; DEMOGRAPHICS'!B6),"N/A")</f>
        <v>4353.435375</v>
      </c>
      <c r="C50" s="236">
        <f>IFERROR(('PROGRAM BUDGET &amp; FISCAL REPORT'!N13/'PARTICIPANTS &amp; DEMOGRAPHICS'!D6),"N/A")</f>
        <v>3667.6165333333338</v>
      </c>
    </row>
  </sheetData>
  <sheetProtection algorithmName="SHA-512" hashValue="OfC7dqbaWzHyipBTtJMv7SdHnSLvhJvaNn9+lYuzPBs+MzeJROlJM9038PBSyGTSq/zU1BmwNggq4GWis9aLmQ==" saltValue="xvUuQCHXxL9RKx3mVO9uKw==" spinCount="100000" sheet="1" objects="1" scenarios="1"/>
  <mergeCells count="3">
    <mergeCell ref="A34:A35"/>
    <mergeCell ref="B34:E34"/>
    <mergeCell ref="F34:I34"/>
  </mergeCells>
  <pageMargins left="0.7" right="0.7" top="0.75" bottom="0.75" header="0.3" footer="0.3"/>
  <pageSetup scale="62" orientation="landscape" horizontalDpi="4294967295" verticalDpi="4294967295" r:id="rId1"/>
  <headerFooter>
    <oddFooter>&amp;LCity of Santa Monica
Exhibit C1 – Program Budget
&amp;C&amp;P&amp;RFiscal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8" hidden="1" customWidth="1"/>
    <col min="2" max="2" width="48.85546875" style="88" customWidth="1"/>
    <col min="3" max="3" width="15.42578125" style="90" customWidth="1"/>
    <col min="4" max="4" width="19.140625" style="90" customWidth="1"/>
    <col min="5" max="5" width="19.7109375" style="90" customWidth="1"/>
    <col min="6" max="6" width="19.42578125" style="90" customWidth="1"/>
    <col min="7" max="7" width="31.42578125" style="90" customWidth="1"/>
    <col min="8" max="16384" width="11.42578125" style="88"/>
  </cols>
  <sheetData>
    <row r="1" spans="1:8" ht="18" x14ac:dyDescent="0.25">
      <c r="A1" s="40"/>
      <c r="B1" s="64" t="s">
        <v>34</v>
      </c>
      <c r="C1" s="97"/>
      <c r="D1" s="97"/>
      <c r="E1" s="97"/>
      <c r="F1" s="97"/>
      <c r="G1" s="88"/>
    </row>
    <row r="2" spans="1:8" ht="18" x14ac:dyDescent="0.25">
      <c r="A2" s="40"/>
      <c r="B2" s="64" t="s">
        <v>180</v>
      </c>
      <c r="C2" s="98"/>
      <c r="D2" s="98"/>
      <c r="E2" s="98"/>
      <c r="F2" s="98"/>
      <c r="G2" s="88"/>
    </row>
    <row r="3" spans="1:8" ht="22.5" customHeight="1" x14ac:dyDescent="0.25">
      <c r="A3" s="40"/>
      <c r="B3" s="69" t="str">
        <f>'PROGRAM BUDGET &amp; FISCAL REPORT'!A6</f>
        <v>AGENCY NAME:</v>
      </c>
      <c r="C3" s="237" t="str">
        <f>'PROGRAM BUDGET &amp; FISCAL REPORT'!B6</f>
        <v>Providence St. John's Health Center - CFDC</v>
      </c>
      <c r="D3" s="238"/>
      <c r="E3" s="238"/>
      <c r="F3" s="239"/>
      <c r="G3" s="88"/>
    </row>
    <row r="4" spans="1:8" ht="22.5" customHeight="1" x14ac:dyDescent="0.25">
      <c r="A4" s="40"/>
      <c r="B4" s="69" t="str">
        <f>'PROGRAM BUDGET &amp; FISCAL REPORT'!A7</f>
        <v>PROGRAM NAME:</v>
      </c>
      <c r="C4" s="240" t="str">
        <f>'PROGRAM BUDGET &amp; FISCAL REPORT'!B7</f>
        <v>Child Development Program</v>
      </c>
      <c r="D4" s="241"/>
      <c r="E4" s="241"/>
      <c r="F4" s="242"/>
      <c r="G4" s="88"/>
    </row>
    <row r="5" spans="1:8" ht="8.25" customHeight="1" thickBot="1" x14ac:dyDescent="0.25">
      <c r="A5" s="40"/>
      <c r="B5" s="65"/>
      <c r="C5" s="98"/>
      <c r="D5" s="98"/>
      <c r="E5" s="98"/>
      <c r="F5" s="98"/>
      <c r="G5" s="88"/>
    </row>
    <row r="6" spans="1:8" ht="52.5" customHeight="1" x14ac:dyDescent="0.55000000000000004">
      <c r="B6" s="99" t="s">
        <v>181</v>
      </c>
      <c r="C6" s="100" t="s">
        <v>182</v>
      </c>
      <c r="D6" s="100"/>
      <c r="E6" s="100" t="s">
        <v>183</v>
      </c>
      <c r="F6" s="101"/>
      <c r="G6" s="88"/>
    </row>
    <row r="7" spans="1:8" ht="14.25" x14ac:dyDescent="0.2">
      <c r="B7" s="102" t="s">
        <v>184</v>
      </c>
      <c r="C7" s="103">
        <f>'PARTICIPANTS &amp; DEMOGRAPHICS'!B6</f>
        <v>32</v>
      </c>
      <c r="D7" s="104"/>
      <c r="E7" s="104">
        <f>'PARTICIPANTS &amp; DEMOGRAPHICS'!D6</f>
        <v>33</v>
      </c>
      <c r="F7" s="105"/>
      <c r="G7" s="88"/>
    </row>
    <row r="8" spans="1:8" ht="14.25" x14ac:dyDescent="0.2">
      <c r="B8" s="106" t="s">
        <v>185</v>
      </c>
      <c r="C8" s="103">
        <f>'PARTICIPANTS &amp; DEMOGRAPHICS'!B7</f>
        <v>32</v>
      </c>
      <c r="D8" s="104"/>
      <c r="E8" s="104">
        <f>'PARTICIPANTS &amp; DEMOGRAPHICS'!D7</f>
        <v>33</v>
      </c>
      <c r="F8" s="105"/>
      <c r="G8" s="88"/>
    </row>
    <row r="9" spans="1:8" ht="14.25" x14ac:dyDescent="0.2">
      <c r="B9" s="102" t="s">
        <v>186</v>
      </c>
      <c r="C9" s="141">
        <f>IFERROR(C8/C7, "N/A")</f>
        <v>1</v>
      </c>
      <c r="D9" s="108"/>
      <c r="E9" s="248">
        <f>IFERROR(E8/E7, "N/A")</f>
        <v>1</v>
      </c>
      <c r="F9" s="105"/>
      <c r="G9" s="88"/>
    </row>
    <row r="10" spans="1:8" ht="14.25" x14ac:dyDescent="0.2">
      <c r="B10" s="102"/>
      <c r="C10" s="107"/>
      <c r="D10" s="108"/>
      <c r="E10" s="103"/>
      <c r="F10" s="105"/>
      <c r="G10" s="88"/>
    </row>
    <row r="11" spans="1:8" ht="63.75" customHeight="1" x14ac:dyDescent="0.55000000000000004">
      <c r="B11" s="109" t="s">
        <v>187</v>
      </c>
      <c r="C11" s="317" t="s">
        <v>188</v>
      </c>
      <c r="D11" s="317" t="s">
        <v>189</v>
      </c>
      <c r="E11" s="317" t="s">
        <v>190</v>
      </c>
      <c r="F11" s="318" t="s">
        <v>191</v>
      </c>
      <c r="G11" s="88"/>
    </row>
    <row r="12" spans="1:8" ht="16.5" customHeight="1" x14ac:dyDescent="0.2">
      <c r="B12" s="102" t="s">
        <v>192</v>
      </c>
      <c r="C12" s="243">
        <f>'PROGRAM BUDGET &amp; FISCAL REPORT'!G13</f>
        <v>139309.932</v>
      </c>
      <c r="D12" s="243">
        <f>'PROGRAM BUDGET &amp; FISCAL REPORT'!H13</f>
        <v>62071.99</v>
      </c>
      <c r="E12" s="243">
        <f>'PROGRAM BUDGET &amp; FISCAL REPORT'!N13</f>
        <v>121031.34560000002</v>
      </c>
      <c r="F12" s="244">
        <f>'PROGRAM BUDGET &amp; FISCAL REPORT'!L13</f>
        <v>62071.53</v>
      </c>
      <c r="G12" s="88"/>
    </row>
    <row r="13" spans="1:8" ht="16.5" customHeight="1" x14ac:dyDescent="0.2">
      <c r="B13" s="102"/>
      <c r="C13" s="110"/>
      <c r="D13" s="110"/>
      <c r="E13" s="110"/>
      <c r="F13" s="111"/>
      <c r="G13" s="88"/>
    </row>
    <row r="14" spans="1:8" ht="19.5" x14ac:dyDescent="0.55000000000000004">
      <c r="B14" s="109" t="s">
        <v>193</v>
      </c>
      <c r="C14" s="340" t="s">
        <v>194</v>
      </c>
      <c r="D14" s="340"/>
      <c r="E14" s="340" t="s">
        <v>195</v>
      </c>
      <c r="F14" s="341"/>
      <c r="G14" s="88"/>
    </row>
    <row r="15" spans="1:8" ht="14.25" x14ac:dyDescent="0.2">
      <c r="B15" s="102" t="s">
        <v>196</v>
      </c>
      <c r="C15" s="245">
        <f>IFERROR(C12*C9,"N/A")</f>
        <v>139309.932</v>
      </c>
      <c r="D15" s="112">
        <f>IFERROR(C15/C12,"N/A")</f>
        <v>1</v>
      </c>
      <c r="E15" s="246">
        <f>IFERROR(E12*E9,"N/A")</f>
        <v>121031.34560000002</v>
      </c>
      <c r="F15" s="114">
        <f>IFERROR(E15/E12,"N/A")</f>
        <v>1</v>
      </c>
      <c r="G15" s="88"/>
    </row>
    <row r="16" spans="1:8" ht="14.25" x14ac:dyDescent="0.2">
      <c r="B16" s="102" t="s">
        <v>197</v>
      </c>
      <c r="C16" s="245">
        <f>D12</f>
        <v>62071.99</v>
      </c>
      <c r="D16" s="112">
        <f>IFERROR(C16/C15, "N/A")</f>
        <v>0.44556758523146789</v>
      </c>
      <c r="E16" s="246">
        <f>F12</f>
        <v>62071.53</v>
      </c>
      <c r="F16" s="114">
        <f>IFERROR(E16/E15, "N/A")</f>
        <v>0.51285499382236055</v>
      </c>
      <c r="G16" s="88"/>
      <c r="H16" s="89"/>
    </row>
    <row r="17" spans="2:7" ht="15" thickBot="1" x14ac:dyDescent="0.25">
      <c r="B17" s="102"/>
      <c r="C17" s="66"/>
      <c r="D17" s="112"/>
      <c r="E17" s="113"/>
      <c r="F17" s="114"/>
      <c r="G17" s="88"/>
    </row>
    <row r="18" spans="2:7" ht="15.75" thickBot="1" x14ac:dyDescent="0.3">
      <c r="B18" s="115" t="s">
        <v>198</v>
      </c>
      <c r="C18" s="247">
        <f>IFERROR(C15-C16,"N/A")</f>
        <v>77237.94200000001</v>
      </c>
      <c r="D18" s="116">
        <f>IFERROR(C18/C15, "N/A")</f>
        <v>0.55443241476853211</v>
      </c>
      <c r="E18" s="247">
        <f>IFERROR(E15-E16, "N/A")</f>
        <v>58959.815600000016</v>
      </c>
      <c r="F18" s="117">
        <f>IFERROR(E18/E15, "N/A")</f>
        <v>0.48714500617763939</v>
      </c>
      <c r="G18" s="88"/>
    </row>
    <row r="19" spans="2:7" ht="30.75" thickBot="1" x14ac:dyDescent="0.3">
      <c r="B19" s="102"/>
      <c r="C19" s="118"/>
      <c r="D19" s="119" t="s">
        <v>199</v>
      </c>
      <c r="E19" s="104"/>
      <c r="F19" s="119" t="s">
        <v>199</v>
      </c>
    </row>
    <row r="20" spans="2:7" s="71" customFormat="1" ht="12.75" x14ac:dyDescent="0.2">
      <c r="B20" s="120"/>
      <c r="C20" s="79"/>
      <c r="D20" s="79"/>
      <c r="E20" s="79"/>
      <c r="F20" s="79"/>
      <c r="G20" s="90"/>
    </row>
  </sheetData>
  <sheetProtection algorithmName="SHA-512" hashValue="CHR84GWxhk+0prdWl/WJwJw4TFUmyjAhafbOgToT0NPMu2NTfEHncDUOhb3a+e0opfH3dmjxg6WJRI995A6mKg==" saltValue="K1O24owuonDcG82SDw0shg=="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C1 – Program Budget
&amp;C&amp;P&amp;RFiscal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7"/>
  <sheetViews>
    <sheetView zoomScaleNormal="100" workbookViewId="0">
      <selection activeCell="E1" sqref="E1"/>
    </sheetView>
  </sheetViews>
  <sheetFormatPr defaultRowHeight="12.75" x14ac:dyDescent="0.2"/>
  <cols>
    <col min="1" max="1" width="12.28515625" style="208" customWidth="1"/>
    <col min="2" max="2" width="33.7109375" style="208" customWidth="1"/>
    <col min="3" max="4" width="16.42578125" style="208" customWidth="1"/>
    <col min="5" max="5" width="40.85546875" style="208" customWidth="1"/>
    <col min="6" max="6" width="9.140625" style="208"/>
    <col min="7" max="7" width="9.7109375" style="208" customWidth="1"/>
    <col min="8" max="253" width="9.140625" style="208"/>
    <col min="254" max="254" width="12.28515625" style="208" customWidth="1"/>
    <col min="255" max="255" width="21" style="208" customWidth="1"/>
    <col min="256" max="256" width="15.42578125" style="208" customWidth="1"/>
    <col min="257" max="259" width="12.85546875" style="208" customWidth="1"/>
    <col min="260" max="260" width="9.140625" style="208"/>
    <col min="261" max="261" width="15.42578125" style="208" customWidth="1"/>
    <col min="262" max="262" width="9.140625" style="208"/>
    <col min="263" max="263" width="9.7109375" style="208" customWidth="1"/>
    <col min="264" max="509" width="9.140625" style="208"/>
    <col min="510" max="510" width="12.28515625" style="208" customWidth="1"/>
    <col min="511" max="511" width="21" style="208" customWidth="1"/>
    <col min="512" max="512" width="15.42578125" style="208" customWidth="1"/>
    <col min="513" max="515" width="12.85546875" style="208" customWidth="1"/>
    <col min="516" max="516" width="9.140625" style="208"/>
    <col min="517" max="517" width="15.42578125" style="208" customWidth="1"/>
    <col min="518" max="518" width="9.140625" style="208"/>
    <col min="519" max="519" width="9.7109375" style="208" customWidth="1"/>
    <col min="520" max="765" width="9.140625" style="208"/>
    <col min="766" max="766" width="12.28515625" style="208" customWidth="1"/>
    <col min="767" max="767" width="21" style="208" customWidth="1"/>
    <col min="768" max="768" width="15.42578125" style="208" customWidth="1"/>
    <col min="769" max="771" width="12.85546875" style="208" customWidth="1"/>
    <col min="772" max="772" width="9.140625" style="208"/>
    <col min="773" max="773" width="15.42578125" style="208" customWidth="1"/>
    <col min="774" max="774" width="9.140625" style="208"/>
    <col min="775" max="775" width="9.7109375" style="208" customWidth="1"/>
    <col min="776" max="1021" width="9.140625" style="208"/>
    <col min="1022" max="1022" width="12.28515625" style="208" customWidth="1"/>
    <col min="1023" max="1023" width="21" style="208" customWidth="1"/>
    <col min="1024" max="1024" width="15.42578125" style="208" customWidth="1"/>
    <col min="1025" max="1027" width="12.85546875" style="208" customWidth="1"/>
    <col min="1028" max="1028" width="9.140625" style="208"/>
    <col min="1029" max="1029" width="15.42578125" style="208" customWidth="1"/>
    <col min="1030" max="1030" width="9.140625" style="208"/>
    <col min="1031" max="1031" width="9.7109375" style="208" customWidth="1"/>
    <col min="1032" max="1277" width="9.140625" style="208"/>
    <col min="1278" max="1278" width="12.28515625" style="208" customWidth="1"/>
    <col min="1279" max="1279" width="21" style="208" customWidth="1"/>
    <col min="1280" max="1280" width="15.42578125" style="208" customWidth="1"/>
    <col min="1281" max="1283" width="12.85546875" style="208" customWidth="1"/>
    <col min="1284" max="1284" width="9.140625" style="208"/>
    <col min="1285" max="1285" width="15.42578125" style="208" customWidth="1"/>
    <col min="1286" max="1286" width="9.140625" style="208"/>
    <col min="1287" max="1287" width="9.7109375" style="208" customWidth="1"/>
    <col min="1288" max="1533" width="9.140625" style="208"/>
    <col min="1534" max="1534" width="12.28515625" style="208" customWidth="1"/>
    <col min="1535" max="1535" width="21" style="208" customWidth="1"/>
    <col min="1536" max="1536" width="15.42578125" style="208" customWidth="1"/>
    <col min="1537" max="1539" width="12.85546875" style="208" customWidth="1"/>
    <col min="1540" max="1540" width="9.140625" style="208"/>
    <col min="1541" max="1541" width="15.42578125" style="208" customWidth="1"/>
    <col min="1542" max="1542" width="9.140625" style="208"/>
    <col min="1543" max="1543" width="9.7109375" style="208" customWidth="1"/>
    <col min="1544" max="1789" width="9.140625" style="208"/>
    <col min="1790" max="1790" width="12.28515625" style="208" customWidth="1"/>
    <col min="1791" max="1791" width="21" style="208" customWidth="1"/>
    <col min="1792" max="1792" width="15.42578125" style="208" customWidth="1"/>
    <col min="1793" max="1795" width="12.85546875" style="208" customWidth="1"/>
    <col min="1796" max="1796" width="9.140625" style="208"/>
    <col min="1797" max="1797" width="15.42578125" style="208" customWidth="1"/>
    <col min="1798" max="1798" width="9.140625" style="208"/>
    <col min="1799" max="1799" width="9.7109375" style="208" customWidth="1"/>
    <col min="1800" max="2045" width="9.140625" style="208"/>
    <col min="2046" max="2046" width="12.28515625" style="208" customWidth="1"/>
    <col min="2047" max="2047" width="21" style="208" customWidth="1"/>
    <col min="2048" max="2048" width="15.42578125" style="208" customWidth="1"/>
    <col min="2049" max="2051" width="12.85546875" style="208" customWidth="1"/>
    <col min="2052" max="2052" width="9.140625" style="208"/>
    <col min="2053" max="2053" width="15.42578125" style="208" customWidth="1"/>
    <col min="2054" max="2054" width="9.140625" style="208"/>
    <col min="2055" max="2055" width="9.7109375" style="208" customWidth="1"/>
    <col min="2056" max="2301" width="9.140625" style="208"/>
    <col min="2302" max="2302" width="12.28515625" style="208" customWidth="1"/>
    <col min="2303" max="2303" width="21" style="208" customWidth="1"/>
    <col min="2304" max="2304" width="15.42578125" style="208" customWidth="1"/>
    <col min="2305" max="2307" width="12.85546875" style="208" customWidth="1"/>
    <col min="2308" max="2308" width="9.140625" style="208"/>
    <col min="2309" max="2309" width="15.42578125" style="208" customWidth="1"/>
    <col min="2310" max="2310" width="9.140625" style="208"/>
    <col min="2311" max="2311" width="9.7109375" style="208" customWidth="1"/>
    <col min="2312" max="2557" width="9.140625" style="208"/>
    <col min="2558" max="2558" width="12.28515625" style="208" customWidth="1"/>
    <col min="2559" max="2559" width="21" style="208" customWidth="1"/>
    <col min="2560" max="2560" width="15.42578125" style="208" customWidth="1"/>
    <col min="2561" max="2563" width="12.85546875" style="208" customWidth="1"/>
    <col min="2564" max="2564" width="9.140625" style="208"/>
    <col min="2565" max="2565" width="15.42578125" style="208" customWidth="1"/>
    <col min="2566" max="2566" width="9.140625" style="208"/>
    <col min="2567" max="2567" width="9.7109375" style="208" customWidth="1"/>
    <col min="2568" max="2813" width="9.140625" style="208"/>
    <col min="2814" max="2814" width="12.28515625" style="208" customWidth="1"/>
    <col min="2815" max="2815" width="21" style="208" customWidth="1"/>
    <col min="2816" max="2816" width="15.42578125" style="208" customWidth="1"/>
    <col min="2817" max="2819" width="12.85546875" style="208" customWidth="1"/>
    <col min="2820" max="2820" width="9.140625" style="208"/>
    <col min="2821" max="2821" width="15.42578125" style="208" customWidth="1"/>
    <col min="2822" max="2822" width="9.140625" style="208"/>
    <col min="2823" max="2823" width="9.7109375" style="208" customWidth="1"/>
    <col min="2824" max="3069" width="9.140625" style="208"/>
    <col min="3070" max="3070" width="12.28515625" style="208" customWidth="1"/>
    <col min="3071" max="3071" width="21" style="208" customWidth="1"/>
    <col min="3072" max="3072" width="15.42578125" style="208" customWidth="1"/>
    <col min="3073" max="3075" width="12.85546875" style="208" customWidth="1"/>
    <col min="3076" max="3076" width="9.140625" style="208"/>
    <col min="3077" max="3077" width="15.42578125" style="208" customWidth="1"/>
    <col min="3078" max="3078" width="9.140625" style="208"/>
    <col min="3079" max="3079" width="9.7109375" style="208" customWidth="1"/>
    <col min="3080" max="3325" width="9.140625" style="208"/>
    <col min="3326" max="3326" width="12.28515625" style="208" customWidth="1"/>
    <col min="3327" max="3327" width="21" style="208" customWidth="1"/>
    <col min="3328" max="3328" width="15.42578125" style="208" customWidth="1"/>
    <col min="3329" max="3331" width="12.85546875" style="208" customWidth="1"/>
    <col min="3332" max="3332" width="9.140625" style="208"/>
    <col min="3333" max="3333" width="15.42578125" style="208" customWidth="1"/>
    <col min="3334" max="3334" width="9.140625" style="208"/>
    <col min="3335" max="3335" width="9.7109375" style="208" customWidth="1"/>
    <col min="3336" max="3581" width="9.140625" style="208"/>
    <col min="3582" max="3582" width="12.28515625" style="208" customWidth="1"/>
    <col min="3583" max="3583" width="21" style="208" customWidth="1"/>
    <col min="3584" max="3584" width="15.42578125" style="208" customWidth="1"/>
    <col min="3585" max="3587" width="12.85546875" style="208" customWidth="1"/>
    <col min="3588" max="3588" width="9.140625" style="208"/>
    <col min="3589" max="3589" width="15.42578125" style="208" customWidth="1"/>
    <col min="3590" max="3590" width="9.140625" style="208"/>
    <col min="3591" max="3591" width="9.7109375" style="208" customWidth="1"/>
    <col min="3592" max="3837" width="9.140625" style="208"/>
    <col min="3838" max="3838" width="12.28515625" style="208" customWidth="1"/>
    <col min="3839" max="3839" width="21" style="208" customWidth="1"/>
    <col min="3840" max="3840" width="15.42578125" style="208" customWidth="1"/>
    <col min="3841" max="3843" width="12.85546875" style="208" customWidth="1"/>
    <col min="3844" max="3844" width="9.140625" style="208"/>
    <col min="3845" max="3845" width="15.42578125" style="208" customWidth="1"/>
    <col min="3846" max="3846" width="9.140625" style="208"/>
    <col min="3847" max="3847" width="9.7109375" style="208" customWidth="1"/>
    <col min="3848" max="4093" width="9.140625" style="208"/>
    <col min="4094" max="4094" width="12.28515625" style="208" customWidth="1"/>
    <col min="4095" max="4095" width="21" style="208" customWidth="1"/>
    <col min="4096" max="4096" width="15.42578125" style="208" customWidth="1"/>
    <col min="4097" max="4099" width="12.85546875" style="208" customWidth="1"/>
    <col min="4100" max="4100" width="9.140625" style="208"/>
    <col min="4101" max="4101" width="15.42578125" style="208" customWidth="1"/>
    <col min="4102" max="4102" width="9.140625" style="208"/>
    <col min="4103" max="4103" width="9.7109375" style="208" customWidth="1"/>
    <col min="4104" max="4349" width="9.140625" style="208"/>
    <col min="4350" max="4350" width="12.28515625" style="208" customWidth="1"/>
    <col min="4351" max="4351" width="21" style="208" customWidth="1"/>
    <col min="4352" max="4352" width="15.42578125" style="208" customWidth="1"/>
    <col min="4353" max="4355" width="12.85546875" style="208" customWidth="1"/>
    <col min="4356" max="4356" width="9.140625" style="208"/>
    <col min="4357" max="4357" width="15.42578125" style="208" customWidth="1"/>
    <col min="4358" max="4358" width="9.140625" style="208"/>
    <col min="4359" max="4359" width="9.7109375" style="208" customWidth="1"/>
    <col min="4360" max="4605" width="9.140625" style="208"/>
    <col min="4606" max="4606" width="12.28515625" style="208" customWidth="1"/>
    <col min="4607" max="4607" width="21" style="208" customWidth="1"/>
    <col min="4608" max="4608" width="15.42578125" style="208" customWidth="1"/>
    <col min="4609" max="4611" width="12.85546875" style="208" customWidth="1"/>
    <col min="4612" max="4612" width="9.140625" style="208"/>
    <col min="4613" max="4613" width="15.42578125" style="208" customWidth="1"/>
    <col min="4614" max="4614" width="9.140625" style="208"/>
    <col min="4615" max="4615" width="9.7109375" style="208" customWidth="1"/>
    <col min="4616" max="4861" width="9.140625" style="208"/>
    <col min="4862" max="4862" width="12.28515625" style="208" customWidth="1"/>
    <col min="4863" max="4863" width="21" style="208" customWidth="1"/>
    <col min="4864" max="4864" width="15.42578125" style="208" customWidth="1"/>
    <col min="4865" max="4867" width="12.85546875" style="208" customWidth="1"/>
    <col min="4868" max="4868" width="9.140625" style="208"/>
    <col min="4869" max="4869" width="15.42578125" style="208" customWidth="1"/>
    <col min="4870" max="4870" width="9.140625" style="208"/>
    <col min="4871" max="4871" width="9.7109375" style="208" customWidth="1"/>
    <col min="4872" max="5117" width="9.140625" style="208"/>
    <col min="5118" max="5118" width="12.28515625" style="208" customWidth="1"/>
    <col min="5119" max="5119" width="21" style="208" customWidth="1"/>
    <col min="5120" max="5120" width="15.42578125" style="208" customWidth="1"/>
    <col min="5121" max="5123" width="12.85546875" style="208" customWidth="1"/>
    <col min="5124" max="5124" width="9.140625" style="208"/>
    <col min="5125" max="5125" width="15.42578125" style="208" customWidth="1"/>
    <col min="5126" max="5126" width="9.140625" style="208"/>
    <col min="5127" max="5127" width="9.7109375" style="208" customWidth="1"/>
    <col min="5128" max="5373" width="9.140625" style="208"/>
    <col min="5374" max="5374" width="12.28515625" style="208" customWidth="1"/>
    <col min="5375" max="5375" width="21" style="208" customWidth="1"/>
    <col min="5376" max="5376" width="15.42578125" style="208" customWidth="1"/>
    <col min="5377" max="5379" width="12.85546875" style="208" customWidth="1"/>
    <col min="5380" max="5380" width="9.140625" style="208"/>
    <col min="5381" max="5381" width="15.42578125" style="208" customWidth="1"/>
    <col min="5382" max="5382" width="9.140625" style="208"/>
    <col min="5383" max="5383" width="9.7109375" style="208" customWidth="1"/>
    <col min="5384" max="5629" width="9.140625" style="208"/>
    <col min="5630" max="5630" width="12.28515625" style="208" customWidth="1"/>
    <col min="5631" max="5631" width="21" style="208" customWidth="1"/>
    <col min="5632" max="5632" width="15.42578125" style="208" customWidth="1"/>
    <col min="5633" max="5635" width="12.85546875" style="208" customWidth="1"/>
    <col min="5636" max="5636" width="9.140625" style="208"/>
    <col min="5637" max="5637" width="15.42578125" style="208" customWidth="1"/>
    <col min="5638" max="5638" width="9.140625" style="208"/>
    <col min="5639" max="5639" width="9.7109375" style="208" customWidth="1"/>
    <col min="5640" max="5885" width="9.140625" style="208"/>
    <col min="5886" max="5886" width="12.28515625" style="208" customWidth="1"/>
    <col min="5887" max="5887" width="21" style="208" customWidth="1"/>
    <col min="5888" max="5888" width="15.42578125" style="208" customWidth="1"/>
    <col min="5889" max="5891" width="12.85546875" style="208" customWidth="1"/>
    <col min="5892" max="5892" width="9.140625" style="208"/>
    <col min="5893" max="5893" width="15.42578125" style="208" customWidth="1"/>
    <col min="5894" max="5894" width="9.140625" style="208"/>
    <col min="5895" max="5895" width="9.7109375" style="208" customWidth="1"/>
    <col min="5896" max="6141" width="9.140625" style="208"/>
    <col min="6142" max="6142" width="12.28515625" style="208" customWidth="1"/>
    <col min="6143" max="6143" width="21" style="208" customWidth="1"/>
    <col min="6144" max="6144" width="15.42578125" style="208" customWidth="1"/>
    <col min="6145" max="6147" width="12.85546875" style="208" customWidth="1"/>
    <col min="6148" max="6148" width="9.140625" style="208"/>
    <col min="6149" max="6149" width="15.42578125" style="208" customWidth="1"/>
    <col min="6150" max="6150" width="9.140625" style="208"/>
    <col min="6151" max="6151" width="9.7109375" style="208" customWidth="1"/>
    <col min="6152" max="6397" width="9.140625" style="208"/>
    <col min="6398" max="6398" width="12.28515625" style="208" customWidth="1"/>
    <col min="6399" max="6399" width="21" style="208" customWidth="1"/>
    <col min="6400" max="6400" width="15.42578125" style="208" customWidth="1"/>
    <col min="6401" max="6403" width="12.85546875" style="208" customWidth="1"/>
    <col min="6404" max="6404" width="9.140625" style="208"/>
    <col min="6405" max="6405" width="15.42578125" style="208" customWidth="1"/>
    <col min="6406" max="6406" width="9.140625" style="208"/>
    <col min="6407" max="6407" width="9.7109375" style="208" customWidth="1"/>
    <col min="6408" max="6653" width="9.140625" style="208"/>
    <col min="6654" max="6654" width="12.28515625" style="208" customWidth="1"/>
    <col min="6655" max="6655" width="21" style="208" customWidth="1"/>
    <col min="6656" max="6656" width="15.42578125" style="208" customWidth="1"/>
    <col min="6657" max="6659" width="12.85546875" style="208" customWidth="1"/>
    <col min="6660" max="6660" width="9.140625" style="208"/>
    <col min="6661" max="6661" width="15.42578125" style="208" customWidth="1"/>
    <col min="6662" max="6662" width="9.140625" style="208"/>
    <col min="6663" max="6663" width="9.7109375" style="208" customWidth="1"/>
    <col min="6664" max="6909" width="9.140625" style="208"/>
    <col min="6910" max="6910" width="12.28515625" style="208" customWidth="1"/>
    <col min="6911" max="6911" width="21" style="208" customWidth="1"/>
    <col min="6912" max="6912" width="15.42578125" style="208" customWidth="1"/>
    <col min="6913" max="6915" width="12.85546875" style="208" customWidth="1"/>
    <col min="6916" max="6916" width="9.140625" style="208"/>
    <col min="6917" max="6917" width="15.42578125" style="208" customWidth="1"/>
    <col min="6918" max="6918" width="9.140625" style="208"/>
    <col min="6919" max="6919" width="9.7109375" style="208" customWidth="1"/>
    <col min="6920" max="7165" width="9.140625" style="208"/>
    <col min="7166" max="7166" width="12.28515625" style="208" customWidth="1"/>
    <col min="7167" max="7167" width="21" style="208" customWidth="1"/>
    <col min="7168" max="7168" width="15.42578125" style="208" customWidth="1"/>
    <col min="7169" max="7171" width="12.85546875" style="208" customWidth="1"/>
    <col min="7172" max="7172" width="9.140625" style="208"/>
    <col min="7173" max="7173" width="15.42578125" style="208" customWidth="1"/>
    <col min="7174" max="7174" width="9.140625" style="208"/>
    <col min="7175" max="7175" width="9.7109375" style="208" customWidth="1"/>
    <col min="7176" max="7421" width="9.140625" style="208"/>
    <col min="7422" max="7422" width="12.28515625" style="208" customWidth="1"/>
    <col min="7423" max="7423" width="21" style="208" customWidth="1"/>
    <col min="7424" max="7424" width="15.42578125" style="208" customWidth="1"/>
    <col min="7425" max="7427" width="12.85546875" style="208" customWidth="1"/>
    <col min="7428" max="7428" width="9.140625" style="208"/>
    <col min="7429" max="7429" width="15.42578125" style="208" customWidth="1"/>
    <col min="7430" max="7430" width="9.140625" style="208"/>
    <col min="7431" max="7431" width="9.7109375" style="208" customWidth="1"/>
    <col min="7432" max="7677" width="9.140625" style="208"/>
    <col min="7678" max="7678" width="12.28515625" style="208" customWidth="1"/>
    <col min="7679" max="7679" width="21" style="208" customWidth="1"/>
    <col min="7680" max="7680" width="15.42578125" style="208" customWidth="1"/>
    <col min="7681" max="7683" width="12.85546875" style="208" customWidth="1"/>
    <col min="7684" max="7684" width="9.140625" style="208"/>
    <col min="7685" max="7685" width="15.42578125" style="208" customWidth="1"/>
    <col min="7686" max="7686" width="9.140625" style="208"/>
    <col min="7687" max="7687" width="9.7109375" style="208" customWidth="1"/>
    <col min="7688" max="7933" width="9.140625" style="208"/>
    <col min="7934" max="7934" width="12.28515625" style="208" customWidth="1"/>
    <col min="7935" max="7935" width="21" style="208" customWidth="1"/>
    <col min="7936" max="7936" width="15.42578125" style="208" customWidth="1"/>
    <col min="7937" max="7939" width="12.85546875" style="208" customWidth="1"/>
    <col min="7940" max="7940" width="9.140625" style="208"/>
    <col min="7941" max="7941" width="15.42578125" style="208" customWidth="1"/>
    <col min="7942" max="7942" width="9.140625" style="208"/>
    <col min="7943" max="7943" width="9.7109375" style="208" customWidth="1"/>
    <col min="7944" max="8189" width="9.140625" style="208"/>
    <col min="8190" max="8190" width="12.28515625" style="208" customWidth="1"/>
    <col min="8191" max="8191" width="21" style="208" customWidth="1"/>
    <col min="8192" max="8192" width="15.42578125" style="208" customWidth="1"/>
    <col min="8193" max="8195" width="12.85546875" style="208" customWidth="1"/>
    <col min="8196" max="8196" width="9.140625" style="208"/>
    <col min="8197" max="8197" width="15.42578125" style="208" customWidth="1"/>
    <col min="8198" max="8198" width="9.140625" style="208"/>
    <col min="8199" max="8199" width="9.7109375" style="208" customWidth="1"/>
    <col min="8200" max="8445" width="9.140625" style="208"/>
    <col min="8446" max="8446" width="12.28515625" style="208" customWidth="1"/>
    <col min="8447" max="8447" width="21" style="208" customWidth="1"/>
    <col min="8448" max="8448" width="15.42578125" style="208" customWidth="1"/>
    <col min="8449" max="8451" width="12.85546875" style="208" customWidth="1"/>
    <col min="8452" max="8452" width="9.140625" style="208"/>
    <col min="8453" max="8453" width="15.42578125" style="208" customWidth="1"/>
    <col min="8454" max="8454" width="9.140625" style="208"/>
    <col min="8455" max="8455" width="9.7109375" style="208" customWidth="1"/>
    <col min="8456" max="8701" width="9.140625" style="208"/>
    <col min="8702" max="8702" width="12.28515625" style="208" customWidth="1"/>
    <col min="8703" max="8703" width="21" style="208" customWidth="1"/>
    <col min="8704" max="8704" width="15.42578125" style="208" customWidth="1"/>
    <col min="8705" max="8707" width="12.85546875" style="208" customWidth="1"/>
    <col min="8708" max="8708" width="9.140625" style="208"/>
    <col min="8709" max="8709" width="15.42578125" style="208" customWidth="1"/>
    <col min="8710" max="8710" width="9.140625" style="208"/>
    <col min="8711" max="8711" width="9.7109375" style="208" customWidth="1"/>
    <col min="8712" max="8957" width="9.140625" style="208"/>
    <col min="8958" max="8958" width="12.28515625" style="208" customWidth="1"/>
    <col min="8959" max="8959" width="21" style="208" customWidth="1"/>
    <col min="8960" max="8960" width="15.42578125" style="208" customWidth="1"/>
    <col min="8961" max="8963" width="12.85546875" style="208" customWidth="1"/>
    <col min="8964" max="8964" width="9.140625" style="208"/>
    <col min="8965" max="8965" width="15.42578125" style="208" customWidth="1"/>
    <col min="8966" max="8966" width="9.140625" style="208"/>
    <col min="8967" max="8967" width="9.7109375" style="208" customWidth="1"/>
    <col min="8968" max="9213" width="9.140625" style="208"/>
    <col min="9214" max="9214" width="12.28515625" style="208" customWidth="1"/>
    <col min="9215" max="9215" width="21" style="208" customWidth="1"/>
    <col min="9216" max="9216" width="15.42578125" style="208" customWidth="1"/>
    <col min="9217" max="9219" width="12.85546875" style="208" customWidth="1"/>
    <col min="9220" max="9220" width="9.140625" style="208"/>
    <col min="9221" max="9221" width="15.42578125" style="208" customWidth="1"/>
    <col min="9222" max="9222" width="9.140625" style="208"/>
    <col min="9223" max="9223" width="9.7109375" style="208" customWidth="1"/>
    <col min="9224" max="9469" width="9.140625" style="208"/>
    <col min="9470" max="9470" width="12.28515625" style="208" customWidth="1"/>
    <col min="9471" max="9471" width="21" style="208" customWidth="1"/>
    <col min="9472" max="9472" width="15.42578125" style="208" customWidth="1"/>
    <col min="9473" max="9475" width="12.85546875" style="208" customWidth="1"/>
    <col min="9476" max="9476" width="9.140625" style="208"/>
    <col min="9477" max="9477" width="15.42578125" style="208" customWidth="1"/>
    <col min="9478" max="9478" width="9.140625" style="208"/>
    <col min="9479" max="9479" width="9.7109375" style="208" customWidth="1"/>
    <col min="9480" max="9725" width="9.140625" style="208"/>
    <col min="9726" max="9726" width="12.28515625" style="208" customWidth="1"/>
    <col min="9727" max="9727" width="21" style="208" customWidth="1"/>
    <col min="9728" max="9728" width="15.42578125" style="208" customWidth="1"/>
    <col min="9729" max="9731" width="12.85546875" style="208" customWidth="1"/>
    <col min="9732" max="9732" width="9.140625" style="208"/>
    <col min="9733" max="9733" width="15.42578125" style="208" customWidth="1"/>
    <col min="9734" max="9734" width="9.140625" style="208"/>
    <col min="9735" max="9735" width="9.7109375" style="208" customWidth="1"/>
    <col min="9736" max="9981" width="9.140625" style="208"/>
    <col min="9982" max="9982" width="12.28515625" style="208" customWidth="1"/>
    <col min="9983" max="9983" width="21" style="208" customWidth="1"/>
    <col min="9984" max="9984" width="15.42578125" style="208" customWidth="1"/>
    <col min="9985" max="9987" width="12.85546875" style="208" customWidth="1"/>
    <col min="9988" max="9988" width="9.140625" style="208"/>
    <col min="9989" max="9989" width="15.42578125" style="208" customWidth="1"/>
    <col min="9990" max="9990" width="9.140625" style="208"/>
    <col min="9991" max="9991" width="9.7109375" style="208" customWidth="1"/>
    <col min="9992" max="10237" width="9.140625" style="208"/>
    <col min="10238" max="10238" width="12.28515625" style="208" customWidth="1"/>
    <col min="10239" max="10239" width="21" style="208" customWidth="1"/>
    <col min="10240" max="10240" width="15.42578125" style="208" customWidth="1"/>
    <col min="10241" max="10243" width="12.85546875" style="208" customWidth="1"/>
    <col min="10244" max="10244" width="9.140625" style="208"/>
    <col min="10245" max="10245" width="15.42578125" style="208" customWidth="1"/>
    <col min="10246" max="10246" width="9.140625" style="208"/>
    <col min="10247" max="10247" width="9.7109375" style="208" customWidth="1"/>
    <col min="10248" max="10493" width="9.140625" style="208"/>
    <col min="10494" max="10494" width="12.28515625" style="208" customWidth="1"/>
    <col min="10495" max="10495" width="21" style="208" customWidth="1"/>
    <col min="10496" max="10496" width="15.42578125" style="208" customWidth="1"/>
    <col min="10497" max="10499" width="12.85546875" style="208" customWidth="1"/>
    <col min="10500" max="10500" width="9.140625" style="208"/>
    <col min="10501" max="10501" width="15.42578125" style="208" customWidth="1"/>
    <col min="10502" max="10502" width="9.140625" style="208"/>
    <col min="10503" max="10503" width="9.7109375" style="208" customWidth="1"/>
    <col min="10504" max="10749" width="9.140625" style="208"/>
    <col min="10750" max="10750" width="12.28515625" style="208" customWidth="1"/>
    <col min="10751" max="10751" width="21" style="208" customWidth="1"/>
    <col min="10752" max="10752" width="15.42578125" style="208" customWidth="1"/>
    <col min="10753" max="10755" width="12.85546875" style="208" customWidth="1"/>
    <col min="10756" max="10756" width="9.140625" style="208"/>
    <col min="10757" max="10757" width="15.42578125" style="208" customWidth="1"/>
    <col min="10758" max="10758" width="9.140625" style="208"/>
    <col min="10759" max="10759" width="9.7109375" style="208" customWidth="1"/>
    <col min="10760" max="11005" width="9.140625" style="208"/>
    <col min="11006" max="11006" width="12.28515625" style="208" customWidth="1"/>
    <col min="11007" max="11007" width="21" style="208" customWidth="1"/>
    <col min="11008" max="11008" width="15.42578125" style="208" customWidth="1"/>
    <col min="11009" max="11011" width="12.85546875" style="208" customWidth="1"/>
    <col min="11012" max="11012" width="9.140625" style="208"/>
    <col min="11013" max="11013" width="15.42578125" style="208" customWidth="1"/>
    <col min="11014" max="11014" width="9.140625" style="208"/>
    <col min="11015" max="11015" width="9.7109375" style="208" customWidth="1"/>
    <col min="11016" max="11261" width="9.140625" style="208"/>
    <col min="11262" max="11262" width="12.28515625" style="208" customWidth="1"/>
    <col min="11263" max="11263" width="21" style="208" customWidth="1"/>
    <col min="11264" max="11264" width="15.42578125" style="208" customWidth="1"/>
    <col min="11265" max="11267" width="12.85546875" style="208" customWidth="1"/>
    <col min="11268" max="11268" width="9.140625" style="208"/>
    <col min="11269" max="11269" width="15.42578125" style="208" customWidth="1"/>
    <col min="11270" max="11270" width="9.140625" style="208"/>
    <col min="11271" max="11271" width="9.7109375" style="208" customWidth="1"/>
    <col min="11272" max="11517" width="9.140625" style="208"/>
    <col min="11518" max="11518" width="12.28515625" style="208" customWidth="1"/>
    <col min="11519" max="11519" width="21" style="208" customWidth="1"/>
    <col min="11520" max="11520" width="15.42578125" style="208" customWidth="1"/>
    <col min="11521" max="11523" width="12.85546875" style="208" customWidth="1"/>
    <col min="11524" max="11524" width="9.140625" style="208"/>
    <col min="11525" max="11525" width="15.42578125" style="208" customWidth="1"/>
    <col min="11526" max="11526" width="9.140625" style="208"/>
    <col min="11527" max="11527" width="9.7109375" style="208" customWidth="1"/>
    <col min="11528" max="11773" width="9.140625" style="208"/>
    <col min="11774" max="11774" width="12.28515625" style="208" customWidth="1"/>
    <col min="11775" max="11775" width="21" style="208" customWidth="1"/>
    <col min="11776" max="11776" width="15.42578125" style="208" customWidth="1"/>
    <col min="11777" max="11779" width="12.85546875" style="208" customWidth="1"/>
    <col min="11780" max="11780" width="9.140625" style="208"/>
    <col min="11781" max="11781" width="15.42578125" style="208" customWidth="1"/>
    <col min="11782" max="11782" width="9.140625" style="208"/>
    <col min="11783" max="11783" width="9.7109375" style="208" customWidth="1"/>
    <col min="11784" max="12029" width="9.140625" style="208"/>
    <col min="12030" max="12030" width="12.28515625" style="208" customWidth="1"/>
    <col min="12031" max="12031" width="21" style="208" customWidth="1"/>
    <col min="12032" max="12032" width="15.42578125" style="208" customWidth="1"/>
    <col min="12033" max="12035" width="12.85546875" style="208" customWidth="1"/>
    <col min="12036" max="12036" width="9.140625" style="208"/>
    <col min="12037" max="12037" width="15.42578125" style="208" customWidth="1"/>
    <col min="12038" max="12038" width="9.140625" style="208"/>
    <col min="12039" max="12039" width="9.7109375" style="208" customWidth="1"/>
    <col min="12040" max="12285" width="9.140625" style="208"/>
    <col min="12286" max="12286" width="12.28515625" style="208" customWidth="1"/>
    <col min="12287" max="12287" width="21" style="208" customWidth="1"/>
    <col min="12288" max="12288" width="15.42578125" style="208" customWidth="1"/>
    <col min="12289" max="12291" width="12.85546875" style="208" customWidth="1"/>
    <col min="12292" max="12292" width="9.140625" style="208"/>
    <col min="12293" max="12293" width="15.42578125" style="208" customWidth="1"/>
    <col min="12294" max="12294" width="9.140625" style="208"/>
    <col min="12295" max="12295" width="9.7109375" style="208" customWidth="1"/>
    <col min="12296" max="12541" width="9.140625" style="208"/>
    <col min="12542" max="12542" width="12.28515625" style="208" customWidth="1"/>
    <col min="12543" max="12543" width="21" style="208" customWidth="1"/>
    <col min="12544" max="12544" width="15.42578125" style="208" customWidth="1"/>
    <col min="12545" max="12547" width="12.85546875" style="208" customWidth="1"/>
    <col min="12548" max="12548" width="9.140625" style="208"/>
    <col min="12549" max="12549" width="15.42578125" style="208" customWidth="1"/>
    <col min="12550" max="12550" width="9.140625" style="208"/>
    <col min="12551" max="12551" width="9.7109375" style="208" customWidth="1"/>
    <col min="12552" max="12797" width="9.140625" style="208"/>
    <col min="12798" max="12798" width="12.28515625" style="208" customWidth="1"/>
    <col min="12799" max="12799" width="21" style="208" customWidth="1"/>
    <col min="12800" max="12800" width="15.42578125" style="208" customWidth="1"/>
    <col min="12801" max="12803" width="12.85546875" style="208" customWidth="1"/>
    <col min="12804" max="12804" width="9.140625" style="208"/>
    <col min="12805" max="12805" width="15.42578125" style="208" customWidth="1"/>
    <col min="12806" max="12806" width="9.140625" style="208"/>
    <col min="12807" max="12807" width="9.7109375" style="208" customWidth="1"/>
    <col min="12808" max="13053" width="9.140625" style="208"/>
    <col min="13054" max="13054" width="12.28515625" style="208" customWidth="1"/>
    <col min="13055" max="13055" width="21" style="208" customWidth="1"/>
    <col min="13056" max="13056" width="15.42578125" style="208" customWidth="1"/>
    <col min="13057" max="13059" width="12.85546875" style="208" customWidth="1"/>
    <col min="13060" max="13060" width="9.140625" style="208"/>
    <col min="13061" max="13061" width="15.42578125" style="208" customWidth="1"/>
    <col min="13062" max="13062" width="9.140625" style="208"/>
    <col min="13063" max="13063" width="9.7109375" style="208" customWidth="1"/>
    <col min="13064" max="13309" width="9.140625" style="208"/>
    <col min="13310" max="13310" width="12.28515625" style="208" customWidth="1"/>
    <col min="13311" max="13311" width="21" style="208" customWidth="1"/>
    <col min="13312" max="13312" width="15.42578125" style="208" customWidth="1"/>
    <col min="13313" max="13315" width="12.85546875" style="208" customWidth="1"/>
    <col min="13316" max="13316" width="9.140625" style="208"/>
    <col min="13317" max="13317" width="15.42578125" style="208" customWidth="1"/>
    <col min="13318" max="13318" width="9.140625" style="208"/>
    <col min="13319" max="13319" width="9.7109375" style="208" customWidth="1"/>
    <col min="13320" max="13565" width="9.140625" style="208"/>
    <col min="13566" max="13566" width="12.28515625" style="208" customWidth="1"/>
    <col min="13567" max="13567" width="21" style="208" customWidth="1"/>
    <col min="13568" max="13568" width="15.42578125" style="208" customWidth="1"/>
    <col min="13569" max="13571" width="12.85546875" style="208" customWidth="1"/>
    <col min="13572" max="13572" width="9.140625" style="208"/>
    <col min="13573" max="13573" width="15.42578125" style="208" customWidth="1"/>
    <col min="13574" max="13574" width="9.140625" style="208"/>
    <col min="13575" max="13575" width="9.7109375" style="208" customWidth="1"/>
    <col min="13576" max="13821" width="9.140625" style="208"/>
    <col min="13822" max="13822" width="12.28515625" style="208" customWidth="1"/>
    <col min="13823" max="13823" width="21" style="208" customWidth="1"/>
    <col min="13824" max="13824" width="15.42578125" style="208" customWidth="1"/>
    <col min="13825" max="13827" width="12.85546875" style="208" customWidth="1"/>
    <col min="13828" max="13828" width="9.140625" style="208"/>
    <col min="13829" max="13829" width="15.42578125" style="208" customWidth="1"/>
    <col min="13830" max="13830" width="9.140625" style="208"/>
    <col min="13831" max="13831" width="9.7109375" style="208" customWidth="1"/>
    <col min="13832" max="14077" width="9.140625" style="208"/>
    <col min="14078" max="14078" width="12.28515625" style="208" customWidth="1"/>
    <col min="14079" max="14079" width="21" style="208" customWidth="1"/>
    <col min="14080" max="14080" width="15.42578125" style="208" customWidth="1"/>
    <col min="14081" max="14083" width="12.85546875" style="208" customWidth="1"/>
    <col min="14084" max="14084" width="9.140625" style="208"/>
    <col min="14085" max="14085" width="15.42578125" style="208" customWidth="1"/>
    <col min="14086" max="14086" width="9.140625" style="208"/>
    <col min="14087" max="14087" width="9.7109375" style="208" customWidth="1"/>
    <col min="14088" max="14333" width="9.140625" style="208"/>
    <col min="14334" max="14334" width="12.28515625" style="208" customWidth="1"/>
    <col min="14335" max="14335" width="21" style="208" customWidth="1"/>
    <col min="14336" max="14336" width="15.42578125" style="208" customWidth="1"/>
    <col min="14337" max="14339" width="12.85546875" style="208" customWidth="1"/>
    <col min="14340" max="14340" width="9.140625" style="208"/>
    <col min="14341" max="14341" width="15.42578125" style="208" customWidth="1"/>
    <col min="14342" max="14342" width="9.140625" style="208"/>
    <col min="14343" max="14343" width="9.7109375" style="208" customWidth="1"/>
    <col min="14344" max="14589" width="9.140625" style="208"/>
    <col min="14590" max="14590" width="12.28515625" style="208" customWidth="1"/>
    <col min="14591" max="14591" width="21" style="208" customWidth="1"/>
    <col min="14592" max="14592" width="15.42578125" style="208" customWidth="1"/>
    <col min="14593" max="14595" width="12.85546875" style="208" customWidth="1"/>
    <col min="14596" max="14596" width="9.140625" style="208"/>
    <col min="14597" max="14597" width="15.42578125" style="208" customWidth="1"/>
    <col min="14598" max="14598" width="9.140625" style="208"/>
    <col min="14599" max="14599" width="9.7109375" style="208" customWidth="1"/>
    <col min="14600" max="14845" width="9.140625" style="208"/>
    <col min="14846" max="14846" width="12.28515625" style="208" customWidth="1"/>
    <col min="14847" max="14847" width="21" style="208" customWidth="1"/>
    <col min="14848" max="14848" width="15.42578125" style="208" customWidth="1"/>
    <col min="14849" max="14851" width="12.85546875" style="208" customWidth="1"/>
    <col min="14852" max="14852" width="9.140625" style="208"/>
    <col min="14853" max="14853" width="15.42578125" style="208" customWidth="1"/>
    <col min="14854" max="14854" width="9.140625" style="208"/>
    <col min="14855" max="14855" width="9.7109375" style="208" customWidth="1"/>
    <col min="14856" max="15101" width="9.140625" style="208"/>
    <col min="15102" max="15102" width="12.28515625" style="208" customWidth="1"/>
    <col min="15103" max="15103" width="21" style="208" customWidth="1"/>
    <col min="15104" max="15104" width="15.42578125" style="208" customWidth="1"/>
    <col min="15105" max="15107" width="12.85546875" style="208" customWidth="1"/>
    <col min="15108" max="15108" width="9.140625" style="208"/>
    <col min="15109" max="15109" width="15.42578125" style="208" customWidth="1"/>
    <col min="15110" max="15110" width="9.140625" style="208"/>
    <col min="15111" max="15111" width="9.7109375" style="208" customWidth="1"/>
    <col min="15112" max="15357" width="9.140625" style="208"/>
    <col min="15358" max="15358" width="12.28515625" style="208" customWidth="1"/>
    <col min="15359" max="15359" width="21" style="208" customWidth="1"/>
    <col min="15360" max="15360" width="15.42578125" style="208" customWidth="1"/>
    <col min="15361" max="15363" width="12.85546875" style="208" customWidth="1"/>
    <col min="15364" max="15364" width="9.140625" style="208"/>
    <col min="15365" max="15365" width="15.42578125" style="208" customWidth="1"/>
    <col min="15366" max="15366" width="9.140625" style="208"/>
    <col min="15367" max="15367" width="9.7109375" style="208" customWidth="1"/>
    <col min="15368" max="15613" width="9.140625" style="208"/>
    <col min="15614" max="15614" width="12.28515625" style="208" customWidth="1"/>
    <col min="15615" max="15615" width="21" style="208" customWidth="1"/>
    <col min="15616" max="15616" width="15.42578125" style="208" customWidth="1"/>
    <col min="15617" max="15619" width="12.85546875" style="208" customWidth="1"/>
    <col min="15620" max="15620" width="9.140625" style="208"/>
    <col min="15621" max="15621" width="15.42578125" style="208" customWidth="1"/>
    <col min="15622" max="15622" width="9.140625" style="208"/>
    <col min="15623" max="15623" width="9.7109375" style="208" customWidth="1"/>
    <col min="15624" max="15869" width="9.140625" style="208"/>
    <col min="15870" max="15870" width="12.28515625" style="208" customWidth="1"/>
    <col min="15871" max="15871" width="21" style="208" customWidth="1"/>
    <col min="15872" max="15872" width="15.42578125" style="208" customWidth="1"/>
    <col min="15873" max="15875" width="12.85546875" style="208" customWidth="1"/>
    <col min="15876" max="15876" width="9.140625" style="208"/>
    <col min="15877" max="15877" width="15.42578125" style="208" customWidth="1"/>
    <col min="15878" max="15878" width="9.140625" style="208"/>
    <col min="15879" max="15879" width="9.7109375" style="208" customWidth="1"/>
    <col min="15880" max="16125" width="9.140625" style="208"/>
    <col min="16126" max="16126" width="12.28515625" style="208" customWidth="1"/>
    <col min="16127" max="16127" width="21" style="208" customWidth="1"/>
    <col min="16128" max="16128" width="15.42578125" style="208" customWidth="1"/>
    <col min="16129" max="16131" width="12.85546875" style="208" customWidth="1"/>
    <col min="16132" max="16132" width="9.140625" style="208"/>
    <col min="16133" max="16133" width="15.42578125" style="208" customWidth="1"/>
    <col min="16134" max="16134" width="9.140625" style="208"/>
    <col min="16135" max="16135" width="9.7109375" style="208" customWidth="1"/>
    <col min="16136" max="16384" width="9.140625" style="208"/>
  </cols>
  <sheetData>
    <row r="1" spans="1:7" s="82" customFormat="1" ht="18" x14ac:dyDescent="0.2">
      <c r="A1" s="83" t="s">
        <v>34</v>
      </c>
      <c r="B1" s="146"/>
      <c r="C1" s="85"/>
      <c r="D1" s="85"/>
      <c r="E1" s="85"/>
      <c r="F1" s="42"/>
      <c r="G1" s="42"/>
    </row>
    <row r="2" spans="1:7" ht="18" x14ac:dyDescent="0.25">
      <c r="A2" s="345" t="s">
        <v>200</v>
      </c>
      <c r="B2" s="346"/>
      <c r="C2" s="346"/>
      <c r="D2" s="346"/>
      <c r="E2" s="346"/>
    </row>
    <row r="3" spans="1:7" ht="15.75" x14ac:dyDescent="0.2">
      <c r="A3" s="249"/>
      <c r="B3" s="250"/>
      <c r="C3" s="250"/>
      <c r="D3" s="250"/>
      <c r="E3" s="250"/>
    </row>
    <row r="4" spans="1:7" ht="79.5" customHeight="1" x14ac:dyDescent="0.2">
      <c r="A4" s="347" t="s">
        <v>201</v>
      </c>
      <c r="B4" s="348"/>
      <c r="C4" s="348"/>
      <c r="D4" s="348"/>
      <c r="E4" s="348"/>
    </row>
    <row r="5" spans="1:7" ht="15" x14ac:dyDescent="0.2">
      <c r="A5" s="251"/>
      <c r="B5" s="252"/>
      <c r="C5" s="252"/>
      <c r="D5" s="252"/>
      <c r="E5" s="252"/>
    </row>
    <row r="6" spans="1:7" ht="45" x14ac:dyDescent="0.25">
      <c r="A6" s="349" t="s">
        <v>202</v>
      </c>
      <c r="B6" s="350"/>
      <c r="C6" s="319" t="s">
        <v>203</v>
      </c>
      <c r="D6" s="319" t="s">
        <v>204</v>
      </c>
      <c r="E6" s="253" t="s">
        <v>205</v>
      </c>
    </row>
    <row r="7" spans="1:7" ht="15" x14ac:dyDescent="0.25">
      <c r="A7" s="254" t="s">
        <v>206</v>
      </c>
      <c r="B7" s="255"/>
      <c r="C7" s="254"/>
      <c r="D7" s="254"/>
      <c r="E7" s="254"/>
    </row>
    <row r="8" spans="1:7" ht="15" x14ac:dyDescent="0.25">
      <c r="A8" s="256" t="s">
        <v>59</v>
      </c>
      <c r="B8" s="256" t="s">
        <v>207</v>
      </c>
      <c r="C8" s="257">
        <v>10000</v>
      </c>
      <c r="D8" s="257">
        <v>15000</v>
      </c>
      <c r="E8" s="254"/>
    </row>
    <row r="9" spans="1:7" ht="15" x14ac:dyDescent="0.25">
      <c r="A9" s="258"/>
      <c r="B9" s="259"/>
      <c r="C9" s="259"/>
      <c r="E9" s="260"/>
    </row>
    <row r="10" spans="1:7" ht="15" x14ac:dyDescent="0.25">
      <c r="A10" s="344" t="s">
        <v>127</v>
      </c>
      <c r="B10" s="343"/>
      <c r="C10" s="343"/>
      <c r="D10" s="343"/>
      <c r="E10" s="343"/>
    </row>
    <row r="11" spans="1:7" ht="14.25" x14ac:dyDescent="0.2">
      <c r="A11" s="261" t="s">
        <v>208</v>
      </c>
      <c r="B11" s="261" t="s">
        <v>209</v>
      </c>
      <c r="C11" s="270">
        <v>3467207</v>
      </c>
      <c r="D11" s="270">
        <v>3467207</v>
      </c>
      <c r="E11" s="262"/>
    </row>
    <row r="12" spans="1:7" ht="14.25" x14ac:dyDescent="0.2">
      <c r="A12" s="261" t="s">
        <v>210</v>
      </c>
      <c r="B12" s="261" t="s">
        <v>211</v>
      </c>
      <c r="C12" s="270">
        <v>400000</v>
      </c>
      <c r="D12" s="270">
        <v>431000</v>
      </c>
      <c r="E12" s="262"/>
    </row>
    <row r="13" spans="1:7" ht="14.25" x14ac:dyDescent="0.2">
      <c r="A13" s="261" t="s">
        <v>212</v>
      </c>
      <c r="B13" s="261" t="s">
        <v>213</v>
      </c>
      <c r="C13" s="270">
        <v>315611</v>
      </c>
      <c r="D13" s="270">
        <v>344914</v>
      </c>
      <c r="E13" s="263"/>
    </row>
    <row r="14" spans="1:7" ht="14.25" x14ac:dyDescent="0.2">
      <c r="A14" s="264"/>
      <c r="B14" s="264"/>
      <c r="C14" s="264"/>
      <c r="D14" s="265"/>
      <c r="E14" s="266"/>
    </row>
    <row r="15" spans="1:7" ht="15" x14ac:dyDescent="0.25">
      <c r="A15" s="344" t="s">
        <v>128</v>
      </c>
      <c r="B15" s="343"/>
      <c r="C15" s="343"/>
      <c r="D15" s="343"/>
      <c r="E15" s="343"/>
    </row>
    <row r="16" spans="1:7" ht="14.25" x14ac:dyDescent="0.2">
      <c r="B16" s="261" t="s">
        <v>214</v>
      </c>
      <c r="C16" s="270">
        <v>290000</v>
      </c>
      <c r="D16" s="270">
        <v>290000</v>
      </c>
      <c r="E16" s="262"/>
    </row>
    <row r="17" spans="1:5" ht="14.25" x14ac:dyDescent="0.2">
      <c r="B17" s="261" t="s">
        <v>215</v>
      </c>
      <c r="C17" s="270">
        <v>180800</v>
      </c>
      <c r="D17" s="270">
        <v>192800</v>
      </c>
      <c r="E17" s="263"/>
    </row>
    <row r="18" spans="1:5" ht="14.25" x14ac:dyDescent="0.2">
      <c r="A18" s="264"/>
      <c r="B18" s="264"/>
      <c r="C18" s="264"/>
      <c r="D18" s="265"/>
      <c r="E18" s="266"/>
    </row>
    <row r="19" spans="1:5" ht="15" x14ac:dyDescent="0.25">
      <c r="A19" s="344" t="s">
        <v>129</v>
      </c>
      <c r="B19" s="343"/>
      <c r="C19" s="343"/>
      <c r="D19" s="343"/>
      <c r="E19" s="343"/>
    </row>
    <row r="20" spans="1:5" ht="14.25" x14ac:dyDescent="0.2">
      <c r="B20" s="261" t="s">
        <v>120</v>
      </c>
      <c r="C20" s="270">
        <v>0</v>
      </c>
      <c r="D20" s="270">
        <v>0</v>
      </c>
      <c r="E20" s="262"/>
    </row>
    <row r="21" spans="1:5" ht="14.25" x14ac:dyDescent="0.2">
      <c r="B21" s="261" t="s">
        <v>120</v>
      </c>
      <c r="C21" s="270">
        <v>0</v>
      </c>
      <c r="D21" s="270">
        <v>0</v>
      </c>
      <c r="E21" s="263"/>
    </row>
    <row r="22" spans="1:5" ht="14.25" x14ac:dyDescent="0.2">
      <c r="A22" s="264"/>
      <c r="B22" s="264"/>
      <c r="C22" s="264"/>
      <c r="D22" s="265"/>
      <c r="E22" s="266"/>
    </row>
    <row r="23" spans="1:5" ht="15" x14ac:dyDescent="0.25">
      <c r="A23" s="344" t="s">
        <v>130</v>
      </c>
      <c r="B23" s="343"/>
      <c r="C23" s="343"/>
      <c r="D23" s="343"/>
      <c r="E23" s="343"/>
    </row>
    <row r="24" spans="1:5" ht="14.25" x14ac:dyDescent="0.2">
      <c r="B24" s="261" t="s">
        <v>120</v>
      </c>
      <c r="C24" s="270">
        <v>0</v>
      </c>
      <c r="D24" s="270">
        <v>0</v>
      </c>
      <c r="E24" s="262"/>
    </row>
    <row r="25" spans="1:5" ht="14.25" x14ac:dyDescent="0.2">
      <c r="B25" s="261" t="s">
        <v>120</v>
      </c>
      <c r="C25" s="270">
        <v>0</v>
      </c>
      <c r="D25" s="270">
        <v>0</v>
      </c>
      <c r="E25" s="263"/>
    </row>
    <row r="26" spans="1:5" ht="14.25" x14ac:dyDescent="0.2">
      <c r="A26" s="264"/>
      <c r="B26" s="264"/>
      <c r="C26" s="264"/>
      <c r="D26" s="265"/>
      <c r="E26" s="266"/>
    </row>
    <row r="27" spans="1:5" ht="15" x14ac:dyDescent="0.25">
      <c r="A27" s="344" t="s">
        <v>131</v>
      </c>
      <c r="B27" s="343"/>
      <c r="C27" s="343"/>
      <c r="D27" s="343"/>
      <c r="E27" s="343"/>
    </row>
    <row r="28" spans="1:5" ht="14.25" x14ac:dyDescent="0.2">
      <c r="B28" s="261" t="s">
        <v>216</v>
      </c>
      <c r="C28" s="270">
        <v>56200</v>
      </c>
      <c r="D28" s="270">
        <v>56200</v>
      </c>
      <c r="E28" s="262"/>
    </row>
    <row r="29" spans="1:5" ht="33" customHeight="1" x14ac:dyDescent="0.2">
      <c r="B29" s="261" t="s">
        <v>217</v>
      </c>
      <c r="C29" s="270">
        <v>352755</v>
      </c>
      <c r="D29" s="270">
        <v>596000</v>
      </c>
      <c r="E29" s="263" t="s">
        <v>218</v>
      </c>
    </row>
    <row r="30" spans="1:5" ht="14.25" x14ac:dyDescent="0.2">
      <c r="A30" s="264"/>
      <c r="B30" s="264"/>
      <c r="C30" s="264"/>
      <c r="D30" s="265"/>
      <c r="E30" s="266"/>
    </row>
    <row r="31" spans="1:5" ht="15" x14ac:dyDescent="0.25">
      <c r="A31" s="344" t="s">
        <v>132</v>
      </c>
      <c r="B31" s="343"/>
      <c r="C31" s="343"/>
      <c r="D31" s="343"/>
      <c r="E31" s="343"/>
    </row>
    <row r="32" spans="1:5" ht="14.25" x14ac:dyDescent="0.2">
      <c r="B32" s="261" t="s">
        <v>133</v>
      </c>
      <c r="C32" s="270">
        <v>500000</v>
      </c>
      <c r="D32" s="270">
        <v>351223</v>
      </c>
      <c r="E32" s="262"/>
    </row>
    <row r="33" spans="1:5" ht="14.25" x14ac:dyDescent="0.2">
      <c r="B33" s="261" t="s">
        <v>120</v>
      </c>
      <c r="C33" s="270">
        <v>0</v>
      </c>
      <c r="D33" s="270">
        <v>0</v>
      </c>
      <c r="E33" s="263"/>
    </row>
    <row r="34" spans="1:5" x14ac:dyDescent="0.2">
      <c r="A34" s="267"/>
      <c r="B34" s="267"/>
      <c r="C34" s="267"/>
      <c r="D34" s="267"/>
      <c r="E34" s="268"/>
    </row>
    <row r="35" spans="1:5" ht="15" x14ac:dyDescent="0.25">
      <c r="A35" s="344" t="s">
        <v>134</v>
      </c>
      <c r="B35" s="344"/>
      <c r="C35" s="271">
        <f>SUM(C10:C34)</f>
        <v>5562573</v>
      </c>
      <c r="D35" s="271">
        <f>SUM(D10:D34)</f>
        <v>5729344</v>
      </c>
      <c r="E35" s="272"/>
    </row>
    <row r="36" spans="1:5" x14ac:dyDescent="0.2">
      <c r="A36" s="269"/>
      <c r="B36" s="269"/>
      <c r="C36" s="269"/>
      <c r="D36" s="269"/>
      <c r="E36" s="269"/>
    </row>
    <row r="37" spans="1:5" x14ac:dyDescent="0.2">
      <c r="A37" s="342"/>
      <c r="B37" s="343"/>
      <c r="C37" s="343"/>
      <c r="D37" s="343"/>
      <c r="E37" s="343"/>
    </row>
  </sheetData>
  <sheetProtection algorithmName="SHA-512" hashValue="UVKWCEsVsKE3VHFn2RWm5zaNuymqz0tIRH3d3bsAFwloI5/RKcjz13P5DP8o33oadrgkQi1i4CvGfjea+4nMKQ==" saltValue="FOb97k+z/N+cJzqsn7yLPw==" spinCount="100000" sheet="1" objects="1" scenarios="1"/>
  <mergeCells count="11">
    <mergeCell ref="A2:E2"/>
    <mergeCell ref="A4:E4"/>
    <mergeCell ref="A6:B6"/>
    <mergeCell ref="A10:E10"/>
    <mergeCell ref="A19:E19"/>
    <mergeCell ref="A37:E37"/>
    <mergeCell ref="A31:E31"/>
    <mergeCell ref="A35:B35"/>
    <mergeCell ref="A15:E15"/>
    <mergeCell ref="A27:E27"/>
    <mergeCell ref="A23:E23"/>
  </mergeCells>
  <pageMargins left="0.7" right="0.7" top="0.75" bottom="0.75" header="0.3" footer="0.3"/>
  <pageSetup scale="77" firstPageNumber="8" orientation="portrait" r:id="rId1"/>
  <headerFooter>
    <oddFooter>&amp;LCity of Santa Monica
Exhibit C1 – Program Budget
&amp;C&amp;P&amp;RFiscal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582C5168-5CCB-489C-BB30-037AD717D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2023-02-04T00:12:27Z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f23eb05ca6da4c8d948d7f6554eb6ca7</vt:lpwstr>
  </property>
  <property fmtid="{D5CDD505-2E9C-101B-9397-08002B2CF9AE}" pid="11" name="MediaServiceImageTags">
    <vt:lpwstr/>
  </property>
</Properties>
</file>