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sites/HSGPStatusReports/Shared Documents/HSGP Grantees/CLARE MATRIX/Program_Fiscal Status Reports/"/>
    </mc:Choice>
  </mc:AlternateContent>
  <xr:revisionPtr revIDLastSave="0" documentId="8_{0DD6E1EC-1C81-4855-838B-EDB6D0094846}" xr6:coauthVersionLast="46" xr6:coauthVersionMax="46" xr10:uidLastSave="{00000000-0000-0000-0000-000000000000}"/>
  <bookViews>
    <workbookView xWindow="28680" yWindow="-120" windowWidth="29040" windowHeight="15840" activeTab="1"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SOURCES'!$A$2:$E$36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5" i="19" l="1"/>
  <c r="K85" i="19" l="1"/>
  <c r="D23" i="26"/>
  <c r="C23" i="26"/>
  <c r="B23" i="26"/>
  <c r="K114" i="19"/>
  <c r="J114" i="19"/>
  <c r="I114" i="19"/>
  <c r="C4" i="14"/>
  <c r="C3" i="14"/>
  <c r="N70" i="19"/>
  <c r="I47" i="26" l="1"/>
  <c r="E47" i="26"/>
  <c r="C34" i="30" l="1"/>
  <c r="D34" i="30"/>
  <c r="D13" i="19" l="1"/>
  <c r="D12" i="19"/>
  <c r="D11" i="19"/>
  <c r="D10" i="19"/>
  <c r="D9" i="19"/>
  <c r="L113" i="19" l="1"/>
  <c r="L112" i="19"/>
  <c r="L110" i="19"/>
  <c r="L109" i="19"/>
  <c r="L107" i="19"/>
  <c r="L106" i="19"/>
  <c r="L104" i="19"/>
  <c r="L103" i="19"/>
  <c r="L101" i="19"/>
  <c r="L100" i="19"/>
  <c r="L98" i="19"/>
  <c r="L97" i="19"/>
  <c r="D8" i="19"/>
  <c r="D7" i="19"/>
  <c r="D6" i="19"/>
  <c r="L114" i="19" l="1"/>
  <c r="H47" i="26"/>
  <c r="G47" i="26"/>
  <c r="F47" i="26"/>
  <c r="C8" i="14"/>
  <c r="C7" i="14"/>
  <c r="N87" i="19"/>
  <c r="F86" i="19"/>
  <c r="L86" i="19"/>
  <c r="M86" i="19" s="1"/>
  <c r="I86" i="19"/>
  <c r="H32" i="19"/>
  <c r="G32" i="19"/>
  <c r="E7" i="14"/>
  <c r="I77" i="19"/>
  <c r="I76" i="19"/>
  <c r="I75" i="19"/>
  <c r="I69" i="19"/>
  <c r="I68" i="19"/>
  <c r="I67" i="19"/>
  <c r="I61" i="19"/>
  <c r="I60" i="19"/>
  <c r="I59" i="19"/>
  <c r="I58" i="19"/>
  <c r="L77" i="19"/>
  <c r="M77" i="19" s="1"/>
  <c r="L76" i="19"/>
  <c r="M76" i="19" s="1"/>
  <c r="L69" i="19"/>
  <c r="M69" i="19" s="1"/>
  <c r="L68" i="19"/>
  <c r="M68" i="19" s="1"/>
  <c r="L61" i="19"/>
  <c r="M61" i="19" s="1"/>
  <c r="L60" i="19"/>
  <c r="M60" i="19" s="1"/>
  <c r="I51" i="19"/>
  <c r="L51" i="19"/>
  <c r="M51" i="19" s="1"/>
  <c r="I52" i="19"/>
  <c r="L52" i="19"/>
  <c r="M52" i="19" s="1"/>
  <c r="L38" i="19"/>
  <c r="I39" i="19"/>
  <c r="L39" i="19"/>
  <c r="M39" i="19" s="1"/>
  <c r="L40" i="19"/>
  <c r="L41" i="19"/>
  <c r="L42" i="19"/>
  <c r="I43" i="19"/>
  <c r="L43" i="19"/>
  <c r="M43" i="19" s="1"/>
  <c r="I44" i="19"/>
  <c r="L44" i="19"/>
  <c r="M44" i="19" s="1"/>
  <c r="I27" i="19"/>
  <c r="E8" i="14"/>
  <c r="I31" i="19"/>
  <c r="I30" i="19"/>
  <c r="I29" i="19"/>
  <c r="I28" i="19"/>
  <c r="G62" i="19"/>
  <c r="G9" i="19" s="1"/>
  <c r="N32" i="19"/>
  <c r="N6" i="19" s="1"/>
  <c r="N45" i="19"/>
  <c r="N7" i="19" s="1"/>
  <c r="N53" i="19"/>
  <c r="N8" i="19" s="1"/>
  <c r="N62" i="19"/>
  <c r="N9" i="19" s="1"/>
  <c r="J70" i="19"/>
  <c r="J10" i="19" s="1"/>
  <c r="K70" i="19"/>
  <c r="K10" i="19" s="1"/>
  <c r="N78" i="19"/>
  <c r="N11" i="19" s="1"/>
  <c r="L27" i="19"/>
  <c r="M27" i="19" s="1"/>
  <c r="L28" i="19"/>
  <c r="M28" i="19" s="1"/>
  <c r="L29" i="19"/>
  <c r="M29" i="19" s="1"/>
  <c r="L30" i="19"/>
  <c r="M30" i="19" s="1"/>
  <c r="L31" i="19"/>
  <c r="M31" i="19" s="1"/>
  <c r="L37" i="19"/>
  <c r="J32" i="19"/>
  <c r="J6" i="19" s="1"/>
  <c r="D47" i="26"/>
  <c r="C47" i="26"/>
  <c r="B47" i="26"/>
  <c r="D32" i="26"/>
  <c r="C32" i="26"/>
  <c r="B32" i="26"/>
  <c r="B4" i="14"/>
  <c r="B3" i="14"/>
  <c r="G53" i="19"/>
  <c r="G8" i="19" s="1"/>
  <c r="G70" i="19"/>
  <c r="G10" i="19" s="1"/>
  <c r="G78" i="19"/>
  <c r="G11" i="19" s="1"/>
  <c r="H53" i="19"/>
  <c r="H8" i="19" s="1"/>
  <c r="H62" i="19"/>
  <c r="H9" i="19" s="1"/>
  <c r="H70" i="19"/>
  <c r="H10" i="19" s="1"/>
  <c r="H78" i="19"/>
  <c r="H11" i="19" s="1"/>
  <c r="L50" i="19"/>
  <c r="M50" i="19" s="1"/>
  <c r="I50" i="19"/>
  <c r="L59" i="19"/>
  <c r="M59" i="19" s="1"/>
  <c r="K78" i="19"/>
  <c r="K11" i="19" s="1"/>
  <c r="J78" i="19"/>
  <c r="J11" i="19" s="1"/>
  <c r="L75" i="19"/>
  <c r="M75" i="19" s="1"/>
  <c r="L67" i="19"/>
  <c r="M67" i="19" s="1"/>
  <c r="L58" i="19"/>
  <c r="M58" i="19" s="1"/>
  <c r="K62" i="19"/>
  <c r="K9" i="19" s="1"/>
  <c r="J62" i="19"/>
  <c r="J9" i="19" s="1"/>
  <c r="K53" i="19"/>
  <c r="K8" i="19" s="1"/>
  <c r="J53" i="19"/>
  <c r="J8" i="19" s="1"/>
  <c r="K45" i="19"/>
  <c r="J45" i="19"/>
  <c r="K32" i="19"/>
  <c r="K6" i="19" s="1"/>
  <c r="K7" i="19" l="1"/>
  <c r="K87" i="19"/>
  <c r="K12" i="19" s="1"/>
  <c r="J7" i="19"/>
  <c r="G6" i="19"/>
  <c r="G40" i="19"/>
  <c r="G41" i="19"/>
  <c r="G42" i="19"/>
  <c r="G37" i="19"/>
  <c r="G38" i="19"/>
  <c r="H6" i="19"/>
  <c r="H38" i="19"/>
  <c r="M38" i="19" s="1"/>
  <c r="H42" i="19"/>
  <c r="H41" i="19"/>
  <c r="M41" i="19" s="1"/>
  <c r="H40" i="19"/>
  <c r="I40" i="19" s="1"/>
  <c r="H37" i="19"/>
  <c r="M37" i="19" s="1"/>
  <c r="N12" i="19"/>
  <c r="E9" i="14"/>
  <c r="C9" i="14"/>
  <c r="I62" i="19"/>
  <c r="I9" i="19" s="1"/>
  <c r="I70" i="19"/>
  <c r="I10" i="19" s="1"/>
  <c r="N10" i="19"/>
  <c r="I53" i="19"/>
  <c r="I8" i="19" s="1"/>
  <c r="I32" i="19"/>
  <c r="I6" i="19" s="1"/>
  <c r="L45" i="19"/>
  <c r="I78" i="19"/>
  <c r="L62" i="19"/>
  <c r="L53" i="19"/>
  <c r="M53" i="19" s="1"/>
  <c r="L70" i="19"/>
  <c r="L10" i="19" s="1"/>
  <c r="M10" i="19" s="1"/>
  <c r="L78" i="19"/>
  <c r="L32" i="19"/>
  <c r="L6" i="19" s="1"/>
  <c r="K89" i="19" l="1"/>
  <c r="K13" i="19" s="1"/>
  <c r="L85" i="19"/>
  <c r="L87" i="19" s="1"/>
  <c r="L12" i="19" s="1"/>
  <c r="J87" i="19"/>
  <c r="I42" i="19"/>
  <c r="I41" i="19"/>
  <c r="I38" i="19"/>
  <c r="G45" i="19"/>
  <c r="G85" i="19" s="1"/>
  <c r="M42" i="19"/>
  <c r="M40" i="19"/>
  <c r="H45" i="19"/>
  <c r="I37" i="19"/>
  <c r="N89" i="19"/>
  <c r="N13" i="19" s="1"/>
  <c r="I11" i="19"/>
  <c r="M78" i="19"/>
  <c r="L89" i="19"/>
  <c r="L13" i="19" s="1"/>
  <c r="L11" i="19"/>
  <c r="M11" i="19" s="1"/>
  <c r="M62" i="19"/>
  <c r="L9" i="19"/>
  <c r="M9" i="19" s="1"/>
  <c r="L7" i="19"/>
  <c r="M32" i="19"/>
  <c r="M70" i="19"/>
  <c r="L8" i="19"/>
  <c r="M8" i="19" s="1"/>
  <c r="M6" i="19"/>
  <c r="B14" i="19" l="1"/>
  <c r="M114" i="19"/>
  <c r="J12" i="19"/>
  <c r="J89" i="19"/>
  <c r="J13" i="19" s="1"/>
  <c r="I45" i="19"/>
  <c r="I7" i="19" s="1"/>
  <c r="G7" i="19"/>
  <c r="G87" i="19"/>
  <c r="H7" i="19"/>
  <c r="M7" i="19" s="1"/>
  <c r="M45" i="19"/>
  <c r="C50" i="26"/>
  <c r="E12" i="14"/>
  <c r="E15" i="14" s="1"/>
  <c r="F15" i="14" s="1"/>
  <c r="F12" i="14"/>
  <c r="G89" i="19" l="1"/>
  <c r="G13" i="19" s="1"/>
  <c r="G12" i="19"/>
  <c r="I85" i="19"/>
  <c r="I87" i="19" s="1"/>
  <c r="H87" i="19"/>
  <c r="M85" i="19"/>
  <c r="E16" i="14"/>
  <c r="E18" i="14" s="1"/>
  <c r="N114" i="19"/>
  <c r="B15" i="19"/>
  <c r="B50" i="26" l="1"/>
  <c r="C12" i="14"/>
  <c r="C15" i="14" s="1"/>
  <c r="D15" i="14" s="1"/>
  <c r="H89" i="19"/>
  <c r="F85" i="19" s="1"/>
  <c r="H12" i="19"/>
  <c r="M12" i="19" s="1"/>
  <c r="M87" i="19"/>
  <c r="I12" i="19"/>
  <c r="I89" i="19"/>
  <c r="I13" i="19" s="1"/>
  <c r="F16" i="14"/>
  <c r="F18" i="14"/>
  <c r="H13" i="19" l="1"/>
  <c r="M89" i="19"/>
  <c r="D12" i="14" l="1"/>
  <c r="C16" i="14" s="1"/>
  <c r="M13" i="19"/>
  <c r="D16" i="14" l="1"/>
  <c r="C18" i="14"/>
  <c r="D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 Amaral</author>
  </authors>
  <commentList>
    <comment ref="G58" authorId="0" shapeId="0" xr:uid="{62314991-72D8-4542-8ACD-29819689F12D}">
      <text>
        <r>
          <rPr>
            <b/>
            <sz val="9"/>
            <color indexed="81"/>
            <rFont val="Tahoma"/>
            <family val="2"/>
          </rPr>
          <t>Marc Amaral:</t>
        </r>
        <r>
          <rPr>
            <sz val="9"/>
            <color indexed="81"/>
            <rFont val="Tahoma"/>
            <family val="2"/>
          </rPr>
          <t xml:space="preserve">
BudMod1 9/11</t>
        </r>
      </text>
    </comment>
    <comment ref="H58" authorId="0" shapeId="0" xr:uid="{248D755B-8597-40BC-A82D-7E4BE5B5649A}">
      <text>
        <r>
          <rPr>
            <b/>
            <sz val="9"/>
            <color indexed="81"/>
            <rFont val="Tahoma"/>
            <family val="2"/>
          </rPr>
          <t>Marc Amaral:</t>
        </r>
        <r>
          <rPr>
            <sz val="9"/>
            <color indexed="81"/>
            <rFont val="Tahoma"/>
            <family val="2"/>
          </rPr>
          <t xml:space="preserve">
BudMod1 9/11</t>
        </r>
      </text>
    </comment>
    <comment ref="K85" authorId="0" shapeId="0" xr:uid="{308AC25A-0C98-4DED-BD8E-59FC23310083}">
      <text>
        <r>
          <rPr>
            <b/>
            <sz val="9"/>
            <color indexed="81"/>
            <rFont val="Tahoma"/>
            <family val="2"/>
          </rPr>
          <t>Marc Amaral:</t>
        </r>
        <r>
          <rPr>
            <sz val="9"/>
            <color indexed="81"/>
            <rFont val="Tahoma"/>
            <family val="2"/>
          </rPr>
          <t xml:space="preserve">
Reduced by $391 to match Fed Approved Rate
$43,818*15%=$6,572</t>
        </r>
      </text>
    </comment>
  </commentList>
</comments>
</file>

<file path=xl/sharedStrings.xml><?xml version="1.0" encoding="utf-8"?>
<sst xmlns="http://schemas.openxmlformats.org/spreadsheetml/2006/main" count="335" uniqueCount="205">
  <si>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</si>
  <si>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</si>
  <si>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</si>
  <si>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</si>
  <si>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</si>
  <si>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</si>
  <si>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</si>
  <si>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</si>
  <si>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</si>
  <si>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</si>
  <si>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</si>
  <si>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</si>
  <si>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</si>
  <si>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</si>
  <si>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</si>
  <si>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</si>
  <si>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</si>
  <si>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</si>
  <si>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</si>
  <si>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</si>
  <si>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</si>
  <si>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</si>
  <si>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</si>
  <si>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</si>
  <si>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</si>
  <si>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</si>
  <si>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</si>
  <si>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</si>
  <si>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</si>
  <si>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</si>
  <si>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</si>
  <si>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</si>
  <si>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</si>
  <si>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</si>
  <si>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</si>
  <si>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</si>
  <si>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</si>
  <si>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</si>
  <si>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</si>
  <si>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</si>
  <si>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</si>
  <si>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</si>
  <si>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</si>
  <si>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</si>
  <si>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</si>
  <si>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</si>
  <si>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</si>
  <si>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</si>
  <si>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CLARE|MATRIX</t>
  </si>
  <si>
    <t>PROGRAM NAME:</t>
  </si>
  <si>
    <t>Clarity for Youth</t>
  </si>
  <si>
    <t>REPORTING PERIOD:</t>
  </si>
  <si>
    <t>FY 2022-23 Program Budget: 7/1/22-6/30/23</t>
  </si>
  <si>
    <t>A. Total City Funds Disbursed to Date:</t>
  </si>
  <si>
    <t>B. Total City Funds Expended to Date:</t>
  </si>
  <si>
    <t>C. Cash Balance (Line A - Line B):</t>
  </si>
  <si>
    <t>Senior/Executive Management</t>
  </si>
  <si>
    <t>Federal</t>
  </si>
  <si>
    <t>Mid-Year Report (1st Period): 7/1/22 - 12/31/22</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</si>
  <si>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</si>
  <si>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</si>
  <si>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</si>
  <si>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</si>
  <si>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</si>
  <si>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</si>
  <si>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</si>
  <si>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</si>
  <si>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</si>
  <si>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</si>
  <si>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</si>
  <si>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</si>
  <si>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 FTE to Program</t>
  </si>
  <si>
    <t>Months Per Year</t>
  </si>
  <si>
    <t>Mid-year Agency Variance Report</t>
  </si>
  <si>
    <r>
      <t xml:space="preserve">Mid-year City Follow-up Comments
</t>
    </r>
    <r>
      <rPr>
        <b/>
        <u/>
        <sz val="8"/>
        <color rgb="FFFF0000"/>
        <rFont val="Arial"/>
        <family val="2"/>
      </rPr>
      <t>[DATE]</t>
    </r>
  </si>
  <si>
    <t>Year-end Agency Variance Report</t>
  </si>
  <si>
    <r>
      <t xml:space="preserve">Year-end City Follow-up Comments
</t>
    </r>
    <r>
      <rPr>
        <b/>
        <u/>
        <sz val="8"/>
        <color rgb="FFFF0000"/>
        <rFont val="Arial"/>
        <family val="2"/>
      </rPr>
      <t>[DATE]</t>
    </r>
  </si>
  <si>
    <t>S. Aguirre</t>
  </si>
  <si>
    <t xml:space="preserve">Prevention Specialist </t>
  </si>
  <si>
    <t>1A.  Staff Salaries TOTAL</t>
  </si>
  <si>
    <t>1B.  Staff Fringe Benefits</t>
  </si>
  <si>
    <t>List each fringe benefit as a percentage of total staff salaries listed above (FICA, SUI, Workers’ Compensation, Medical Insurance, Retirement, etc.).</t>
  </si>
  <si>
    <t>Description</t>
  </si>
  <si>
    <t>FICA</t>
  </si>
  <si>
    <t>SUI</t>
  </si>
  <si>
    <t xml:space="preserve">Workers' Compensation </t>
  </si>
  <si>
    <t>Medical Insurance</t>
  </si>
  <si>
    <t>Retirement</t>
  </si>
  <si>
    <t>PTO</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</si>
  <si>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</si>
  <si>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</si>
  <si>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</si>
  <si>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</si>
  <si>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</si>
  <si>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</si>
  <si>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Program Supplies</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</si>
  <si>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</si>
  <si>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</si>
  <si>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</si>
  <si>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</si>
  <si>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</si>
  <si>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</si>
  <si>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</si>
  <si>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</si>
  <si>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</si>
  <si>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</si>
  <si>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</si>
  <si>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</si>
  <si>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</si>
  <si>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</si>
  <si>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</si>
  <si>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</si>
  <si>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</si>
  <si>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</si>
  <si>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</si>
  <si>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</si>
  <si>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</si>
  <si>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</si>
  <si>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</si>
  <si>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</si>
  <si>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</si>
  <si>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</si>
  <si>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t>
  </si>
  <si>
    <t>2.  Private/Corporate Grants</t>
  </si>
  <si>
    <t>Councilman</t>
  </si>
  <si>
    <t>3.  Individual Donations</t>
  </si>
  <si>
    <t>4.  Fundraising Events</t>
  </si>
  <si>
    <t>5.  Fees for Service</t>
  </si>
  <si>
    <t>6.  Other</t>
  </si>
  <si>
    <t>CLARE MATRIX BOARD</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</si>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</sst>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sz val="8"/>
      <color rgb="FFFF0000"/>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28">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lignment horizontal="center"/>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3" xfId="3" applyFont="1" applyFill="1" applyBorder="1" applyAlignment="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lignment horizontal="center"/>
    </xf>
    <xf numFmtId="0" fontId="1" fillId="4" borderId="10" xfId="3" applyFill="1" applyBorder="1"/>
    <xf numFmtId="0" fontId="2" fillId="4" borderId="10" xfId="3" applyFont="1" applyFill="1" applyBorder="1"/>
    <xf numFmtId="0" fontId="2" fillId="4" borderId="11" xfId="3" applyFont="1" applyFill="1" applyBorder="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Alignment="1">
      <alignment horizontal="center"/>
    </xf>
    <xf numFmtId="0" fontId="2" fillId="4" borderId="11" xfId="3" applyFont="1" applyFill="1" applyBorder="1" applyAlignment="1">
      <alignment wrapText="1"/>
    </xf>
    <xf numFmtId="0" fontId="2" fillId="5" borderId="1" xfId="3" applyFont="1" applyFill="1" applyBorder="1"/>
    <xf numFmtId="0" fontId="2" fillId="5" borderId="2" xfId="3" applyFont="1" applyFill="1" applyBorder="1"/>
    <xf numFmtId="0" fontId="2" fillId="5" borderId="3" xfId="3" applyFont="1" applyFill="1" applyBorder="1"/>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xf numFmtId="0" fontId="2" fillId="0" borderId="8" xfId="3" applyFont="1" applyBorder="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0" fontId="1" fillId="0" borderId="0" xfId="3" applyAlignment="1">
      <alignment horizontal="left" vertical="top" wrapText="1"/>
    </xf>
    <xf numFmtId="9" fontId="1" fillId="0" borderId="21" xfId="5" applyFont="1" applyFill="1" applyBorder="1" applyAlignment="1" applyProtection="1">
      <alignment horizontal="center"/>
    </xf>
    <xf numFmtId="0" fontId="8" fillId="0" borderId="0" xfId="3" applyFont="1" applyAlignment="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Alignment="1">
      <alignment textRotation="90"/>
    </xf>
    <xf numFmtId="0" fontId="15" fillId="0" borderId="0" xfId="3" applyFont="1" applyAlignment="1">
      <alignment horizontal="center"/>
    </xf>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Border="1"/>
    <xf numFmtId="0" fontId="11" fillId="0" borderId="8" xfId="3" applyFont="1" applyBorder="1" applyAlignment="1">
      <alignment wrapText="1"/>
    </xf>
    <xf numFmtId="0" fontId="11" fillId="0" borderId="0" xfId="3" applyFont="1" applyAlignment="1">
      <alignment wrapText="1"/>
    </xf>
    <xf numFmtId="0" fontId="11" fillId="0" borderId="0" xfId="3" applyFont="1" applyAlignment="1">
      <alignment horizontal="center" wrapText="1"/>
    </xf>
    <xf numFmtId="0" fontId="1" fillId="0" borderId="6" xfId="3" applyBorder="1"/>
    <xf numFmtId="0" fontId="2" fillId="4" borderId="24" xfId="3" applyFont="1" applyFill="1" applyBorder="1" applyAlignment="1">
      <alignment horizontal="center"/>
    </xf>
    <xf numFmtId="9" fontId="2" fillId="4" borderId="24" xfId="5" applyFont="1" applyFill="1" applyBorder="1" applyAlignment="1" applyProtection="1">
      <alignment horizontal="center"/>
    </xf>
    <xf numFmtId="0" fontId="12" fillId="4" borderId="8" xfId="3" applyFont="1" applyFill="1" applyBorder="1"/>
    <xf numFmtId="0" fontId="12" fillId="4" borderId="0" xfId="3" applyFont="1" applyFill="1" applyAlignment="1">
      <alignment wrapText="1"/>
    </xf>
    <xf numFmtId="0" fontId="12" fillId="4" borderId="0" xfId="3" applyFont="1" applyFill="1"/>
    <xf numFmtId="0" fontId="12" fillId="4" borderId="7" xfId="3" applyFont="1" applyFill="1" applyBorder="1"/>
    <xf numFmtId="0" fontId="12" fillId="0" borderId="0" xfId="3" applyFont="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7" fillId="4" borderId="0" xfId="3" applyFont="1" applyFill="1"/>
    <xf numFmtId="0" fontId="13" fillId="0" borderId="0" xfId="3" applyFont="1"/>
    <xf numFmtId="0" fontId="13" fillId="0" borderId="0" xfId="3" applyFont="1" applyAlignment="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lignment horizontal="left" indent="1"/>
    </xf>
    <xf numFmtId="0" fontId="1" fillId="0" borderId="10" xfId="3" applyBorder="1"/>
    <xf numFmtId="0" fontId="3" fillId="0" borderId="0" xfId="3" applyFont="1"/>
    <xf numFmtId="9" fontId="2" fillId="0" borderId="0" xfId="5" applyFont="1" applyFill="1" applyBorder="1" applyAlignment="1" applyProtection="1">
      <alignment horizontal="center"/>
    </xf>
    <xf numFmtId="49" fontId="1" fillId="0" borderId="0" xfId="3" applyNumberFormat="1"/>
    <xf numFmtId="49" fontId="12" fillId="0" borderId="0" xfId="3" applyNumberFormat="1"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49" fontId="2" fillId="0" borderId="0" xfId="3" applyNumberFormat="1" applyFont="1" applyAlignment="1">
      <alignment horizontal="center"/>
    </xf>
    <xf numFmtId="49" fontId="8" fillId="0" borderId="0" xfId="3" applyNumberFormat="1" applyFont="1" applyAlignment="1">
      <alignment horizontal="center" vertical="center" wrapText="1"/>
    </xf>
    <xf numFmtId="49" fontId="1" fillId="0" borderId="0" xfId="3" applyNumberFormat="1" applyAlignment="1">
      <alignment horizontal="left" vertical="center" wrapText="1"/>
    </xf>
    <xf numFmtId="49" fontId="12" fillId="0" borderId="0" xfId="3" applyNumberFormat="1" applyFont="1" applyAlignment="1">
      <alignment horizontal="left" vertical="center" wrapText="1"/>
    </xf>
    <xf numFmtId="0" fontId="1" fillId="0" borderId="0" xfId="3" applyAlignment="1">
      <alignment horizontal="center" vertical="center" wrapText="1"/>
    </xf>
    <xf numFmtId="0" fontId="1" fillId="0" borderId="0" xfId="3" applyAlignment="1">
      <alignment horizontal="center" vertic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0" fontId="4" fillId="0" borderId="0" xfId="3" applyFont="1" applyAlignment="1">
      <alignment vertical="center"/>
    </xf>
    <xf numFmtId="0" fontId="4" fillId="0" borderId="0" xfId="3" applyFont="1" applyAlignment="1">
      <alignment horizontal="right" vertical="center"/>
    </xf>
    <xf numFmtId="0" fontId="4" fillId="0" borderId="0" xfId="3" applyFont="1" applyAlignment="1">
      <alignment horizontal="center" vertical="center" wrapText="1"/>
    </xf>
    <xf numFmtId="0" fontId="4" fillId="0" borderId="0" xfId="3" applyFont="1" applyAlignment="1">
      <alignment vertical="center" wrapText="1"/>
    </xf>
    <xf numFmtId="0" fontId="17" fillId="0" borderId="0" xfId="3" applyFont="1" applyAlignment="1">
      <alignment horizontal="left" vertical="top" wrapText="1"/>
    </xf>
    <xf numFmtId="169" fontId="17" fillId="0" borderId="0" xfId="3" applyNumberFormat="1" applyFont="1" applyAlignment="1">
      <alignment horizontal="left" vertical="top" wrapText="1"/>
    </xf>
    <xf numFmtId="41" fontId="5" fillId="5" borderId="11" xfId="3" applyNumberFormat="1" applyFont="1" applyFill="1" applyBorder="1" applyAlignment="1">
      <alignment horizontal="center"/>
    </xf>
    <xf numFmtId="41" fontId="20"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0" fontId="1" fillId="0" borderId="38" xfId="3" applyBorder="1"/>
    <xf numFmtId="0" fontId="2" fillId="4" borderId="32" xfId="3" applyFont="1" applyFill="1" applyBorder="1" applyAlignment="1">
      <alignment wrapText="1"/>
    </xf>
    <xf numFmtId="0" fontId="2" fillId="4" borderId="33" xfId="3" applyFont="1" applyFill="1" applyBorder="1"/>
    <xf numFmtId="0" fontId="1" fillId="4" borderId="33" xfId="3" applyFill="1" applyBorder="1"/>
    <xf numFmtId="0" fontId="7" fillId="4" borderId="33" xfId="3" applyFont="1" applyFill="1" applyBorder="1" applyAlignment="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Border="1"/>
    <xf numFmtId="0" fontId="2" fillId="4" borderId="41" xfId="3" applyFont="1" applyFill="1" applyBorder="1" applyAlignment="1">
      <alignment horizontal="left"/>
    </xf>
    <xf numFmtId="0" fontId="2" fillId="4" borderId="42" xfId="3" applyFont="1" applyFill="1" applyBorder="1" applyAlignment="1">
      <alignment horizontal="right"/>
    </xf>
    <xf numFmtId="0" fontId="2" fillId="4" borderId="42" xfId="3" applyFont="1" applyFill="1" applyBorder="1" applyAlignment="1">
      <alignment horizontal="center"/>
    </xf>
    <xf numFmtId="9" fontId="2" fillId="4" borderId="42" xfId="5" applyFont="1" applyFill="1" applyBorder="1" applyAlignment="1" applyProtection="1">
      <alignment horizontal="center"/>
    </xf>
    <xf numFmtId="0" fontId="1" fillId="0" borderId="8" xfId="3" applyBorder="1"/>
    <xf numFmtId="0" fontId="2" fillId="0" borderId="6" xfId="3" applyFont="1" applyBorder="1"/>
    <xf numFmtId="0" fontId="2" fillId="0" borderId="5" xfId="3" applyFont="1" applyBorder="1"/>
    <xf numFmtId="0" fontId="1" fillId="0" borderId="11" xfId="3" applyBorder="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Border="1" applyAlignment="1">
      <alignment horizontal="center" vertical="center" wrapText="1"/>
    </xf>
    <xf numFmtId="0" fontId="22" fillId="0" borderId="14" xfId="3" applyFont="1" applyBorder="1" applyAlignment="1">
      <alignment horizontal="right" vertical="center"/>
    </xf>
    <xf numFmtId="0" fontId="22" fillId="0" borderId="14" xfId="3" quotePrefix="1" applyFont="1" applyBorder="1" applyAlignment="1">
      <alignment horizontal="right" vertical="center"/>
    </xf>
    <xf numFmtId="0" fontId="21" fillId="0" borderId="14" xfId="3" applyFont="1" applyBorder="1" applyAlignment="1">
      <alignment horizontal="right" vertical="center"/>
    </xf>
    <xf numFmtId="0" fontId="2" fillId="0" borderId="0" xfId="3" applyFont="1" applyAlignment="1">
      <alignment horizontal="center" vertical="center" wrapText="1"/>
    </xf>
    <xf numFmtId="0" fontId="1" fillId="0" borderId="0" xfId="3" applyAlignment="1">
      <alignment vertical="center" textRotation="90" wrapText="1"/>
    </xf>
    <xf numFmtId="0" fontId="13" fillId="0" borderId="0" xfId="3" applyFont="1" applyAlignment="1">
      <alignment horizontal="left" vertical="center" wrapText="1"/>
    </xf>
    <xf numFmtId="0" fontId="13" fillId="0" borderId="0" xfId="3" applyFont="1" applyAlignment="1">
      <alignment horizontal="center" vertical="center" wrapText="1"/>
    </xf>
    <xf numFmtId="0" fontId="21" fillId="4" borderId="14" xfId="3" applyFont="1" applyFill="1" applyBorder="1" applyAlignment="1">
      <alignment horizontal="center" vertical="center" wrapText="1"/>
    </xf>
    <xf numFmtId="0" fontId="4" fillId="0" borderId="14" xfId="0" applyFont="1" applyBorder="1" applyAlignment="1">
      <alignment horizontal="right" vertical="center"/>
    </xf>
    <xf numFmtId="0" fontId="3" fillId="0" borderId="14" xfId="0" applyFont="1" applyBorder="1" applyAlignment="1">
      <alignment horizontal="right" vertical="center"/>
    </xf>
    <xf numFmtId="49" fontId="1" fillId="6" borderId="26" xfId="2" applyNumberFormat="1" applyFont="1" applyFill="1" applyBorder="1" applyAlignment="1" applyProtection="1">
      <alignment horizontal="left" vertical="center" wrapText="1"/>
      <protection locked="0"/>
    </xf>
    <xf numFmtId="49" fontId="1" fillId="0" borderId="26" xfId="2" applyNumberFormat="1" applyFont="1" applyFill="1" applyBorder="1" applyAlignment="1" applyProtection="1">
      <alignment horizontal="left" vertical="center" wrapText="1"/>
    </xf>
    <xf numFmtId="49" fontId="1" fillId="0" borderId="21" xfId="2" applyNumberFormat="1" applyFont="1" applyFill="1" applyBorder="1" applyAlignment="1" applyProtection="1">
      <alignment horizontal="left" vertical="center" wrapText="1"/>
    </xf>
    <xf numFmtId="0" fontId="12" fillId="12" borderId="12" xfId="3" applyFont="1" applyFill="1" applyBorder="1" applyProtection="1">
      <protection locked="0"/>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21" fillId="4" borderId="14" xfId="3" applyFont="1" applyFill="1" applyBorder="1" applyAlignment="1">
      <alignment horizontal="left" vertical="center" wrapText="1"/>
    </xf>
    <xf numFmtId="0" fontId="8" fillId="0" borderId="10" xfId="3" applyFont="1" applyBorder="1" applyAlignment="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Border="1"/>
    <xf numFmtId="0" fontId="1" fillId="0" borderId="4" xfId="3" applyBorder="1"/>
    <xf numFmtId="9" fontId="7" fillId="0" borderId="0" xfId="5" applyFont="1" applyFill="1" applyBorder="1" applyAlignment="1" applyProtection="1">
      <alignment horizontal="center" wrapText="1"/>
    </xf>
    <xf numFmtId="0" fontId="8" fillId="0" borderId="35" xfId="3" applyFont="1" applyBorder="1" applyAlignment="1">
      <alignment wrapText="1"/>
    </xf>
    <xf numFmtId="0" fontId="8" fillId="0" borderId="0" xfId="3" applyFont="1" applyAlignment="1">
      <alignment wrapText="1"/>
    </xf>
    <xf numFmtId="0" fontId="2" fillId="0" borderId="10" xfId="3" applyFont="1" applyBorder="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4" xfId="3" applyFont="1" applyFill="1" applyBorder="1" applyAlignment="1">
      <alignment horizontal="left"/>
    </xf>
    <xf numFmtId="0" fontId="2" fillId="4" borderId="17" xfId="3" applyFont="1" applyFill="1" applyBorder="1" applyAlignment="1">
      <alignment horizontal="right"/>
    </xf>
    <xf numFmtId="0" fontId="2" fillId="4" borderId="17" xfId="3" applyFont="1" applyFill="1" applyBorder="1" applyAlignment="1">
      <alignment horizontal="center"/>
    </xf>
    <xf numFmtId="9" fontId="2" fillId="4" borderId="17" xfId="5" applyFont="1" applyFill="1" applyBorder="1" applyAlignment="1" applyProtection="1">
      <alignment horizontal="center"/>
    </xf>
    <xf numFmtId="42" fontId="1" fillId="6" borderId="21" xfId="2" applyNumberFormat="1" applyFont="1" applyFill="1" applyBorder="1" applyProtection="1">
      <protection locked="0"/>
    </xf>
    <xf numFmtId="42" fontId="1" fillId="0" borderId="21" xfId="3" applyNumberFormat="1" applyBorder="1"/>
    <xf numFmtId="42" fontId="2" fillId="4" borderId="42" xfId="2" applyNumberFormat="1" applyFont="1" applyFill="1" applyBorder="1" applyProtection="1"/>
    <xf numFmtId="42" fontId="1" fillId="6" borderId="36" xfId="3" applyNumberFormat="1" applyFill="1" applyBorder="1" applyProtection="1">
      <protection locked="0"/>
    </xf>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6" borderId="19" xfId="2" applyNumberFormat="1" applyFont="1" applyFill="1" applyBorder="1" applyProtection="1">
      <protection locked="0"/>
    </xf>
    <xf numFmtId="42" fontId="1" fillId="0" borderId="19" xfId="2" applyNumberFormat="1" applyFont="1" applyFill="1" applyBorder="1" applyProtection="1"/>
    <xf numFmtId="42" fontId="2" fillId="4" borderId="24" xfId="2" applyNumberFormat="1" applyFont="1" applyFill="1" applyBorder="1" applyProtection="1"/>
    <xf numFmtId="42" fontId="1" fillId="6" borderId="23" xfId="2" applyNumberFormat="1" applyFont="1" applyFill="1" applyBorder="1" applyProtection="1">
      <protection locked="0"/>
    </xf>
    <xf numFmtId="42" fontId="1" fillId="6" borderId="28" xfId="2" applyNumberFormat="1" applyFont="1" applyFill="1" applyBorder="1" applyProtection="1">
      <protection locked="0"/>
    </xf>
    <xf numFmtId="42" fontId="2" fillId="4" borderId="25" xfId="2" applyNumberFormat="1" applyFont="1" applyFill="1" applyBorder="1" applyProtection="1"/>
    <xf numFmtId="42" fontId="1" fillId="6" borderId="22" xfId="2" applyNumberFormat="1" applyFont="1" applyFill="1" applyBorder="1" applyProtection="1">
      <protection locked="0"/>
    </xf>
    <xf numFmtId="42" fontId="1" fillId="0" borderId="22" xfId="2" applyNumberFormat="1" applyFont="1" applyFill="1" applyBorder="1" applyProtection="1"/>
    <xf numFmtId="42" fontId="2" fillId="4" borderId="17" xfId="2" applyNumberFormat="1" applyFont="1" applyFill="1" applyBorder="1" applyProtection="1"/>
    <xf numFmtId="42" fontId="1" fillId="6" borderId="27" xfId="2" applyNumberFormat="1" applyFont="1" applyFill="1" applyBorder="1" applyProtection="1">
      <protection locked="0"/>
    </xf>
    <xf numFmtId="42" fontId="2" fillId="4" borderId="60"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6" borderId="12" xfId="2" applyNumberFormat="1" applyFont="1" applyFill="1" applyBorder="1" applyProtection="1">
      <protection locked="0"/>
    </xf>
    <xf numFmtId="0" fontId="1" fillId="0" borderId="0" xfId="3" applyAlignment="1">
      <alignment horizontal="left" indent="1"/>
    </xf>
    <xf numFmtId="0" fontId="2" fillId="0" borderId="0" xfId="3" applyFont="1" applyAlignment="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2" fillId="0" borderId="8" xfId="3" applyFont="1" applyBorder="1" applyAlignment="1">
      <alignment horizontal="left"/>
    </xf>
    <xf numFmtId="42" fontId="1" fillId="0" borderId="12" xfId="2" applyNumberFormat="1" applyFont="1" applyFill="1" applyBorder="1" applyProtection="1"/>
    <xf numFmtId="0" fontId="12" fillId="4" borderId="35" xfId="3" applyFont="1" applyFill="1" applyBorder="1"/>
    <xf numFmtId="0" fontId="3" fillId="4" borderId="11" xfId="3" applyFont="1" applyFill="1" applyBorder="1"/>
    <xf numFmtId="0" fontId="2" fillId="4" borderId="9" xfId="3" applyFont="1" applyFill="1" applyBorder="1"/>
    <xf numFmtId="0" fontId="4" fillId="4" borderId="8" xfId="3" applyFont="1" applyFill="1" applyBorder="1"/>
    <xf numFmtId="0" fontId="2" fillId="4" borderId="0" xfId="3" applyFont="1" applyFill="1"/>
    <xf numFmtId="0" fontId="2" fillId="4" borderId="7" xfId="3" applyFont="1" applyFill="1" applyBorder="1"/>
    <xf numFmtId="0" fontId="14" fillId="0" borderId="8" xfId="3" applyFont="1" applyBorder="1"/>
    <xf numFmtId="0" fontId="14" fillId="0" borderId="0" xfId="3" applyFont="1"/>
    <xf numFmtId="0" fontId="7" fillId="0" borderId="0" xfId="3" applyFont="1" applyAlignment="1">
      <alignment horizontal="center" wrapText="1"/>
    </xf>
    <xf numFmtId="0" fontId="7" fillId="0" borderId="7" xfId="3" applyFont="1" applyBorder="1" applyAlignment="1">
      <alignment horizontal="center" wrapText="1"/>
    </xf>
    <xf numFmtId="0" fontId="1" fillId="0" borderId="29" xfId="0" applyFont="1" applyBorder="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xf numFmtId="0" fontId="3" fillId="0" borderId="6" xfId="3" applyFont="1" applyBorder="1"/>
    <xf numFmtId="0" fontId="3" fillId="4" borderId="16" xfId="3" applyFont="1" applyFill="1" applyBorder="1" applyAlignment="1">
      <alignment horizontal="left"/>
    </xf>
    <xf numFmtId="0" fontId="3" fillId="4" borderId="17" xfId="3" applyFont="1" applyFill="1" applyBorder="1"/>
    <xf numFmtId="0" fontId="2" fillId="0" borderId="11" xfId="3" applyFont="1" applyBorder="1"/>
    <xf numFmtId="49" fontId="2" fillId="0" borderId="10" xfId="3" applyNumberFormat="1" applyFont="1" applyBorder="1"/>
    <xf numFmtId="49" fontId="2" fillId="0" borderId="5" xfId="3" applyNumberFormat="1" applyFont="1" applyBorder="1"/>
    <xf numFmtId="49" fontId="2" fillId="12" borderId="12" xfId="3" applyNumberFormat="1" applyFont="1" applyFill="1" applyBorder="1"/>
    <xf numFmtId="49" fontId="2" fillId="12" borderId="15" xfId="3" applyNumberFormat="1" applyFont="1" applyFill="1" applyBorder="1"/>
    <xf numFmtId="0" fontId="4" fillId="0" borderId="0" xfId="3" applyFont="1" applyAlignment="1">
      <alignment horizontal="center" vertical="center"/>
    </xf>
    <xf numFmtId="1" fontId="4" fillId="6" borderId="14" xfId="3" applyNumberFormat="1" applyFont="1" applyFill="1" applyBorder="1" applyAlignment="1" applyProtection="1">
      <alignment horizontal="center" vertical="center" wrapText="1"/>
      <protection locked="0"/>
    </xf>
    <xf numFmtId="1" fontId="22" fillId="6" borderId="14" xfId="3" applyNumberFormat="1" applyFont="1" applyFill="1" applyBorder="1" applyAlignment="1" applyProtection="1">
      <alignment vertical="center" wrapText="1"/>
      <protection locked="0"/>
    </xf>
    <xf numFmtId="1" fontId="22" fillId="6" borderId="14" xfId="3" applyNumberFormat="1" applyFont="1" applyFill="1" applyBorder="1" applyAlignment="1" applyProtection="1">
      <alignment horizontal="center" vertical="center" wrapText="1"/>
      <protection locked="0"/>
    </xf>
    <xf numFmtId="1" fontId="22" fillId="6" borderId="14" xfId="3" quotePrefix="1" applyNumberFormat="1" applyFont="1" applyFill="1" applyBorder="1" applyAlignment="1" applyProtection="1">
      <alignment vertical="center" wrapText="1"/>
      <protection locked="0"/>
    </xf>
    <xf numFmtId="1" fontId="21" fillId="0" borderId="14" xfId="3" applyNumberFormat="1" applyFont="1" applyBorder="1" applyAlignment="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4" fillId="12" borderId="0" xfId="3" applyFont="1" applyFill="1" applyProtection="1">
      <protection locked="0"/>
    </xf>
    <xf numFmtId="0" fontId="4" fillId="12" borderId="12" xfId="3" applyFont="1" applyFill="1" applyBorder="1" applyProtection="1">
      <protection locked="0"/>
    </xf>
    <xf numFmtId="0" fontId="4" fillId="12" borderId="15" xfId="3" applyFont="1" applyFill="1" applyBorder="1" applyProtection="1">
      <protection locked="0"/>
    </xf>
    <xf numFmtId="0" fontId="6" fillId="0" borderId="0" xfId="3" applyFont="1" applyAlignment="1">
      <alignment vertical="top"/>
    </xf>
    <xf numFmtId="0" fontId="28"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1" fillId="0" borderId="0" xfId="3" applyFont="1" applyAlignment="1">
      <alignment horizontal="center" wrapText="1"/>
    </xf>
    <xf numFmtId="0" fontId="17" fillId="0" borderId="0" xfId="3" applyFont="1" applyAlignment="1">
      <alignment horizontal="center" wrapText="1"/>
    </xf>
    <xf numFmtId="0" fontId="31" fillId="0" borderId="0" xfId="3" applyFont="1"/>
    <xf numFmtId="164" fontId="31" fillId="0" borderId="0" xfId="2" applyNumberFormat="1" applyFont="1" applyBorder="1" applyAlignment="1" applyProtection="1">
      <alignment horizontal="center" wrapText="1"/>
    </xf>
    <xf numFmtId="0" fontId="30"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9" xfId="3" applyFont="1" applyBorder="1"/>
    <xf numFmtId="0" fontId="1" fillId="0" borderId="0" xfId="3" applyAlignment="1">
      <alignment wrapText="1"/>
    </xf>
    <xf numFmtId="0" fontId="1" fillId="0" borderId="49" xfId="3" applyBorder="1"/>
    <xf numFmtId="0" fontId="1" fillId="0" borderId="0" xfId="3" applyAlignment="1">
      <alignment horizontal="left" wrapText="1"/>
    </xf>
    <xf numFmtId="0" fontId="1" fillId="12" borderId="12" xfId="3" applyFill="1" applyBorder="1" applyProtection="1">
      <protection locked="0"/>
    </xf>
    <xf numFmtId="42" fontId="4" fillId="12" borderId="12" xfId="2" applyNumberFormat="1" applyFont="1" applyFill="1" applyBorder="1" applyAlignment="1" applyProtection="1">
      <protection locked="0"/>
    </xf>
    <xf numFmtId="42" fontId="3" fillId="12" borderId="12" xfId="3" applyNumberFormat="1" applyFont="1" applyFill="1" applyBorder="1" applyProtection="1">
      <protection locked="0"/>
    </xf>
    <xf numFmtId="42" fontId="4" fillId="12" borderId="12" xfId="2" applyNumberFormat="1" applyFont="1" applyFill="1" applyBorder="1" applyAlignment="1" applyProtection="1"/>
    <xf numFmtId="0" fontId="33" fillId="0" borderId="0" xfId="3" applyFont="1"/>
    <xf numFmtId="0" fontId="34" fillId="0" borderId="0" xfId="3" applyFont="1"/>
    <xf numFmtId="0" fontId="35" fillId="0" borderId="0" xfId="3" applyFont="1" applyAlignment="1">
      <alignment horizontal="center"/>
    </xf>
    <xf numFmtId="0" fontId="36" fillId="9" borderId="18" xfId="3" applyFont="1" applyFill="1" applyBorder="1" applyAlignment="1">
      <alignment horizontal="center" vertical="center" wrapText="1"/>
    </xf>
    <xf numFmtId="0" fontId="36" fillId="9" borderId="1" xfId="3" applyFont="1" applyFill="1" applyBorder="1" applyAlignment="1">
      <alignment horizontal="center" vertical="center" wrapText="1"/>
    </xf>
    <xf numFmtId="0" fontId="21" fillId="4" borderId="47" xfId="3" applyFont="1" applyFill="1" applyBorder="1" applyAlignment="1">
      <alignment horizontal="center" vertical="center" wrapText="1"/>
    </xf>
    <xf numFmtId="41" fontId="20" fillId="5" borderId="0" xfId="3" applyNumberFormat="1" applyFont="1" applyFill="1" applyAlignment="1">
      <alignment horizontal="center" wrapText="1"/>
    </xf>
    <xf numFmtId="41" fontId="20" fillId="5" borderId="7" xfId="3" applyNumberFormat="1" applyFont="1" applyFill="1" applyBorder="1" applyAlignment="1">
      <alignment horizontal="center" wrapText="1"/>
    </xf>
    <xf numFmtId="0" fontId="3" fillId="13" borderId="12" xfId="3" applyFont="1" applyFill="1" applyBorder="1" applyAlignment="1">
      <alignment horizontal="center" wrapText="1"/>
    </xf>
    <xf numFmtId="0" fontId="21" fillId="4" borderId="46" xfId="3" applyFont="1" applyFill="1" applyBorder="1" applyAlignment="1">
      <alignment horizontal="center" vertical="center" wrapText="1"/>
    </xf>
    <xf numFmtId="49" fontId="1" fillId="12" borderId="40" xfId="0" applyNumberFormat="1" applyFont="1" applyFill="1" applyBorder="1" applyAlignment="1">
      <alignment horizontal="left" vertical="top"/>
    </xf>
    <xf numFmtId="49" fontId="1" fillId="12" borderId="21" xfId="0" applyNumberFormat="1" applyFont="1" applyFill="1" applyBorder="1" applyAlignment="1">
      <alignment horizontal="left" vertical="top"/>
    </xf>
    <xf numFmtId="49" fontId="1" fillId="12" borderId="21" xfId="0" applyNumberFormat="1" applyFont="1" applyFill="1" applyBorder="1" applyAlignment="1">
      <alignment horizontal="center" vertical="top" shrinkToFit="1"/>
    </xf>
    <xf numFmtId="170" fontId="1" fillId="12" borderId="21" xfId="0" applyNumberFormat="1" applyFont="1" applyFill="1" applyBorder="1" applyAlignment="1">
      <alignment horizontal="center" vertical="top" shrinkToFit="1"/>
    </xf>
    <xf numFmtId="9" fontId="1" fillId="12" borderId="21" xfId="0" applyNumberFormat="1" applyFont="1" applyFill="1" applyBorder="1" applyAlignment="1">
      <alignment horizontal="center" vertical="top" shrinkToFit="1"/>
    </xf>
    <xf numFmtId="1" fontId="1" fillId="12" borderId="21" xfId="0" applyNumberFormat="1" applyFont="1" applyFill="1" applyBorder="1" applyAlignment="1">
      <alignment horizontal="center" vertical="top" shrinkToFit="1"/>
    </xf>
    <xf numFmtId="42" fontId="1" fillId="12" borderId="21" xfId="2" applyNumberFormat="1" applyFont="1" applyFill="1" applyBorder="1" applyProtection="1"/>
    <xf numFmtId="49" fontId="1" fillId="12" borderId="20" xfId="0" applyNumberFormat="1" applyFont="1" applyFill="1" applyBorder="1" applyAlignment="1">
      <alignment horizontal="left" vertical="top"/>
    </xf>
    <xf numFmtId="49" fontId="1" fillId="12" borderId="45" xfId="0" applyNumberFormat="1" applyFont="1" applyFill="1" applyBorder="1" applyAlignment="1">
      <alignment horizontal="left" vertical="top" shrinkToFit="1"/>
    </xf>
    <xf numFmtId="49" fontId="1" fillId="12" borderId="45" xfId="3" applyNumberFormat="1" applyFill="1" applyBorder="1" applyAlignment="1">
      <alignment horizontal="left" vertical="top" wrapText="1"/>
    </xf>
    <xf numFmtId="49" fontId="1" fillId="12" borderId="26" xfId="3" applyNumberFormat="1" applyFill="1" applyBorder="1" applyAlignment="1">
      <alignment horizontal="left" vertical="top" wrapText="1"/>
    </xf>
    <xf numFmtId="42" fontId="1" fillId="12" borderId="22" xfId="2" applyNumberFormat="1" applyFont="1" applyFill="1" applyBorder="1" applyProtection="1"/>
    <xf numFmtId="49" fontId="1" fillId="12" borderId="20" xfId="3" applyNumberFormat="1" applyFill="1" applyBorder="1" applyAlignment="1">
      <alignment horizontal="left" vertical="top"/>
    </xf>
    <xf numFmtId="49" fontId="1" fillId="12" borderId="45" xfId="5" applyNumberFormat="1" applyFont="1" applyFill="1" applyBorder="1" applyAlignment="1" applyProtection="1">
      <alignment horizontal="left" vertical="top" wrapText="1"/>
    </xf>
    <xf numFmtId="49" fontId="1" fillId="12" borderId="20" xfId="3" applyNumberFormat="1" applyFill="1" applyBorder="1" applyAlignment="1">
      <alignment horizontal="left" vertical="top" wrapText="1"/>
    </xf>
    <xf numFmtId="49" fontId="1" fillId="12" borderId="55" xfId="5" applyNumberFormat="1" applyFont="1" applyFill="1" applyBorder="1" applyAlignment="1" applyProtection="1">
      <alignment horizontal="left" vertical="top" wrapText="1"/>
    </xf>
    <xf numFmtId="49" fontId="1" fillId="12" borderId="55" xfId="3" applyNumberFormat="1" applyFill="1" applyBorder="1" applyAlignment="1">
      <alignment horizontal="left" vertical="top" wrapText="1"/>
    </xf>
    <xf numFmtId="49" fontId="1" fillId="12" borderId="44" xfId="3" applyNumberFormat="1" applyFill="1" applyBorder="1" applyAlignment="1">
      <alignment horizontal="left" vertical="top" wrapText="1"/>
    </xf>
    <xf numFmtId="49" fontId="1" fillId="12" borderId="51" xfId="0" applyNumberFormat="1" applyFont="1" applyFill="1" applyBorder="1" applyAlignment="1">
      <alignment horizontal="left" vertical="top"/>
    </xf>
    <xf numFmtId="49" fontId="1" fillId="12" borderId="52" xfId="0" applyNumberFormat="1" applyFont="1" applyFill="1" applyBorder="1" applyAlignment="1">
      <alignment horizontal="left" vertical="top" shrinkToFit="1"/>
    </xf>
    <xf numFmtId="49" fontId="1" fillId="12" borderId="52" xfId="5" applyNumberFormat="1" applyFont="1" applyFill="1" applyBorder="1" applyAlignment="1" applyProtection="1">
      <alignment horizontal="left" vertical="top" wrapText="1"/>
    </xf>
    <xf numFmtId="49" fontId="1" fillId="12" borderId="52" xfId="3" applyNumberFormat="1" applyFill="1" applyBorder="1" applyAlignment="1">
      <alignment horizontal="left" vertical="top" wrapText="1"/>
    </xf>
    <xf numFmtId="49" fontId="1" fillId="12" borderId="53" xfId="3" applyNumberFormat="1" applyFill="1" applyBorder="1" applyAlignment="1">
      <alignment horizontal="left" vertical="top" wrapText="1"/>
    </xf>
    <xf numFmtId="49" fontId="1" fillId="12" borderId="51" xfId="3" applyNumberFormat="1" applyFill="1" applyBorder="1" applyAlignment="1">
      <alignment horizontal="left" vertical="top"/>
    </xf>
    <xf numFmtId="49" fontId="1" fillId="12" borderId="56" xfId="0" applyNumberFormat="1" applyFont="1" applyFill="1" applyBorder="1" applyAlignment="1">
      <alignment horizontal="left" vertical="top" shrinkToFit="1"/>
    </xf>
    <xf numFmtId="49" fontId="1" fillId="12" borderId="57" xfId="0" applyNumberFormat="1" applyFont="1" applyFill="1" applyBorder="1" applyAlignment="1">
      <alignment horizontal="left" vertical="top" shrinkToFit="1"/>
    </xf>
    <xf numFmtId="49" fontId="1" fillId="12" borderId="58" xfId="5" applyNumberFormat="1" applyFont="1" applyFill="1" applyBorder="1" applyAlignment="1" applyProtection="1">
      <alignment horizontal="left" vertical="top" wrapText="1"/>
    </xf>
    <xf numFmtId="49" fontId="1" fillId="12" borderId="56" xfId="3" applyNumberFormat="1" applyFill="1" applyBorder="1" applyAlignment="1">
      <alignment horizontal="left" vertical="top" wrapText="1"/>
    </xf>
    <xf numFmtId="49" fontId="1" fillId="12" borderId="59" xfId="5" applyNumberFormat="1" applyFont="1" applyFill="1" applyBorder="1" applyAlignment="1" applyProtection="1">
      <alignment horizontal="left" vertical="top" wrapText="1"/>
    </xf>
    <xf numFmtId="0" fontId="1" fillId="12" borderId="29" xfId="0" applyFont="1" applyFill="1" applyBorder="1"/>
    <xf numFmtId="0" fontId="1" fillId="12" borderId="26" xfId="2" applyNumberFormat="1" applyFont="1" applyFill="1" applyBorder="1" applyProtection="1"/>
    <xf numFmtId="1" fontId="4" fillId="12" borderId="14" xfId="3" applyNumberFormat="1" applyFont="1" applyFill="1" applyBorder="1" applyAlignment="1">
      <alignment horizontal="center" vertical="center" wrapText="1"/>
    </xf>
    <xf numFmtId="0" fontId="16" fillId="11" borderId="0" xfId="3" applyFont="1" applyFill="1" applyAlignment="1">
      <alignment horizontal="left" vertical="center" wrapText="1"/>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1" fillId="4" borderId="47" xfId="3" applyFont="1" applyFill="1" applyBorder="1" applyAlignment="1">
      <alignment horizontal="left" vertical="center" wrapText="1"/>
    </xf>
    <xf numFmtId="0" fontId="21" fillId="4" borderId="50" xfId="3" applyFont="1" applyFill="1" applyBorder="1" applyAlignment="1">
      <alignment horizontal="left" vertical="center" wrapText="1"/>
    </xf>
    <xf numFmtId="0" fontId="21" fillId="4" borderId="48" xfId="3" applyFont="1" applyFill="1" applyBorder="1" applyAlignment="1">
      <alignment horizontal="center" vertical="center" wrapText="1"/>
    </xf>
    <xf numFmtId="0" fontId="21" fillId="4" borderId="15" xfId="3" applyFont="1" applyFill="1" applyBorder="1" applyAlignment="1">
      <alignment horizontal="center" vertical="center" wrapText="1"/>
    </xf>
    <xf numFmtId="0" fontId="21" fillId="4" borderId="46" xfId="3" applyFont="1" applyFill="1" applyBorder="1" applyAlignment="1">
      <alignment horizontal="center" vertical="center" wrapText="1"/>
    </xf>
    <xf numFmtId="41" fontId="20" fillId="5" borderId="0" xfId="3" applyNumberFormat="1" applyFont="1" applyFill="1" applyAlignment="1">
      <alignment horizontal="center" wrapText="1"/>
    </xf>
    <xf numFmtId="41" fontId="20" fillId="5" borderId="7" xfId="3" applyNumberFormat="1" applyFont="1" applyFill="1" applyBorder="1" applyAlignment="1">
      <alignment horizontal="center" wrapText="1"/>
    </xf>
    <xf numFmtId="0" fontId="13" fillId="0" borderId="0" xfId="3" applyFont="1" applyAlignment="1">
      <alignment vertical="top"/>
    </xf>
    <xf numFmtId="0" fontId="32" fillId="0" borderId="0" xfId="3" applyFont="1"/>
    <xf numFmtId="0" fontId="4" fillId="0" borderId="48" xfId="3" applyFont="1" applyBorder="1" applyAlignment="1">
      <alignment horizontal="justify" vertical="center" wrapText="1"/>
    </xf>
    <xf numFmtId="0" fontId="4" fillId="0" borderId="15" xfId="3" applyFont="1" applyBorder="1"/>
    <xf numFmtId="0" fontId="3" fillId="13" borderId="12" xfId="3" applyFont="1" applyFill="1" applyBorder="1" applyAlignment="1">
      <alignment horizontal="center" wrapText="1"/>
    </xf>
    <xf numFmtId="0" fontId="1" fillId="13" borderId="12" xfId="3" applyFill="1" applyBorder="1" applyAlignment="1">
      <alignment horizontal="center" wrapText="1"/>
    </xf>
    <xf numFmtId="0" fontId="3" fillId="0" borderId="0" xfId="3" applyFont="1"/>
    <xf numFmtId="0" fontId="1" fillId="0" borderId="0" xfId="3"/>
    <xf numFmtId="0" fontId="12" fillId="0" borderId="0" xfId="3" applyFont="1"/>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C42"/>
  <sheetViews>
    <sheetView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265" customFormat="1" ht="18" x14ac:dyDescent="0.25">
      <c r="A1" s="311" t="s">
        <v>0</v>
      </c>
      <c r="B1" s="311"/>
      <c r="C1" s="311"/>
    </row>
    <row r="2" spans="1:3" s="266" customFormat="1" ht="18" x14ac:dyDescent="0.25">
      <c r="A2" s="311" t="s">
        <v>1</v>
      </c>
      <c r="B2" s="311"/>
      <c r="C2" s="311"/>
    </row>
    <row r="3" spans="1:3" s="267" customFormat="1" ht="13.5" thickBot="1" x14ac:dyDescent="0.25">
      <c r="A3" s="266"/>
      <c r="B3" s="266"/>
      <c r="C3" s="266"/>
    </row>
    <row r="4" spans="1:3" s="266" customFormat="1" ht="15.75" thickBot="1" x14ac:dyDescent="0.25">
      <c r="A4" s="268" t="s">
        <v>2</v>
      </c>
      <c r="B4" s="269" t="s">
        <v>3</v>
      </c>
      <c r="C4" s="269" t="s">
        <v>4</v>
      </c>
    </row>
    <row r="5" spans="1:3" s="266" customFormat="1" ht="29.25" thickBot="1" x14ac:dyDescent="0.25">
      <c r="A5" s="69" t="s">
        <v>5</v>
      </c>
      <c r="B5" s="68" t="s">
        <v>6</v>
      </c>
      <c r="C5" s="67">
        <v>44963</v>
      </c>
    </row>
    <row r="6" spans="1:3" s="266" customFormat="1" ht="29.25" thickBot="1" x14ac:dyDescent="0.25">
      <c r="A6" s="69" t="s">
        <v>7</v>
      </c>
      <c r="B6" s="68" t="s">
        <v>8</v>
      </c>
      <c r="C6" s="67">
        <v>45145</v>
      </c>
    </row>
    <row r="8" spans="1:3" ht="17.25" customHeight="1" x14ac:dyDescent="0.2">
      <c r="A8" s="307" t="s">
        <v>9</v>
      </c>
      <c r="B8" s="307"/>
      <c r="C8" s="307"/>
    </row>
    <row r="9" spans="1:3" ht="74.25" customHeight="1" x14ac:dyDescent="0.2">
      <c r="A9" s="308" t="s">
        <v>10</v>
      </c>
      <c r="B9" s="308"/>
      <c r="C9" s="308"/>
    </row>
    <row r="10" spans="1:3" ht="45.75" customHeight="1" x14ac:dyDescent="0.2">
      <c r="A10" s="308" t="s">
        <v>11</v>
      </c>
      <c r="B10" s="308"/>
      <c r="C10" s="308"/>
    </row>
    <row r="11" spans="1:3" ht="90" customHeight="1" x14ac:dyDescent="0.2">
      <c r="A11" s="308" t="s">
        <v>12</v>
      </c>
      <c r="B11" s="308"/>
      <c r="C11" s="308"/>
    </row>
    <row r="12" spans="1:3" ht="11.25" customHeight="1" x14ac:dyDescent="0.2">
      <c r="A12" s="308"/>
      <c r="B12" s="308"/>
      <c r="C12" s="308"/>
    </row>
    <row r="13" spans="1:3" ht="15" customHeight="1" x14ac:dyDescent="0.2">
      <c r="A13" s="307" t="s">
        <v>13</v>
      </c>
      <c r="B13" s="307"/>
      <c r="C13" s="307"/>
    </row>
    <row r="14" spans="1:3" ht="65.25" customHeight="1" x14ac:dyDescent="0.2">
      <c r="A14" s="308" t="s">
        <v>14</v>
      </c>
      <c r="B14" s="308"/>
      <c r="C14" s="308"/>
    </row>
    <row r="15" spans="1:3" s="25" customFormat="1" ht="50.25" customHeight="1" x14ac:dyDescent="0.2">
      <c r="A15" s="308" t="s">
        <v>15</v>
      </c>
      <c r="B15" s="308"/>
      <c r="C15" s="308"/>
    </row>
    <row r="16" spans="1:3" x14ac:dyDescent="0.2">
      <c r="A16" s="308"/>
      <c r="B16" s="308"/>
      <c r="C16" s="308"/>
    </row>
    <row r="17" spans="1:3" ht="16.5" customHeight="1" x14ac:dyDescent="0.2">
      <c r="A17" s="310" t="s">
        <v>16</v>
      </c>
      <c r="B17" s="310"/>
      <c r="C17" s="310"/>
    </row>
    <row r="18" spans="1:3" ht="30.75" customHeight="1" x14ac:dyDescent="0.2">
      <c r="A18" s="309" t="s">
        <v>17</v>
      </c>
      <c r="B18" s="309"/>
      <c r="C18" s="309"/>
    </row>
    <row r="19" spans="1:3" ht="30" customHeight="1" x14ac:dyDescent="0.2">
      <c r="A19" s="309" t="s">
        <v>18</v>
      </c>
      <c r="B19" s="309"/>
      <c r="C19" s="309"/>
    </row>
    <row r="20" spans="1:3" s="25" customFormat="1" ht="24.75" customHeight="1" x14ac:dyDescent="0.2">
      <c r="A20" s="309" t="s">
        <v>19</v>
      </c>
      <c r="B20" s="309"/>
      <c r="C20" s="309"/>
    </row>
    <row r="21" spans="1:3" ht="30" customHeight="1" x14ac:dyDescent="0.2">
      <c r="A21" s="309" t="s">
        <v>20</v>
      </c>
      <c r="B21" s="309"/>
      <c r="C21" s="309"/>
    </row>
    <row r="22" spans="1:3" x14ac:dyDescent="0.2">
      <c r="A22" s="308"/>
      <c r="B22" s="308"/>
      <c r="C22" s="308"/>
    </row>
    <row r="23" spans="1:3" ht="12.75" customHeight="1" x14ac:dyDescent="0.2">
      <c r="A23" s="310" t="s">
        <v>21</v>
      </c>
      <c r="B23" s="310"/>
      <c r="C23" s="310"/>
    </row>
    <row r="24" spans="1:3" s="25" customFormat="1" ht="172.5" customHeight="1" x14ac:dyDescent="0.2">
      <c r="A24" s="309" t="s">
        <v>22</v>
      </c>
      <c r="B24" s="309"/>
      <c r="C24" s="309"/>
    </row>
    <row r="25" spans="1:3" ht="174.75" customHeight="1" x14ac:dyDescent="0.2">
      <c r="A25" s="309" t="s">
        <v>23</v>
      </c>
      <c r="B25" s="309"/>
      <c r="C25" s="309"/>
    </row>
    <row r="26" spans="1:3" x14ac:dyDescent="0.2">
      <c r="A26" s="308"/>
      <c r="B26" s="308"/>
      <c r="C26" s="308"/>
    </row>
    <row r="27" spans="1:3" ht="13.5" customHeight="1" x14ac:dyDescent="0.2">
      <c r="A27" s="310" t="s">
        <v>24</v>
      </c>
      <c r="B27" s="310"/>
      <c r="C27" s="310"/>
    </row>
    <row r="28" spans="1:3" ht="54" customHeight="1" x14ac:dyDescent="0.2">
      <c r="A28" s="309" t="s">
        <v>25</v>
      </c>
      <c r="B28" s="309"/>
      <c r="C28" s="309"/>
    </row>
    <row r="29" spans="1:3" ht="31.5" customHeight="1" x14ac:dyDescent="0.2">
      <c r="A29" s="309" t="s">
        <v>26</v>
      </c>
      <c r="B29" s="309"/>
      <c r="C29" s="309"/>
    </row>
    <row r="30" spans="1:3" ht="55.5" customHeight="1" x14ac:dyDescent="0.2">
      <c r="A30" s="309" t="s">
        <v>27</v>
      </c>
      <c r="B30" s="309"/>
      <c r="C30" s="309"/>
    </row>
    <row r="31" spans="1:3" x14ac:dyDescent="0.2">
      <c r="A31" s="308"/>
      <c r="B31" s="308"/>
      <c r="C31" s="308"/>
    </row>
    <row r="32" spans="1:3" x14ac:dyDescent="0.2">
      <c r="A32" s="307" t="s">
        <v>28</v>
      </c>
      <c r="B32" s="307"/>
      <c r="C32" s="307"/>
    </row>
    <row r="33" spans="1:3" ht="43.5" customHeight="1" x14ac:dyDescent="0.2">
      <c r="A33" s="308" t="s">
        <v>29</v>
      </c>
      <c r="B33" s="308"/>
      <c r="C33" s="308"/>
    </row>
    <row r="35" spans="1:3" x14ac:dyDescent="0.2">
      <c r="A35" s="307" t="s">
        <v>30</v>
      </c>
      <c r="B35" s="307"/>
      <c r="C35" s="307"/>
    </row>
    <row r="36" spans="1:3" ht="54" customHeight="1" x14ac:dyDescent="0.2">
      <c r="A36" s="308" t="s">
        <v>31</v>
      </c>
      <c r="B36" s="308"/>
      <c r="C36" s="308"/>
    </row>
    <row r="37" spans="1:3" x14ac:dyDescent="0.2">
      <c r="A37" s="308"/>
      <c r="B37" s="308"/>
      <c r="C37" s="308"/>
    </row>
    <row r="38" spans="1:3" x14ac:dyDescent="0.2">
      <c r="A38" s="307" t="s">
        <v>32</v>
      </c>
      <c r="B38" s="307"/>
      <c r="C38" s="307"/>
    </row>
    <row r="39" spans="1:3" ht="86.25" customHeight="1" x14ac:dyDescent="0.2">
      <c r="A39" s="308" t="s">
        <v>33</v>
      </c>
      <c r="B39" s="308"/>
      <c r="C39" s="308"/>
    </row>
    <row r="41" spans="1:3" x14ac:dyDescent="0.2">
      <c r="A41" s="307" t="s">
        <v>34</v>
      </c>
      <c r="B41" s="307"/>
      <c r="C41" s="307"/>
    </row>
    <row r="42" spans="1:3" ht="77.25" customHeight="1" x14ac:dyDescent="0.2">
      <c r="A42" s="308" t="s">
        <v>35</v>
      </c>
      <c r="B42" s="308"/>
      <c r="C42" s="308"/>
    </row>
  </sheetData>
  <sheetProtection algorithmName="SHA-512" hashValue="Gfpr0Hdswc+YWG+d7hMek5avMQSC7XHcZ7c28FvI08BGPIBIVjGuIgFhDO6HFDBCfmM+kHreVMG76gjLPmC3AQ==" saltValue="UW9pRvOBpJBx5mq1ZR2Q7Q=="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6" orientation="portrait" horizontalDpi="4294967295" verticalDpi="4294967295"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R117"/>
  <sheetViews>
    <sheetView showGridLines="0" tabSelected="1" zoomScaleNormal="100" workbookViewId="0">
      <selection activeCell="I74" sqref="I74"/>
    </sheetView>
  </sheetViews>
  <sheetFormatPr defaultColWidth="8.85546875" defaultRowHeight="12.75" x14ac:dyDescent="0.2"/>
  <cols>
    <col min="1" max="1" width="33.140625" style="1" customWidth="1"/>
    <col min="2" max="2" width="32.5703125" style="1" customWidth="1"/>
    <col min="3" max="3" width="30.42578125" style="1" customWidth="1"/>
    <col min="4" max="4" width="11.140625" style="1" customWidth="1"/>
    <col min="5" max="5" width="10.85546875" style="1" customWidth="1"/>
    <col min="6" max="6" width="10" style="1" customWidth="1"/>
    <col min="7" max="9" width="14.85546875" style="1" customWidth="1"/>
    <col min="10" max="12" width="14.42578125" style="1" customWidth="1"/>
    <col min="13" max="13" width="13.85546875" style="21" bestFit="1" customWidth="1"/>
    <col min="14" max="14" width="16.7109375" style="20" customWidth="1"/>
    <col min="15" max="18" width="25" style="65" customWidth="1"/>
    <col min="19" max="16384" width="8.85546875" style="1"/>
  </cols>
  <sheetData>
    <row r="1" spans="1:18" ht="18" x14ac:dyDescent="0.25">
      <c r="A1" s="58" t="s">
        <v>36</v>
      </c>
      <c r="B1" s="25"/>
      <c r="C1" s="36"/>
      <c r="D1" s="36"/>
      <c r="E1" s="36"/>
      <c r="F1" s="36"/>
      <c r="G1" s="36"/>
      <c r="H1" s="36"/>
      <c r="I1" s="36"/>
      <c r="J1" s="36"/>
      <c r="K1" s="36"/>
      <c r="L1" s="36"/>
      <c r="M1" s="35"/>
      <c r="N1" s="34"/>
      <c r="O1" s="72"/>
      <c r="P1" s="72"/>
      <c r="Q1" s="72"/>
      <c r="R1" s="72"/>
    </row>
    <row r="2" spans="1:18" ht="18" x14ac:dyDescent="0.2">
      <c r="A2" s="59" t="s">
        <v>37</v>
      </c>
      <c r="B2" s="25"/>
      <c r="C2" s="36"/>
      <c r="D2" s="36"/>
      <c r="E2" s="36"/>
      <c r="F2" s="36"/>
      <c r="G2" s="36"/>
      <c r="H2" s="36"/>
      <c r="I2" s="36"/>
      <c r="J2" s="36"/>
      <c r="K2" s="36"/>
      <c r="L2" s="36"/>
      <c r="M2" s="35"/>
      <c r="N2" s="34"/>
      <c r="O2" s="72"/>
      <c r="P2" s="72"/>
      <c r="Q2" s="72"/>
      <c r="R2" s="72"/>
    </row>
    <row r="3" spans="1:18" ht="13.5" thickBot="1" x14ac:dyDescent="0.25">
      <c r="A3" s="25"/>
      <c r="B3" s="25"/>
      <c r="C3" s="36"/>
      <c r="D3" s="36"/>
      <c r="E3" s="36"/>
      <c r="F3" s="36"/>
      <c r="G3" s="36"/>
      <c r="H3" s="36"/>
      <c r="I3" s="36"/>
      <c r="J3" s="36"/>
      <c r="K3" s="36"/>
      <c r="L3" s="36"/>
      <c r="M3" s="35"/>
      <c r="N3" s="34"/>
      <c r="O3" s="72"/>
      <c r="P3" s="72"/>
      <c r="Q3" s="72"/>
      <c r="R3" s="72"/>
    </row>
    <row r="4" spans="1:18" ht="13.5" thickBot="1" x14ac:dyDescent="0.25">
      <c r="A4" s="19" t="s">
        <v>38</v>
      </c>
      <c r="B4" s="18"/>
      <c r="C4" s="18"/>
      <c r="D4" s="18"/>
      <c r="E4" s="18"/>
      <c r="F4" s="18"/>
      <c r="G4" s="18"/>
      <c r="H4" s="18"/>
      <c r="I4" s="18"/>
      <c r="J4" s="18"/>
      <c r="K4" s="18"/>
      <c r="L4" s="18"/>
      <c r="M4" s="129"/>
      <c r="N4" s="17"/>
    </row>
    <row r="5" spans="1:18" ht="33.75" x14ac:dyDescent="0.2">
      <c r="A5" s="128"/>
      <c r="B5" s="62"/>
      <c r="C5" s="62"/>
      <c r="D5" s="62"/>
      <c r="E5" s="62"/>
      <c r="F5" s="62"/>
      <c r="G5" s="150" t="s">
        <v>39</v>
      </c>
      <c r="H5" s="150" t="s">
        <v>40</v>
      </c>
      <c r="I5" s="150" t="s">
        <v>41</v>
      </c>
      <c r="J5" s="150" t="s">
        <v>42</v>
      </c>
      <c r="K5" s="150" t="s">
        <v>43</v>
      </c>
      <c r="L5" s="150" t="s">
        <v>44</v>
      </c>
      <c r="M5" s="151" t="s">
        <v>45</v>
      </c>
      <c r="N5" s="152" t="s">
        <v>46</v>
      </c>
      <c r="O5" s="73"/>
      <c r="P5" s="73"/>
      <c r="Q5" s="73"/>
      <c r="R5" s="73"/>
    </row>
    <row r="6" spans="1:18" x14ac:dyDescent="0.2">
      <c r="A6" s="197" t="s">
        <v>47</v>
      </c>
      <c r="B6" s="219" t="s">
        <v>48</v>
      </c>
      <c r="C6" s="219"/>
      <c r="D6" s="191" t="str">
        <f>A24</f>
        <v>1A.  Staff Salaries</v>
      </c>
      <c r="G6" s="173">
        <f t="shared" ref="G6:I6" si="0">G32</f>
        <v>55869</v>
      </c>
      <c r="H6" s="173">
        <f t="shared" si="0"/>
        <v>27876.51</v>
      </c>
      <c r="I6" s="173">
        <f t="shared" si="0"/>
        <v>27992.49</v>
      </c>
      <c r="J6" s="173">
        <f t="shared" ref="J6:K6" si="1">J32</f>
        <v>22145</v>
      </c>
      <c r="K6" s="173">
        <f t="shared" si="1"/>
        <v>5618</v>
      </c>
      <c r="L6" s="173">
        <f>L32</f>
        <v>27763</v>
      </c>
      <c r="M6" s="31">
        <f t="shared" ref="M6:M13" si="2">IFERROR(L6/H6,"N/A")</f>
        <v>0.99592811295244643</v>
      </c>
      <c r="N6" s="175">
        <f>N32</f>
        <v>53287</v>
      </c>
    </row>
    <row r="7" spans="1:18" x14ac:dyDescent="0.2">
      <c r="A7" s="197" t="s">
        <v>49</v>
      </c>
      <c r="B7" s="220" t="s">
        <v>50</v>
      </c>
      <c r="C7" s="220"/>
      <c r="D7" s="191" t="str">
        <f>A34</f>
        <v>1B.  Staff Fringe Benefits</v>
      </c>
      <c r="G7" s="173">
        <f t="shared" ref="G7:I7" si="3">G45</f>
        <v>17877.909500000002</v>
      </c>
      <c r="H7" s="173">
        <f t="shared" si="3"/>
        <v>8920.3985049999992</v>
      </c>
      <c r="I7" s="173">
        <f t="shared" si="3"/>
        <v>8957.5109950000005</v>
      </c>
      <c r="J7" s="173">
        <f>J45</f>
        <v>7086.4000000000005</v>
      </c>
      <c r="K7" s="173">
        <f>K45</f>
        <v>1797.76</v>
      </c>
      <c r="L7" s="173">
        <f>L45</f>
        <v>8884.16</v>
      </c>
      <c r="M7" s="31">
        <f t="shared" si="2"/>
        <v>0.99593756882277318</v>
      </c>
      <c r="N7" s="175">
        <f>N45</f>
        <v>17051</v>
      </c>
    </row>
    <row r="8" spans="1:18" x14ac:dyDescent="0.2">
      <c r="A8" s="125"/>
      <c r="D8" s="191" t="str">
        <f>A47</f>
        <v>2.  Consultant Services</v>
      </c>
      <c r="G8" s="173">
        <f t="shared" ref="G8:I8" si="4">G53</f>
        <v>0</v>
      </c>
      <c r="H8" s="173">
        <f t="shared" si="4"/>
        <v>0</v>
      </c>
      <c r="I8" s="173">
        <f t="shared" si="4"/>
        <v>0</v>
      </c>
      <c r="J8" s="173">
        <f>J53</f>
        <v>0</v>
      </c>
      <c r="K8" s="173">
        <f>K53</f>
        <v>0</v>
      </c>
      <c r="L8" s="173">
        <f>L53</f>
        <v>0</v>
      </c>
      <c r="M8" s="31" t="str">
        <f t="shared" si="2"/>
        <v>N/A</v>
      </c>
      <c r="N8" s="175">
        <f>N53</f>
        <v>0</v>
      </c>
    </row>
    <row r="9" spans="1:18" x14ac:dyDescent="0.2">
      <c r="A9" s="125"/>
      <c r="D9" s="191" t="str">
        <f>A55</f>
        <v>3.  Operating Expenses</v>
      </c>
      <c r="G9" s="173">
        <f t="shared" ref="G9:L9" si="5">G62</f>
        <v>600</v>
      </c>
      <c r="H9" s="173">
        <f t="shared" si="5"/>
        <v>600</v>
      </c>
      <c r="I9" s="173">
        <f t="shared" si="5"/>
        <v>0</v>
      </c>
      <c r="J9" s="173">
        <f t="shared" si="5"/>
        <v>0</v>
      </c>
      <c r="K9" s="173">
        <f t="shared" si="5"/>
        <v>599</v>
      </c>
      <c r="L9" s="173">
        <f t="shared" si="5"/>
        <v>599</v>
      </c>
      <c r="M9" s="31">
        <f t="shared" si="2"/>
        <v>0.99833333333333329</v>
      </c>
      <c r="N9" s="175">
        <f>N62</f>
        <v>0</v>
      </c>
    </row>
    <row r="10" spans="1:18" x14ac:dyDescent="0.2">
      <c r="A10" s="26" t="s">
        <v>51</v>
      </c>
      <c r="B10" s="146" t="s">
        <v>61</v>
      </c>
      <c r="D10" s="191" t="str">
        <f>A64</f>
        <v>4.  Direct Client Support</v>
      </c>
      <c r="G10" s="173">
        <f>G70</f>
        <v>0</v>
      </c>
      <c r="H10" s="173">
        <f t="shared" ref="H10:N10" si="6">H70</f>
        <v>0</v>
      </c>
      <c r="I10" s="173">
        <f t="shared" si="6"/>
        <v>0</v>
      </c>
      <c r="J10" s="173">
        <f t="shared" si="6"/>
        <v>0</v>
      </c>
      <c r="K10" s="173">
        <f t="shared" si="6"/>
        <v>0</v>
      </c>
      <c r="L10" s="173">
        <f t="shared" si="6"/>
        <v>0</v>
      </c>
      <c r="M10" s="31" t="str">
        <f t="shared" si="2"/>
        <v>N/A</v>
      </c>
      <c r="N10" s="175">
        <f t="shared" si="6"/>
        <v>0</v>
      </c>
    </row>
    <row r="11" spans="1:18" x14ac:dyDescent="0.2">
      <c r="A11" s="125"/>
      <c r="D11" s="191" t="str">
        <f>A72</f>
        <v>5.  Other</v>
      </c>
      <c r="G11" s="173">
        <f>G78</f>
        <v>0</v>
      </c>
      <c r="H11" s="173">
        <f t="shared" ref="H11:N11" si="7">H78</f>
        <v>0</v>
      </c>
      <c r="I11" s="173">
        <f t="shared" si="7"/>
        <v>0</v>
      </c>
      <c r="J11" s="173">
        <f t="shared" si="7"/>
        <v>0</v>
      </c>
      <c r="K11" s="173">
        <f t="shared" si="7"/>
        <v>0</v>
      </c>
      <c r="L11" s="173">
        <f t="shared" si="7"/>
        <v>0</v>
      </c>
      <c r="M11" s="31" t="str">
        <f t="shared" si="2"/>
        <v>N/A</v>
      </c>
      <c r="N11" s="175">
        <f t="shared" si="7"/>
        <v>0</v>
      </c>
    </row>
    <row r="12" spans="1:18" x14ac:dyDescent="0.2">
      <c r="A12" s="125"/>
      <c r="D12" s="191" t="str">
        <f>A80</f>
        <v>6.  Indirect Administrative Costs</v>
      </c>
      <c r="G12" s="173">
        <f>G87</f>
        <v>11152.036425</v>
      </c>
      <c r="H12" s="173">
        <f t="shared" ref="H12:L12" si="8">H87</f>
        <v>6421.3792757499996</v>
      </c>
      <c r="I12" s="173">
        <f t="shared" si="8"/>
        <v>4730.6571492500007</v>
      </c>
      <c r="J12" s="173">
        <f t="shared" si="8"/>
        <v>5553.9660000000003</v>
      </c>
      <c r="K12" s="173">
        <f t="shared" si="8"/>
        <v>1017.9944</v>
      </c>
      <c r="L12" s="173">
        <f t="shared" si="8"/>
        <v>6571.9603999999999</v>
      </c>
      <c r="M12" s="31">
        <f t="shared" si="2"/>
        <v>1.023449965775836</v>
      </c>
      <c r="N12" s="175">
        <f>N87</f>
        <v>10551</v>
      </c>
    </row>
    <row r="13" spans="1:18" x14ac:dyDescent="0.2">
      <c r="A13" s="125" t="s">
        <v>53</v>
      </c>
      <c r="B13" s="190">
        <v>43818</v>
      </c>
      <c r="D13" s="192" t="str">
        <f>C89</f>
        <v>7.   TOTAL BUDGET</v>
      </c>
      <c r="E13" s="25"/>
      <c r="F13" s="25"/>
      <c r="G13" s="174">
        <f>G89</f>
        <v>85498.945925000007</v>
      </c>
      <c r="H13" s="174">
        <f t="shared" ref="H13:L13" si="9">H89</f>
        <v>43818.287780749997</v>
      </c>
      <c r="I13" s="174">
        <f t="shared" si="9"/>
        <v>41680.658144250003</v>
      </c>
      <c r="J13" s="174">
        <f t="shared" si="9"/>
        <v>34785.366000000002</v>
      </c>
      <c r="K13" s="174">
        <f t="shared" si="9"/>
        <v>9032.7543999999998</v>
      </c>
      <c r="L13" s="174">
        <f t="shared" si="9"/>
        <v>43818.1204</v>
      </c>
      <c r="M13" s="33">
        <f t="shared" si="2"/>
        <v>0.99999618011660252</v>
      </c>
      <c r="N13" s="176">
        <f>N89</f>
        <v>80889</v>
      </c>
    </row>
    <row r="14" spans="1:18" x14ac:dyDescent="0.2">
      <c r="A14" s="125" t="s">
        <v>54</v>
      </c>
      <c r="B14" s="198">
        <f>L13</f>
        <v>43818.1204</v>
      </c>
      <c r="M14" s="1"/>
      <c r="N14" s="153"/>
    </row>
    <row r="15" spans="1:18" x14ac:dyDescent="0.2">
      <c r="A15" s="125" t="s">
        <v>55</v>
      </c>
      <c r="B15" s="198">
        <f>B13-B14</f>
        <v>-0.12039999999979045</v>
      </c>
      <c r="M15" s="1"/>
      <c r="N15" s="153"/>
    </row>
    <row r="16" spans="1:18" x14ac:dyDescent="0.2">
      <c r="A16" s="125"/>
      <c r="M16" s="1"/>
      <c r="N16" s="153"/>
    </row>
    <row r="17" spans="1:18" ht="13.5" thickBot="1" x14ac:dyDescent="0.25">
      <c r="A17" s="126"/>
      <c r="B17" s="127"/>
      <c r="C17" s="42"/>
      <c r="D17" s="127"/>
      <c r="E17" s="127"/>
      <c r="F17" s="127"/>
      <c r="G17" s="42"/>
      <c r="H17" s="42"/>
      <c r="I17" s="42"/>
      <c r="J17" s="42"/>
      <c r="K17" s="42"/>
      <c r="L17" s="42"/>
      <c r="M17" s="42"/>
      <c r="N17" s="154"/>
    </row>
    <row r="18" spans="1:18" ht="13.5" thickBot="1" x14ac:dyDescent="0.25">
      <c r="A18" s="25"/>
      <c r="D18" s="25"/>
      <c r="E18" s="25"/>
      <c r="F18" s="25"/>
      <c r="G18" s="70"/>
      <c r="H18" s="70"/>
      <c r="I18" s="70"/>
      <c r="J18" s="70"/>
      <c r="K18" s="70"/>
      <c r="L18" s="70"/>
      <c r="M18" s="64"/>
      <c r="N18" s="70"/>
    </row>
    <row r="19" spans="1:18" hidden="1" x14ac:dyDescent="0.2">
      <c r="A19" s="128" t="s">
        <v>52</v>
      </c>
      <c r="B19" s="62"/>
      <c r="C19" s="62" t="s">
        <v>56</v>
      </c>
      <c r="D19" s="158"/>
      <c r="E19" s="158"/>
      <c r="F19" s="62" t="s">
        <v>57</v>
      </c>
      <c r="G19" s="159"/>
      <c r="H19" s="159"/>
      <c r="I19" s="159"/>
      <c r="J19" s="159"/>
      <c r="K19" s="159"/>
      <c r="L19" s="159"/>
      <c r="M19" s="160"/>
      <c r="N19" s="161"/>
    </row>
    <row r="20" spans="1:18" hidden="1" x14ac:dyDescent="0.2">
      <c r="A20" s="125" t="s">
        <v>58</v>
      </c>
      <c r="C20" s="1" t="s">
        <v>59</v>
      </c>
      <c r="D20" s="25"/>
      <c r="E20" s="25"/>
      <c r="F20" s="1" t="s">
        <v>60</v>
      </c>
      <c r="G20" s="70"/>
      <c r="H20" s="70"/>
      <c r="I20" s="70"/>
      <c r="J20" s="70"/>
      <c r="K20" s="70"/>
      <c r="L20" s="70"/>
      <c r="M20" s="64"/>
      <c r="N20" s="162"/>
    </row>
    <row r="21" spans="1:18" ht="13.5" hidden="1" thickBot="1" x14ac:dyDescent="0.25">
      <c r="A21" s="46" t="s">
        <v>61</v>
      </c>
      <c r="B21" s="42"/>
      <c r="C21" s="1" t="s">
        <v>62</v>
      </c>
      <c r="D21" s="42"/>
      <c r="E21" s="42"/>
      <c r="F21" s="42" t="s">
        <v>63</v>
      </c>
      <c r="G21" s="42"/>
      <c r="H21" s="42"/>
      <c r="I21" s="42"/>
      <c r="J21" s="42"/>
      <c r="K21" s="42"/>
      <c r="L21" s="42"/>
      <c r="M21" s="23"/>
      <c r="N21" s="163"/>
    </row>
    <row r="22" spans="1:18" ht="13.5" thickBot="1" x14ac:dyDescent="0.25">
      <c r="A22" s="19" t="s">
        <v>64</v>
      </c>
      <c r="B22" s="18"/>
      <c r="C22" s="18"/>
      <c r="D22" s="18"/>
      <c r="E22" s="18"/>
      <c r="F22" s="18"/>
      <c r="G22" s="18"/>
      <c r="H22" s="18"/>
      <c r="I22" s="18"/>
      <c r="J22" s="18"/>
      <c r="K22" s="18"/>
      <c r="L22" s="18"/>
      <c r="M22" s="129"/>
      <c r="N22" s="17"/>
    </row>
    <row r="23" spans="1:18" ht="13.5" thickBot="1" x14ac:dyDescent="0.25"/>
    <row r="24" spans="1:18" x14ac:dyDescent="0.2">
      <c r="A24" s="112" t="s">
        <v>65</v>
      </c>
      <c r="B24" s="113"/>
      <c r="C24" s="113"/>
      <c r="D24" s="113"/>
      <c r="E24" s="113"/>
      <c r="F24" s="114"/>
      <c r="G24" s="115"/>
      <c r="H24" s="115"/>
      <c r="I24" s="115"/>
      <c r="J24" s="115"/>
      <c r="K24" s="115"/>
      <c r="L24" s="115"/>
      <c r="M24" s="116"/>
      <c r="N24" s="117"/>
    </row>
    <row r="25" spans="1:18" s="53" customFormat="1" ht="11.25" x14ac:dyDescent="0.2">
      <c r="A25" s="199" t="s">
        <v>66</v>
      </c>
      <c r="B25" s="57"/>
      <c r="C25" s="57"/>
      <c r="D25" s="57"/>
      <c r="E25" s="57"/>
      <c r="F25" s="51"/>
      <c r="G25" s="15"/>
      <c r="H25" s="15"/>
      <c r="I25" s="15"/>
      <c r="J25" s="15"/>
      <c r="K25" s="15"/>
      <c r="L25" s="15"/>
      <c r="M25" s="14"/>
      <c r="N25" s="118"/>
      <c r="O25" s="66"/>
      <c r="P25" s="66"/>
      <c r="Q25" s="66"/>
      <c r="R25" s="66"/>
    </row>
    <row r="26" spans="1:18" s="53" customFormat="1" ht="33.75" x14ac:dyDescent="0.2">
      <c r="A26" s="156" t="s">
        <v>67</v>
      </c>
      <c r="B26" s="157" t="s">
        <v>68</v>
      </c>
      <c r="C26" s="32" t="s">
        <v>69</v>
      </c>
      <c r="D26" s="32" t="s">
        <v>70</v>
      </c>
      <c r="E26" s="32" t="s">
        <v>71</v>
      </c>
      <c r="F26" s="32" t="s">
        <v>72</v>
      </c>
      <c r="G26" s="32" t="s">
        <v>39</v>
      </c>
      <c r="H26" s="32" t="s">
        <v>40</v>
      </c>
      <c r="I26" s="32" t="s">
        <v>41</v>
      </c>
      <c r="J26" s="32" t="s">
        <v>42</v>
      </c>
      <c r="K26" s="32" t="s">
        <v>43</v>
      </c>
      <c r="L26" s="32" t="s">
        <v>44</v>
      </c>
      <c r="M26" s="40" t="s">
        <v>45</v>
      </c>
      <c r="N26" s="119" t="s">
        <v>46</v>
      </c>
      <c r="O26" s="73" t="s">
        <v>73</v>
      </c>
      <c r="P26" s="73" t="s">
        <v>74</v>
      </c>
      <c r="Q26" s="73" t="s">
        <v>75</v>
      </c>
      <c r="R26" s="73" t="s">
        <v>76</v>
      </c>
    </row>
    <row r="27" spans="1:18" x14ac:dyDescent="0.2">
      <c r="A27" s="275" t="s">
        <v>77</v>
      </c>
      <c r="B27" s="276" t="s">
        <v>78</v>
      </c>
      <c r="C27" s="277" t="s">
        <v>62</v>
      </c>
      <c r="D27" s="278">
        <v>100</v>
      </c>
      <c r="E27" s="279">
        <v>1</v>
      </c>
      <c r="F27" s="280">
        <v>12</v>
      </c>
      <c r="G27" s="281">
        <v>55869</v>
      </c>
      <c r="H27" s="281">
        <v>27876.51</v>
      </c>
      <c r="I27" s="173">
        <f>G27-H27</f>
        <v>27992.49</v>
      </c>
      <c r="J27" s="168">
        <v>22145</v>
      </c>
      <c r="K27" s="168">
        <v>5618</v>
      </c>
      <c r="L27" s="169">
        <f t="shared" ref="L27:L31" si="10">SUM(J27:K27)</f>
        <v>27763</v>
      </c>
      <c r="M27" s="31">
        <f t="shared" ref="M27:M32" si="11">IFERROR(L27/H27,"N/A")</f>
        <v>0.99592811295244643</v>
      </c>
      <c r="N27" s="171">
        <v>53287</v>
      </c>
      <c r="O27" s="143"/>
      <c r="P27" s="144"/>
      <c r="Q27" s="143"/>
      <c r="R27" s="144"/>
    </row>
    <row r="28" spans="1:18" x14ac:dyDescent="0.2">
      <c r="A28" s="275"/>
      <c r="B28" s="276"/>
      <c r="C28" s="277"/>
      <c r="D28" s="278"/>
      <c r="E28" s="279"/>
      <c r="F28" s="280"/>
      <c r="G28" s="281">
        <v>0</v>
      </c>
      <c r="H28" s="281">
        <v>0</v>
      </c>
      <c r="I28" s="178">
        <f t="shared" ref="I28:I31" si="12">G28-H28</f>
        <v>0</v>
      </c>
      <c r="J28" s="168">
        <v>0</v>
      </c>
      <c r="K28" s="168">
        <v>0</v>
      </c>
      <c r="L28" s="169">
        <f t="shared" si="10"/>
        <v>0</v>
      </c>
      <c r="M28" s="31" t="str">
        <f t="shared" si="11"/>
        <v>N/A</v>
      </c>
      <c r="N28" s="171">
        <v>0</v>
      </c>
      <c r="O28" s="143"/>
      <c r="P28" s="144"/>
      <c r="Q28" s="143"/>
      <c r="R28" s="144"/>
    </row>
    <row r="29" spans="1:18" x14ac:dyDescent="0.2">
      <c r="A29" s="275"/>
      <c r="B29" s="276"/>
      <c r="C29" s="277"/>
      <c r="D29" s="278"/>
      <c r="E29" s="279"/>
      <c r="F29" s="280"/>
      <c r="G29" s="281">
        <v>0</v>
      </c>
      <c r="H29" s="281">
        <v>0</v>
      </c>
      <c r="I29" s="178">
        <f t="shared" si="12"/>
        <v>0</v>
      </c>
      <c r="J29" s="168">
        <v>0</v>
      </c>
      <c r="K29" s="168">
        <v>0</v>
      </c>
      <c r="L29" s="169">
        <f t="shared" si="10"/>
        <v>0</v>
      </c>
      <c r="M29" s="31" t="str">
        <f t="shared" si="11"/>
        <v>N/A</v>
      </c>
      <c r="N29" s="171">
        <v>0</v>
      </c>
      <c r="O29" s="143"/>
      <c r="P29" s="144"/>
      <c r="Q29" s="143"/>
      <c r="R29" s="144"/>
    </row>
    <row r="30" spans="1:18" x14ac:dyDescent="0.2">
      <c r="A30" s="275"/>
      <c r="B30" s="276"/>
      <c r="C30" s="277"/>
      <c r="D30" s="278"/>
      <c r="E30" s="279"/>
      <c r="F30" s="280"/>
      <c r="G30" s="281">
        <v>0</v>
      </c>
      <c r="H30" s="281">
        <v>0</v>
      </c>
      <c r="I30" s="178">
        <f t="shared" si="12"/>
        <v>0</v>
      </c>
      <c r="J30" s="168">
        <v>0</v>
      </c>
      <c r="K30" s="168">
        <v>0</v>
      </c>
      <c r="L30" s="169">
        <f t="shared" si="10"/>
        <v>0</v>
      </c>
      <c r="M30" s="31" t="str">
        <f t="shared" si="11"/>
        <v>N/A</v>
      </c>
      <c r="N30" s="171">
        <v>0</v>
      </c>
      <c r="O30" s="143"/>
      <c r="P30" s="144"/>
      <c r="Q30" s="143"/>
      <c r="R30" s="144"/>
    </row>
    <row r="31" spans="1:18" x14ac:dyDescent="0.2">
      <c r="A31" s="275"/>
      <c r="B31" s="276"/>
      <c r="C31" s="277"/>
      <c r="D31" s="278"/>
      <c r="E31" s="279"/>
      <c r="F31" s="280"/>
      <c r="G31" s="281">
        <v>0</v>
      </c>
      <c r="H31" s="281">
        <v>0</v>
      </c>
      <c r="I31" s="178">
        <f t="shared" si="12"/>
        <v>0</v>
      </c>
      <c r="J31" s="168">
        <v>0</v>
      </c>
      <c r="K31" s="168">
        <v>0</v>
      </c>
      <c r="L31" s="169">
        <f t="shared" si="10"/>
        <v>0</v>
      </c>
      <c r="M31" s="31" t="str">
        <f t="shared" si="11"/>
        <v>N/A</v>
      </c>
      <c r="N31" s="171">
        <v>0</v>
      </c>
      <c r="O31" s="143"/>
      <c r="P31" s="144"/>
      <c r="Q31" s="143"/>
      <c r="R31" s="144"/>
    </row>
    <row r="32" spans="1:18" ht="13.5" thickBot="1" x14ac:dyDescent="0.25">
      <c r="A32" s="120"/>
      <c r="B32" s="111"/>
      <c r="C32" s="121" t="s">
        <v>79</v>
      </c>
      <c r="D32" s="122"/>
      <c r="E32" s="122"/>
      <c r="F32" s="123"/>
      <c r="G32" s="170">
        <f t="shared" ref="G32:L32" si="13">SUM(G27:G31)</f>
        <v>55869</v>
      </c>
      <c r="H32" s="170">
        <f t="shared" si="13"/>
        <v>27876.51</v>
      </c>
      <c r="I32" s="170">
        <f t="shared" si="13"/>
        <v>27992.49</v>
      </c>
      <c r="J32" s="170">
        <f t="shared" si="13"/>
        <v>22145</v>
      </c>
      <c r="K32" s="170">
        <f t="shared" si="13"/>
        <v>5618</v>
      </c>
      <c r="L32" s="170">
        <f t="shared" si="13"/>
        <v>27763</v>
      </c>
      <c r="M32" s="124">
        <f t="shared" si="11"/>
        <v>0.99592811295244643</v>
      </c>
      <c r="N32" s="172">
        <f>SUM(N27:N31)</f>
        <v>53287</v>
      </c>
    </row>
    <row r="33" spans="1:18" ht="13.5" thickBot="1" x14ac:dyDescent="0.25">
      <c r="O33" s="74"/>
      <c r="P33" s="74"/>
      <c r="Q33" s="74"/>
      <c r="R33" s="74"/>
    </row>
    <row r="34" spans="1:18" x14ac:dyDescent="0.2">
      <c r="A34" s="12" t="s">
        <v>80</v>
      </c>
      <c r="B34" s="11"/>
      <c r="C34" s="11"/>
      <c r="D34" s="11"/>
      <c r="E34" s="11"/>
      <c r="F34" s="10"/>
      <c r="G34" s="9"/>
      <c r="H34" s="9"/>
      <c r="I34" s="9"/>
      <c r="J34" s="9"/>
      <c r="K34" s="9"/>
      <c r="L34" s="9"/>
      <c r="M34" s="8"/>
      <c r="N34" s="7"/>
      <c r="O34" s="74"/>
      <c r="P34" s="74"/>
      <c r="Q34" s="74"/>
      <c r="R34" s="74"/>
    </row>
    <row r="35" spans="1:18" s="53" customFormat="1" ht="11.25" x14ac:dyDescent="0.2">
      <c r="A35" s="49" t="s">
        <v>81</v>
      </c>
      <c r="B35" s="57"/>
      <c r="C35" s="57"/>
      <c r="D35" s="57"/>
      <c r="E35" s="57"/>
      <c r="F35" s="51"/>
      <c r="G35" s="15"/>
      <c r="H35" s="15"/>
      <c r="I35" s="15"/>
      <c r="J35" s="15"/>
      <c r="K35" s="15"/>
      <c r="L35" s="15"/>
      <c r="M35" s="14"/>
      <c r="N35" s="13"/>
      <c r="O35" s="75"/>
      <c r="P35" s="75"/>
      <c r="Q35" s="75"/>
      <c r="R35" s="75"/>
    </row>
    <row r="36" spans="1:18" ht="33.75" x14ac:dyDescent="0.2">
      <c r="A36" s="43" t="s">
        <v>82</v>
      </c>
      <c r="B36" s="44"/>
      <c r="C36" s="45"/>
      <c r="D36" s="45"/>
      <c r="E36" s="45"/>
      <c r="F36" s="45"/>
      <c r="G36" s="32" t="s">
        <v>39</v>
      </c>
      <c r="H36" s="32" t="s">
        <v>40</v>
      </c>
      <c r="I36" s="32" t="s">
        <v>41</v>
      </c>
      <c r="J36" s="32" t="s">
        <v>42</v>
      </c>
      <c r="K36" s="32" t="s">
        <v>43</v>
      </c>
      <c r="L36" s="32" t="s">
        <v>44</v>
      </c>
      <c r="M36" s="40" t="s">
        <v>45</v>
      </c>
      <c r="N36" s="41" t="s">
        <v>46</v>
      </c>
      <c r="O36" s="73" t="s">
        <v>73</v>
      </c>
      <c r="P36" s="73" t="s">
        <v>74</v>
      </c>
      <c r="Q36" s="73" t="s">
        <v>75</v>
      </c>
      <c r="R36" s="73" t="s">
        <v>76</v>
      </c>
    </row>
    <row r="37" spans="1:18" x14ac:dyDescent="0.2">
      <c r="A37" s="282" t="s">
        <v>83</v>
      </c>
      <c r="B37" s="283"/>
      <c r="C37" s="283"/>
      <c r="D37" s="284"/>
      <c r="E37" s="285"/>
      <c r="F37" s="30"/>
      <c r="G37" s="286">
        <f>0.0725*G32</f>
        <v>4050.5024999999996</v>
      </c>
      <c r="H37" s="286">
        <f>0.0725*H32</f>
        <v>2021.0469749999997</v>
      </c>
      <c r="I37" s="173">
        <f t="shared" ref="I37" si="14">G37-H37</f>
        <v>2029.4555249999999</v>
      </c>
      <c r="J37" s="168">
        <v>1705.165</v>
      </c>
      <c r="K37" s="168">
        <v>432.58600000000001</v>
      </c>
      <c r="L37" s="173">
        <f>SUM(J37:K37)</f>
        <v>2137.7510000000002</v>
      </c>
      <c r="M37" s="31">
        <f>IFERROR(L37/H37,"N/A")</f>
        <v>1.0577443406529432</v>
      </c>
      <c r="N37" s="180">
        <v>4103</v>
      </c>
      <c r="O37" s="74"/>
      <c r="P37" s="74"/>
      <c r="Q37" s="74"/>
      <c r="R37" s="74"/>
    </row>
    <row r="38" spans="1:18" x14ac:dyDescent="0.2">
      <c r="A38" s="287" t="s">
        <v>84</v>
      </c>
      <c r="B38" s="283"/>
      <c r="C38" s="288"/>
      <c r="D38" s="284"/>
      <c r="E38" s="285"/>
      <c r="F38" s="30"/>
      <c r="G38" s="286">
        <f>0.01*G32</f>
        <v>558.69000000000005</v>
      </c>
      <c r="H38" s="286">
        <f>0.01*H32</f>
        <v>278.76510000000002</v>
      </c>
      <c r="I38" s="178">
        <f t="shared" ref="I38:I44" si="15">G38-H38</f>
        <v>279.92490000000004</v>
      </c>
      <c r="J38" s="168">
        <v>664.35</v>
      </c>
      <c r="K38" s="168">
        <v>168.54</v>
      </c>
      <c r="L38" s="178">
        <f t="shared" ref="L38:L44" si="16">SUM(J38:K38)</f>
        <v>832.89</v>
      </c>
      <c r="M38" s="29">
        <f t="shared" ref="M38:M44" si="17">IFERROR(L38/H38,"N/A")</f>
        <v>2.9877843388573386</v>
      </c>
      <c r="N38" s="181">
        <v>1599</v>
      </c>
      <c r="O38" s="74"/>
      <c r="P38" s="74"/>
      <c r="Q38" s="74"/>
      <c r="R38" s="74"/>
    </row>
    <row r="39" spans="1:18" x14ac:dyDescent="0.2">
      <c r="A39" s="287" t="s">
        <v>85</v>
      </c>
      <c r="B39" s="283"/>
      <c r="C39" s="288"/>
      <c r="D39" s="284"/>
      <c r="E39" s="285"/>
      <c r="F39" s="30"/>
      <c r="G39" s="286">
        <v>2486</v>
      </c>
      <c r="H39" s="286">
        <v>1240.42</v>
      </c>
      <c r="I39" s="178">
        <f t="shared" si="15"/>
        <v>1245.58</v>
      </c>
      <c r="J39" s="168">
        <v>885.80000000000007</v>
      </c>
      <c r="K39" s="168">
        <v>224.72</v>
      </c>
      <c r="L39" s="178">
        <f t="shared" si="16"/>
        <v>1110.52</v>
      </c>
      <c r="M39" s="29">
        <f t="shared" si="17"/>
        <v>0.8952774060398897</v>
      </c>
      <c r="N39" s="181">
        <v>2131</v>
      </c>
      <c r="O39" s="74"/>
      <c r="P39" s="74"/>
      <c r="Q39" s="74"/>
      <c r="R39" s="74"/>
    </row>
    <row r="40" spans="1:18" x14ac:dyDescent="0.2">
      <c r="A40" s="287" t="s">
        <v>86</v>
      </c>
      <c r="B40" s="283"/>
      <c r="C40" s="288"/>
      <c r="D40" s="284"/>
      <c r="E40" s="285"/>
      <c r="F40" s="30"/>
      <c r="G40" s="286">
        <f>0.075*G32</f>
        <v>4190.1750000000002</v>
      </c>
      <c r="H40" s="286">
        <f>0.075*H32</f>
        <v>2090.7382499999999</v>
      </c>
      <c r="I40" s="178">
        <f t="shared" si="15"/>
        <v>2099.4367500000003</v>
      </c>
      <c r="J40" s="168">
        <v>1793.7450000000001</v>
      </c>
      <c r="K40" s="168">
        <v>455.05799999999999</v>
      </c>
      <c r="L40" s="178">
        <f t="shared" si="16"/>
        <v>2248.8029999999999</v>
      </c>
      <c r="M40" s="29">
        <f t="shared" si="17"/>
        <v>1.0756023619886421</v>
      </c>
      <c r="N40" s="181">
        <v>4316</v>
      </c>
      <c r="O40" s="74"/>
      <c r="P40" s="74"/>
      <c r="Q40" s="74"/>
      <c r="R40" s="74"/>
    </row>
    <row r="41" spans="1:18" x14ac:dyDescent="0.2">
      <c r="A41" s="287" t="s">
        <v>87</v>
      </c>
      <c r="B41" s="283"/>
      <c r="C41" s="288"/>
      <c r="D41" s="284"/>
      <c r="E41" s="285"/>
      <c r="F41" s="30"/>
      <c r="G41" s="286">
        <f>0.06*G32</f>
        <v>3352.14</v>
      </c>
      <c r="H41" s="286">
        <f>0.06*H32</f>
        <v>1672.5905999999998</v>
      </c>
      <c r="I41" s="178">
        <f t="shared" si="15"/>
        <v>1679.5494000000001</v>
      </c>
      <c r="J41" s="168">
        <v>332.17500000000001</v>
      </c>
      <c r="K41" s="168">
        <v>84.27</v>
      </c>
      <c r="L41" s="178">
        <f t="shared" si="16"/>
        <v>416.44499999999999</v>
      </c>
      <c r="M41" s="29">
        <f t="shared" si="17"/>
        <v>0.24898202823811161</v>
      </c>
      <c r="N41" s="181">
        <v>799</v>
      </c>
      <c r="O41" s="74"/>
      <c r="P41" s="74"/>
      <c r="Q41" s="74"/>
      <c r="R41" s="74"/>
    </row>
    <row r="42" spans="1:18" x14ac:dyDescent="0.2">
      <c r="A42" s="287" t="s">
        <v>88</v>
      </c>
      <c r="B42" s="283"/>
      <c r="C42" s="288"/>
      <c r="D42" s="284"/>
      <c r="E42" s="285"/>
      <c r="F42" s="30"/>
      <c r="G42" s="286">
        <f>0.058*G32</f>
        <v>3240.402</v>
      </c>
      <c r="H42" s="286">
        <f>0.058*H32</f>
        <v>1616.8375799999999</v>
      </c>
      <c r="I42" s="178">
        <f t="shared" si="15"/>
        <v>1623.5644200000002</v>
      </c>
      <c r="J42" s="168">
        <v>1705.165</v>
      </c>
      <c r="K42" s="168">
        <v>432.58600000000001</v>
      </c>
      <c r="L42" s="178">
        <f t="shared" si="16"/>
        <v>2137.7510000000002</v>
      </c>
      <c r="M42" s="29">
        <f t="shared" si="17"/>
        <v>1.3221804258161789</v>
      </c>
      <c r="N42" s="181">
        <v>4103</v>
      </c>
      <c r="O42" s="74"/>
      <c r="P42" s="74"/>
      <c r="Q42" s="74"/>
      <c r="R42" s="74"/>
    </row>
    <row r="43" spans="1:18" x14ac:dyDescent="0.2">
      <c r="A43" s="287"/>
      <c r="B43" s="283"/>
      <c r="C43" s="288"/>
      <c r="D43" s="284"/>
      <c r="E43" s="285"/>
      <c r="F43" s="30"/>
      <c r="G43" s="286">
        <v>0</v>
      </c>
      <c r="H43" s="286">
        <v>0</v>
      </c>
      <c r="I43" s="178">
        <f t="shared" si="15"/>
        <v>0</v>
      </c>
      <c r="J43" s="168">
        <v>0</v>
      </c>
      <c r="K43" s="177">
        <v>0</v>
      </c>
      <c r="L43" s="178">
        <f t="shared" si="16"/>
        <v>0</v>
      </c>
      <c r="M43" s="29" t="str">
        <f t="shared" si="17"/>
        <v>N/A</v>
      </c>
      <c r="N43" s="181">
        <v>0</v>
      </c>
      <c r="O43" s="74"/>
      <c r="P43" s="74"/>
      <c r="Q43" s="74"/>
      <c r="R43" s="74"/>
    </row>
    <row r="44" spans="1:18" x14ac:dyDescent="0.2">
      <c r="A44" s="289"/>
      <c r="B44" s="283"/>
      <c r="C44" s="290"/>
      <c r="D44" s="291"/>
      <c r="E44" s="292"/>
      <c r="F44" s="30"/>
      <c r="G44" s="286">
        <v>0</v>
      </c>
      <c r="H44" s="286">
        <v>0</v>
      </c>
      <c r="I44" s="178">
        <f t="shared" si="15"/>
        <v>0</v>
      </c>
      <c r="J44" s="168">
        <v>0</v>
      </c>
      <c r="K44" s="177">
        <v>0</v>
      </c>
      <c r="L44" s="178">
        <f t="shared" si="16"/>
        <v>0</v>
      </c>
      <c r="M44" s="29" t="str">
        <f t="shared" si="17"/>
        <v>N/A</v>
      </c>
      <c r="N44" s="181">
        <v>0</v>
      </c>
      <c r="O44" s="74"/>
      <c r="P44" s="74"/>
      <c r="Q44" s="74"/>
      <c r="R44" s="74"/>
    </row>
    <row r="45" spans="1:18" ht="13.5" thickBot="1" x14ac:dyDescent="0.25">
      <c r="A45" s="46"/>
      <c r="B45" s="42"/>
      <c r="C45" s="164" t="s">
        <v>89</v>
      </c>
      <c r="D45" s="165"/>
      <c r="E45" s="165"/>
      <c r="F45" s="47"/>
      <c r="G45" s="179">
        <f t="shared" ref="G45:L45" si="18">SUM(G37:G44)</f>
        <v>17877.909500000002</v>
      </c>
      <c r="H45" s="179">
        <f t="shared" si="18"/>
        <v>8920.3985049999992</v>
      </c>
      <c r="I45" s="179">
        <f t="shared" si="18"/>
        <v>8957.5109950000005</v>
      </c>
      <c r="J45" s="179">
        <f t="shared" si="18"/>
        <v>7086.4000000000005</v>
      </c>
      <c r="K45" s="179">
        <f t="shared" si="18"/>
        <v>1797.76</v>
      </c>
      <c r="L45" s="179">
        <f t="shared" si="18"/>
        <v>8884.16</v>
      </c>
      <c r="M45" s="48">
        <f>IFERROR(L45/H45,"N/A")</f>
        <v>0.99593756882277318</v>
      </c>
      <c r="N45" s="182">
        <f>SUM(N37:N44)</f>
        <v>17051</v>
      </c>
      <c r="O45" s="143"/>
      <c r="P45" s="144"/>
      <c r="Q45" s="143"/>
      <c r="R45" s="144"/>
    </row>
    <row r="46" spans="1:18" ht="13.5" thickBot="1" x14ac:dyDescent="0.25">
      <c r="O46" s="74"/>
      <c r="P46" s="74"/>
      <c r="Q46" s="74"/>
      <c r="R46" s="74"/>
    </row>
    <row r="47" spans="1:18" s="53" customFormat="1" x14ac:dyDescent="0.2">
      <c r="A47" s="12" t="s">
        <v>90</v>
      </c>
      <c r="B47" s="11"/>
      <c r="C47" s="11"/>
      <c r="D47" s="11"/>
      <c r="E47" s="11"/>
      <c r="F47" s="10"/>
      <c r="G47" s="9"/>
      <c r="H47" s="9"/>
      <c r="I47" s="9"/>
      <c r="J47" s="9"/>
      <c r="K47" s="9"/>
      <c r="L47" s="9"/>
      <c r="M47" s="8"/>
      <c r="N47" s="7"/>
      <c r="O47" s="74"/>
      <c r="P47" s="74"/>
      <c r="Q47" s="74"/>
      <c r="R47" s="74"/>
    </row>
    <row r="48" spans="1:18" s="53" customFormat="1" ht="11.25" x14ac:dyDescent="0.2">
      <c r="A48" s="49" t="s">
        <v>91</v>
      </c>
      <c r="B48" s="57"/>
      <c r="C48" s="57"/>
      <c r="D48" s="57"/>
      <c r="E48" s="57"/>
      <c r="F48" s="51"/>
      <c r="G48" s="15"/>
      <c r="H48" s="15"/>
      <c r="I48" s="15"/>
      <c r="J48" s="15"/>
      <c r="K48" s="15"/>
      <c r="L48" s="15"/>
      <c r="M48" s="14"/>
      <c r="N48" s="13"/>
      <c r="O48" s="75"/>
      <c r="P48" s="75"/>
      <c r="Q48" s="75"/>
      <c r="R48" s="75"/>
    </row>
    <row r="49" spans="1:18" ht="33.75" x14ac:dyDescent="0.2">
      <c r="A49" s="43" t="s">
        <v>82</v>
      </c>
      <c r="B49" s="44"/>
      <c r="C49" s="45"/>
      <c r="D49" s="45"/>
      <c r="E49" s="45"/>
      <c r="F49" s="45"/>
      <c r="G49" s="32" t="s">
        <v>39</v>
      </c>
      <c r="H49" s="32" t="s">
        <v>40</v>
      </c>
      <c r="I49" s="32" t="s">
        <v>41</v>
      </c>
      <c r="J49" s="32" t="s">
        <v>42</v>
      </c>
      <c r="K49" s="32" t="s">
        <v>43</v>
      </c>
      <c r="L49" s="32" t="s">
        <v>44</v>
      </c>
      <c r="M49" s="40" t="s">
        <v>45</v>
      </c>
      <c r="N49" s="41" t="s">
        <v>46</v>
      </c>
      <c r="O49" s="73" t="s">
        <v>73</v>
      </c>
      <c r="P49" s="73" t="s">
        <v>74</v>
      </c>
      <c r="Q49" s="73" t="s">
        <v>75</v>
      </c>
      <c r="R49" s="73" t="s">
        <v>76</v>
      </c>
    </row>
    <row r="50" spans="1:18" x14ac:dyDescent="0.2">
      <c r="A50" s="293"/>
      <c r="B50" s="294"/>
      <c r="C50" s="295"/>
      <c r="D50" s="296"/>
      <c r="E50" s="297"/>
      <c r="F50" s="30"/>
      <c r="G50" s="281">
        <v>0</v>
      </c>
      <c r="H50" s="281">
        <v>0</v>
      </c>
      <c r="I50" s="173">
        <f>G50-H50</f>
        <v>0</v>
      </c>
      <c r="J50" s="168">
        <v>0</v>
      </c>
      <c r="K50" s="168">
        <v>0</v>
      </c>
      <c r="L50" s="173">
        <f>SUM(J50:K50)</f>
        <v>0</v>
      </c>
      <c r="M50" s="31" t="str">
        <f>IFERROR(L50/H50,"N/A")</f>
        <v>N/A</v>
      </c>
      <c r="N50" s="180">
        <v>0</v>
      </c>
      <c r="O50" s="74"/>
      <c r="P50" s="74"/>
      <c r="Q50" s="74"/>
      <c r="R50" s="74"/>
    </row>
    <row r="51" spans="1:18" x14ac:dyDescent="0.2">
      <c r="A51" s="298"/>
      <c r="B51" s="294"/>
      <c r="C51" s="295"/>
      <c r="D51" s="296"/>
      <c r="E51" s="297"/>
      <c r="F51" s="30"/>
      <c r="G51" s="281">
        <v>0</v>
      </c>
      <c r="H51" s="281">
        <v>0</v>
      </c>
      <c r="I51" s="178">
        <f t="shared" ref="I51:I52" si="19">G51-H51</f>
        <v>0</v>
      </c>
      <c r="J51" s="168">
        <v>0</v>
      </c>
      <c r="K51" s="177">
        <v>0</v>
      </c>
      <c r="L51" s="178">
        <f t="shared" ref="L51:L52" si="20">SUM(J51:K51)</f>
        <v>0</v>
      </c>
      <c r="M51" s="29" t="str">
        <f t="shared" ref="M51:M52" si="21">IFERROR(L51/H51,"N/A")</f>
        <v>N/A</v>
      </c>
      <c r="N51" s="181">
        <v>0</v>
      </c>
      <c r="O51" s="74"/>
      <c r="P51" s="74"/>
      <c r="Q51" s="74"/>
      <c r="R51" s="74"/>
    </row>
    <row r="52" spans="1:18" x14ac:dyDescent="0.2">
      <c r="A52" s="298"/>
      <c r="B52" s="294"/>
      <c r="C52" s="295"/>
      <c r="D52" s="296"/>
      <c r="E52" s="297"/>
      <c r="F52" s="30"/>
      <c r="G52" s="286">
        <v>0</v>
      </c>
      <c r="H52" s="286">
        <v>0</v>
      </c>
      <c r="I52" s="184">
        <f t="shared" si="19"/>
        <v>0</v>
      </c>
      <c r="J52" s="183">
        <v>0</v>
      </c>
      <c r="K52" s="183">
        <v>0</v>
      </c>
      <c r="L52" s="178">
        <f t="shared" si="20"/>
        <v>0</v>
      </c>
      <c r="M52" s="29" t="str">
        <f t="shared" si="21"/>
        <v>N/A</v>
      </c>
      <c r="N52" s="181">
        <v>0</v>
      </c>
      <c r="O52" s="74"/>
      <c r="P52" s="74"/>
      <c r="Q52" s="74"/>
      <c r="R52" s="74"/>
    </row>
    <row r="53" spans="1:18" ht="13.5" thickBot="1" x14ac:dyDescent="0.25">
      <c r="A53" s="46"/>
      <c r="B53" s="42"/>
      <c r="C53" s="164" t="s">
        <v>92</v>
      </c>
      <c r="D53" s="165"/>
      <c r="E53" s="165"/>
      <c r="F53" s="47"/>
      <c r="G53" s="179">
        <f t="shared" ref="G53:L53" si="22">SUM(G50:G52)</f>
        <v>0</v>
      </c>
      <c r="H53" s="179">
        <f t="shared" si="22"/>
        <v>0</v>
      </c>
      <c r="I53" s="179">
        <f t="shared" si="22"/>
        <v>0</v>
      </c>
      <c r="J53" s="179">
        <f t="shared" si="22"/>
        <v>0</v>
      </c>
      <c r="K53" s="179">
        <f t="shared" si="22"/>
        <v>0</v>
      </c>
      <c r="L53" s="179">
        <f t="shared" si="22"/>
        <v>0</v>
      </c>
      <c r="M53" s="48" t="str">
        <f>IFERROR(L53/H53,"N/A")</f>
        <v>N/A</v>
      </c>
      <c r="N53" s="182">
        <f>SUM(N50:N52)</f>
        <v>0</v>
      </c>
      <c r="O53" s="143"/>
      <c r="P53" s="145"/>
      <c r="Q53" s="143"/>
      <c r="R53" s="145"/>
    </row>
    <row r="54" spans="1:18" ht="13.5" thickBot="1" x14ac:dyDescent="0.25">
      <c r="O54" s="74"/>
      <c r="P54" s="74"/>
      <c r="Q54" s="74"/>
      <c r="R54" s="74"/>
    </row>
    <row r="55" spans="1:18" s="53" customFormat="1" x14ac:dyDescent="0.2">
      <c r="A55" s="16" t="s">
        <v>93</v>
      </c>
      <c r="B55" s="11"/>
      <c r="C55" s="11"/>
      <c r="D55" s="11"/>
      <c r="E55" s="11"/>
      <c r="F55" s="10"/>
      <c r="G55" s="9"/>
      <c r="H55" s="9"/>
      <c r="I55" s="9"/>
      <c r="J55" s="9"/>
      <c r="K55" s="9"/>
      <c r="L55" s="9"/>
      <c r="M55" s="8"/>
      <c r="N55" s="7"/>
      <c r="O55" s="74"/>
      <c r="P55" s="74"/>
      <c r="Q55" s="74"/>
      <c r="R55" s="74"/>
    </row>
    <row r="56" spans="1:18" x14ac:dyDescent="0.2">
      <c r="A56" s="49" t="s">
        <v>94</v>
      </c>
      <c r="B56" s="57"/>
      <c r="C56" s="57"/>
      <c r="D56" s="57"/>
      <c r="E56" s="57"/>
      <c r="F56" s="51"/>
      <c r="G56" s="15"/>
      <c r="H56" s="15"/>
      <c r="I56" s="15"/>
      <c r="J56" s="15"/>
      <c r="K56" s="15"/>
      <c r="L56" s="15"/>
      <c r="M56" s="14"/>
      <c r="N56" s="13"/>
      <c r="O56" s="75"/>
      <c r="P56" s="75"/>
      <c r="Q56" s="75"/>
      <c r="R56" s="75"/>
    </row>
    <row r="57" spans="1:18" ht="33.75" x14ac:dyDescent="0.2">
      <c r="A57" s="43" t="s">
        <v>82</v>
      </c>
      <c r="B57" s="44"/>
      <c r="C57" s="45"/>
      <c r="D57" s="45"/>
      <c r="E57" s="45"/>
      <c r="F57" s="45"/>
      <c r="G57" s="32" t="s">
        <v>39</v>
      </c>
      <c r="H57" s="32" t="s">
        <v>40</v>
      </c>
      <c r="I57" s="32" t="s">
        <v>41</v>
      </c>
      <c r="J57" s="32" t="s">
        <v>42</v>
      </c>
      <c r="K57" s="32" t="s">
        <v>43</v>
      </c>
      <c r="L57" s="32" t="s">
        <v>44</v>
      </c>
      <c r="M57" s="40" t="s">
        <v>45</v>
      </c>
      <c r="N57" s="41" t="s">
        <v>46</v>
      </c>
      <c r="O57" s="73" t="s">
        <v>73</v>
      </c>
      <c r="P57" s="73" t="s">
        <v>74</v>
      </c>
      <c r="Q57" s="73" t="s">
        <v>75</v>
      </c>
      <c r="R57" s="73" t="s">
        <v>76</v>
      </c>
    </row>
    <row r="58" spans="1:18" x14ac:dyDescent="0.2">
      <c r="A58" s="293" t="s">
        <v>95</v>
      </c>
      <c r="B58" s="294"/>
      <c r="C58" s="295"/>
      <c r="D58" s="296"/>
      <c r="E58" s="297"/>
      <c r="F58" s="30"/>
      <c r="G58" s="286">
        <v>600</v>
      </c>
      <c r="H58" s="281">
        <v>600</v>
      </c>
      <c r="I58" s="173">
        <f t="shared" ref="I58:I61" si="23">G58-H58</f>
        <v>0</v>
      </c>
      <c r="J58" s="168">
        <v>0</v>
      </c>
      <c r="K58" s="168">
        <v>599</v>
      </c>
      <c r="L58" s="173">
        <f>SUM(J58:K58)</f>
        <v>599</v>
      </c>
      <c r="M58" s="31">
        <f>IFERROR(L58/H58,"N/A")</f>
        <v>0.99833333333333329</v>
      </c>
      <c r="N58" s="180">
        <v>0</v>
      </c>
      <c r="O58" s="74"/>
      <c r="P58" s="74"/>
      <c r="Q58" s="74"/>
      <c r="R58" s="74"/>
    </row>
    <row r="59" spans="1:18" x14ac:dyDescent="0.2">
      <c r="A59" s="298"/>
      <c r="B59" s="294"/>
      <c r="C59" s="295"/>
      <c r="D59" s="296"/>
      <c r="E59" s="297"/>
      <c r="F59" s="30"/>
      <c r="G59" s="286">
        <v>0</v>
      </c>
      <c r="H59" s="281">
        <v>0</v>
      </c>
      <c r="I59" s="178">
        <f t="shared" si="23"/>
        <v>0</v>
      </c>
      <c r="J59" s="168">
        <v>0</v>
      </c>
      <c r="K59" s="177">
        <v>0</v>
      </c>
      <c r="L59" s="178">
        <f>SUM(J59:K59)</f>
        <v>0</v>
      </c>
      <c r="M59" s="29" t="str">
        <f>IFERROR(L59/H59,"N/A")</f>
        <v>N/A</v>
      </c>
      <c r="N59" s="181">
        <v>0</v>
      </c>
      <c r="O59" s="74"/>
      <c r="P59" s="74"/>
      <c r="Q59" s="74"/>
      <c r="R59" s="74"/>
    </row>
    <row r="60" spans="1:18" x14ac:dyDescent="0.2">
      <c r="A60" s="298"/>
      <c r="B60" s="294"/>
      <c r="C60" s="295"/>
      <c r="D60" s="296"/>
      <c r="E60" s="297"/>
      <c r="F60" s="30"/>
      <c r="G60" s="286">
        <v>0</v>
      </c>
      <c r="H60" s="281">
        <v>0</v>
      </c>
      <c r="I60" s="173">
        <f t="shared" si="23"/>
        <v>0</v>
      </c>
      <c r="J60" s="168">
        <v>0</v>
      </c>
      <c r="K60" s="168">
        <v>0</v>
      </c>
      <c r="L60" s="173">
        <f t="shared" ref="L60:L61" si="24">SUM(J60:K60)</f>
        <v>0</v>
      </c>
      <c r="M60" s="31" t="str">
        <f t="shared" ref="M60:M61" si="25">IFERROR(L60/H60,"N/A")</f>
        <v>N/A</v>
      </c>
      <c r="N60" s="180">
        <v>0</v>
      </c>
      <c r="O60" s="74"/>
      <c r="P60" s="74"/>
      <c r="Q60" s="74"/>
      <c r="R60" s="74"/>
    </row>
    <row r="61" spans="1:18" x14ac:dyDescent="0.2">
      <c r="A61" s="298"/>
      <c r="B61" s="294"/>
      <c r="C61" s="295"/>
      <c r="D61" s="296"/>
      <c r="E61" s="297"/>
      <c r="F61" s="30"/>
      <c r="G61" s="286">
        <v>0</v>
      </c>
      <c r="H61" s="281">
        <v>0</v>
      </c>
      <c r="I61" s="173">
        <f t="shared" si="23"/>
        <v>0</v>
      </c>
      <c r="J61" s="168">
        <v>0</v>
      </c>
      <c r="K61" s="168">
        <v>0</v>
      </c>
      <c r="L61" s="173">
        <f t="shared" si="24"/>
        <v>0</v>
      </c>
      <c r="M61" s="31" t="str">
        <f t="shared" si="25"/>
        <v>N/A</v>
      </c>
      <c r="N61" s="180">
        <v>0</v>
      </c>
      <c r="O61" s="74"/>
      <c r="P61" s="74"/>
      <c r="Q61" s="74"/>
      <c r="R61" s="74"/>
    </row>
    <row r="62" spans="1:18" ht="13.5" thickBot="1" x14ac:dyDescent="0.25">
      <c r="A62" s="46"/>
      <c r="B62" s="42"/>
      <c r="C62" s="164" t="s">
        <v>96</v>
      </c>
      <c r="D62" s="165"/>
      <c r="E62" s="165"/>
      <c r="F62" s="47"/>
      <c r="G62" s="179">
        <f t="shared" ref="G62:L62" si="26">SUM(G58:G61)</f>
        <v>600</v>
      </c>
      <c r="H62" s="179">
        <f t="shared" si="26"/>
        <v>600</v>
      </c>
      <c r="I62" s="179">
        <f t="shared" si="26"/>
        <v>0</v>
      </c>
      <c r="J62" s="179">
        <f t="shared" si="26"/>
        <v>0</v>
      </c>
      <c r="K62" s="179">
        <f t="shared" si="26"/>
        <v>599</v>
      </c>
      <c r="L62" s="179">
        <f t="shared" si="26"/>
        <v>599</v>
      </c>
      <c r="M62" s="48">
        <f>IFERROR(L62/H62,"N/A")</f>
        <v>0.99833333333333329</v>
      </c>
      <c r="N62" s="182">
        <f>SUM(N58:N61)</f>
        <v>0</v>
      </c>
      <c r="O62" s="143"/>
      <c r="P62" s="145"/>
      <c r="Q62" s="143"/>
      <c r="R62" s="145"/>
    </row>
    <row r="63" spans="1:18" ht="13.5" thickBot="1" x14ac:dyDescent="0.25">
      <c r="O63" s="74"/>
      <c r="P63" s="74"/>
      <c r="Q63" s="74"/>
      <c r="R63" s="74"/>
    </row>
    <row r="64" spans="1:18" s="53" customFormat="1" x14ac:dyDescent="0.2">
      <c r="A64" s="12" t="s">
        <v>97</v>
      </c>
      <c r="B64" s="11"/>
      <c r="C64" s="11"/>
      <c r="D64" s="11"/>
      <c r="E64" s="11"/>
      <c r="F64" s="10"/>
      <c r="G64" s="9"/>
      <c r="H64" s="9"/>
      <c r="I64" s="9"/>
      <c r="J64" s="9"/>
      <c r="K64" s="9"/>
      <c r="L64" s="9"/>
      <c r="M64" s="8"/>
      <c r="N64" s="7"/>
      <c r="O64" s="74"/>
      <c r="P64" s="74"/>
      <c r="Q64" s="74"/>
      <c r="R64" s="74"/>
    </row>
    <row r="65" spans="1:18" x14ac:dyDescent="0.2">
      <c r="A65" s="49" t="s">
        <v>98</v>
      </c>
      <c r="B65" s="57"/>
      <c r="C65" s="57"/>
      <c r="D65" s="57"/>
      <c r="E65" s="57"/>
      <c r="F65" s="51"/>
      <c r="G65" s="15"/>
      <c r="H65" s="15"/>
      <c r="I65" s="15"/>
      <c r="J65" s="15"/>
      <c r="K65" s="15"/>
      <c r="L65" s="15"/>
      <c r="M65" s="14"/>
      <c r="N65" s="13"/>
      <c r="O65" s="75"/>
      <c r="P65" s="75"/>
      <c r="Q65" s="75"/>
      <c r="R65" s="75"/>
    </row>
    <row r="66" spans="1:18" ht="33.75" x14ac:dyDescent="0.2">
      <c r="A66" s="43" t="s">
        <v>82</v>
      </c>
      <c r="B66" s="44"/>
      <c r="C66" s="45"/>
      <c r="D66" s="45"/>
      <c r="E66" s="45"/>
      <c r="F66" s="45"/>
      <c r="G66" s="32" t="s">
        <v>39</v>
      </c>
      <c r="H66" s="32" t="s">
        <v>40</v>
      </c>
      <c r="I66" s="32" t="s">
        <v>41</v>
      </c>
      <c r="J66" s="32" t="s">
        <v>42</v>
      </c>
      <c r="K66" s="32" t="s">
        <v>43</v>
      </c>
      <c r="L66" s="32" t="s">
        <v>44</v>
      </c>
      <c r="M66" s="40" t="s">
        <v>45</v>
      </c>
      <c r="N66" s="41" t="s">
        <v>46</v>
      </c>
      <c r="O66" s="73" t="s">
        <v>73</v>
      </c>
      <c r="P66" s="73" t="s">
        <v>74</v>
      </c>
      <c r="Q66" s="73" t="s">
        <v>75</v>
      </c>
      <c r="R66" s="73" t="s">
        <v>76</v>
      </c>
    </row>
    <row r="67" spans="1:18" x14ac:dyDescent="0.2">
      <c r="A67" s="293"/>
      <c r="B67" s="294"/>
      <c r="C67" s="295"/>
      <c r="D67" s="296"/>
      <c r="E67" s="297"/>
      <c r="F67" s="30"/>
      <c r="G67" s="281">
        <v>0</v>
      </c>
      <c r="H67" s="281">
        <v>0</v>
      </c>
      <c r="I67" s="173">
        <f t="shared" ref="I67:I69" si="27">G67-H67</f>
        <v>0</v>
      </c>
      <c r="J67" s="168">
        <v>0</v>
      </c>
      <c r="K67" s="168">
        <v>0</v>
      </c>
      <c r="L67" s="173">
        <f>SUM(J67:K67)</f>
        <v>0</v>
      </c>
      <c r="M67" s="31" t="str">
        <f>IFERROR(L67/H67,"N/A")</f>
        <v>N/A</v>
      </c>
      <c r="N67" s="180">
        <v>0</v>
      </c>
      <c r="O67" s="74"/>
      <c r="P67" s="74"/>
      <c r="Q67" s="74"/>
      <c r="R67" s="74"/>
    </row>
    <row r="68" spans="1:18" x14ac:dyDescent="0.2">
      <c r="A68" s="298"/>
      <c r="B68" s="294"/>
      <c r="C68" s="295"/>
      <c r="D68" s="296"/>
      <c r="E68" s="297"/>
      <c r="F68" s="30"/>
      <c r="G68" s="281">
        <v>0</v>
      </c>
      <c r="H68" s="281">
        <v>0</v>
      </c>
      <c r="I68" s="173">
        <f t="shared" si="27"/>
        <v>0</v>
      </c>
      <c r="J68" s="168">
        <v>0</v>
      </c>
      <c r="K68" s="168">
        <v>0</v>
      </c>
      <c r="L68" s="173">
        <f t="shared" ref="L68:L69" si="28">SUM(J68:K68)</f>
        <v>0</v>
      </c>
      <c r="M68" s="31" t="str">
        <f t="shared" ref="M68:M69" si="29">IFERROR(L68/H68,"N/A")</f>
        <v>N/A</v>
      </c>
      <c r="N68" s="180">
        <v>0</v>
      </c>
      <c r="O68" s="74"/>
      <c r="P68" s="74"/>
      <c r="Q68" s="74"/>
      <c r="R68" s="74"/>
    </row>
    <row r="69" spans="1:18" x14ac:dyDescent="0.2">
      <c r="A69" s="298"/>
      <c r="B69" s="294"/>
      <c r="C69" s="295"/>
      <c r="D69" s="296"/>
      <c r="E69" s="297"/>
      <c r="F69" s="30"/>
      <c r="G69" s="281">
        <v>0</v>
      </c>
      <c r="H69" s="281">
        <v>0</v>
      </c>
      <c r="I69" s="173">
        <f t="shared" si="27"/>
        <v>0</v>
      </c>
      <c r="J69" s="168">
        <v>0</v>
      </c>
      <c r="K69" s="168">
        <v>0</v>
      </c>
      <c r="L69" s="173">
        <f t="shared" si="28"/>
        <v>0</v>
      </c>
      <c r="M69" s="31" t="str">
        <f t="shared" si="29"/>
        <v>N/A</v>
      </c>
      <c r="N69" s="180">
        <v>0</v>
      </c>
      <c r="O69" s="74"/>
      <c r="P69" s="74"/>
      <c r="Q69" s="74"/>
      <c r="R69" s="74"/>
    </row>
    <row r="70" spans="1:18" ht="13.5" thickBot="1" x14ac:dyDescent="0.25">
      <c r="A70" s="46"/>
      <c r="B70" s="42"/>
      <c r="C70" s="164" t="s">
        <v>99</v>
      </c>
      <c r="D70" s="165"/>
      <c r="E70" s="165"/>
      <c r="F70" s="47"/>
      <c r="G70" s="179">
        <f t="shared" ref="G70:L70" si="30">SUM(G67:G69)</f>
        <v>0</v>
      </c>
      <c r="H70" s="179">
        <f t="shared" si="30"/>
        <v>0</v>
      </c>
      <c r="I70" s="179">
        <f t="shared" si="30"/>
        <v>0</v>
      </c>
      <c r="J70" s="179">
        <f t="shared" si="30"/>
        <v>0</v>
      </c>
      <c r="K70" s="179">
        <f t="shared" si="30"/>
        <v>0</v>
      </c>
      <c r="L70" s="179">
        <f t="shared" si="30"/>
        <v>0</v>
      </c>
      <c r="M70" s="48" t="str">
        <f>IFERROR(L70/H70,"N/A")</f>
        <v>N/A</v>
      </c>
      <c r="N70" s="182">
        <f>SUM(N67:N69)</f>
        <v>0</v>
      </c>
      <c r="O70" s="143"/>
      <c r="P70" s="145"/>
      <c r="Q70" s="143"/>
      <c r="R70" s="145"/>
    </row>
    <row r="71" spans="1:18" ht="13.5" thickBot="1" x14ac:dyDescent="0.25">
      <c r="O71" s="74"/>
      <c r="P71" s="74"/>
      <c r="Q71" s="74"/>
      <c r="R71" s="74"/>
    </row>
    <row r="72" spans="1:18" s="53" customFormat="1" x14ac:dyDescent="0.2">
      <c r="A72" s="12" t="s">
        <v>100</v>
      </c>
      <c r="B72" s="11"/>
      <c r="C72" s="11"/>
      <c r="D72" s="11"/>
      <c r="E72" s="11"/>
      <c r="F72" s="10"/>
      <c r="G72" s="9"/>
      <c r="H72" s="9"/>
      <c r="I72" s="9"/>
      <c r="J72" s="9"/>
      <c r="K72" s="9"/>
      <c r="L72" s="9"/>
      <c r="M72" s="8"/>
      <c r="N72" s="7"/>
      <c r="O72" s="74"/>
      <c r="P72" s="74"/>
      <c r="Q72" s="74"/>
      <c r="R72" s="74"/>
    </row>
    <row r="73" spans="1:18" x14ac:dyDescent="0.2">
      <c r="A73" s="49" t="s">
        <v>101</v>
      </c>
      <c r="B73" s="57"/>
      <c r="C73" s="57"/>
      <c r="D73" s="57"/>
      <c r="E73" s="57"/>
      <c r="F73" s="51"/>
      <c r="G73" s="15"/>
      <c r="H73" s="15"/>
      <c r="I73" s="15"/>
      <c r="J73" s="15"/>
      <c r="K73" s="15"/>
      <c r="L73" s="15"/>
      <c r="M73" s="14"/>
      <c r="N73" s="13"/>
      <c r="O73" s="75"/>
      <c r="P73" s="75"/>
      <c r="Q73" s="75"/>
      <c r="R73" s="75"/>
    </row>
    <row r="74" spans="1:18" ht="33.75" x14ac:dyDescent="0.2">
      <c r="A74" s="43" t="s">
        <v>82</v>
      </c>
      <c r="B74" s="44"/>
      <c r="C74" s="45"/>
      <c r="D74" s="45"/>
      <c r="E74" s="45"/>
      <c r="F74" s="45"/>
      <c r="G74" s="32" t="s">
        <v>39</v>
      </c>
      <c r="H74" s="32" t="s">
        <v>40</v>
      </c>
      <c r="I74" s="32" t="s">
        <v>41</v>
      </c>
      <c r="J74" s="32" t="s">
        <v>42</v>
      </c>
      <c r="K74" s="32" t="s">
        <v>43</v>
      </c>
      <c r="L74" s="32" t="s">
        <v>44</v>
      </c>
      <c r="M74" s="40" t="s">
        <v>45</v>
      </c>
      <c r="N74" s="41" t="s">
        <v>46</v>
      </c>
      <c r="O74" s="73" t="s">
        <v>73</v>
      </c>
      <c r="P74" s="73" t="s">
        <v>74</v>
      </c>
      <c r="Q74" s="73" t="s">
        <v>75</v>
      </c>
      <c r="R74" s="73" t="s">
        <v>76</v>
      </c>
    </row>
    <row r="75" spans="1:18" x14ac:dyDescent="0.2">
      <c r="A75" s="293"/>
      <c r="B75" s="294"/>
      <c r="C75" s="295"/>
      <c r="D75" s="296"/>
      <c r="E75" s="297"/>
      <c r="F75" s="30"/>
      <c r="G75" s="281">
        <v>0</v>
      </c>
      <c r="H75" s="281">
        <v>0</v>
      </c>
      <c r="I75" s="173">
        <f t="shared" ref="I75:I77" si="31">G75-H75</f>
        <v>0</v>
      </c>
      <c r="J75" s="168">
        <v>0</v>
      </c>
      <c r="K75" s="168">
        <v>0</v>
      </c>
      <c r="L75" s="173">
        <f>SUM(J75:K75)</f>
        <v>0</v>
      </c>
      <c r="M75" s="31" t="str">
        <f>IFERROR(L75/H75,"N/A")</f>
        <v>N/A</v>
      </c>
      <c r="N75" s="180">
        <v>0</v>
      </c>
      <c r="O75" s="74"/>
      <c r="P75" s="74"/>
      <c r="Q75" s="74"/>
      <c r="R75" s="74"/>
    </row>
    <row r="76" spans="1:18" x14ac:dyDescent="0.2">
      <c r="A76" s="298"/>
      <c r="B76" s="294"/>
      <c r="C76" s="295"/>
      <c r="D76" s="296"/>
      <c r="E76" s="297"/>
      <c r="F76" s="30"/>
      <c r="G76" s="281">
        <v>0</v>
      </c>
      <c r="H76" s="281">
        <v>0</v>
      </c>
      <c r="I76" s="173">
        <f t="shared" si="31"/>
        <v>0</v>
      </c>
      <c r="J76" s="168">
        <v>0</v>
      </c>
      <c r="K76" s="168">
        <v>0</v>
      </c>
      <c r="L76" s="173">
        <f t="shared" ref="L76:L77" si="32">SUM(J76:K76)</f>
        <v>0</v>
      </c>
      <c r="M76" s="31" t="str">
        <f t="shared" ref="M76:M77" si="33">IFERROR(L76/H76,"N/A")</f>
        <v>N/A</v>
      </c>
      <c r="N76" s="180">
        <v>0</v>
      </c>
      <c r="O76" s="74"/>
      <c r="P76" s="74"/>
      <c r="Q76" s="74"/>
      <c r="R76" s="74"/>
    </row>
    <row r="77" spans="1:18" x14ac:dyDescent="0.2">
      <c r="A77" s="298"/>
      <c r="B77" s="294"/>
      <c r="C77" s="295"/>
      <c r="D77" s="296"/>
      <c r="E77" s="297"/>
      <c r="F77" s="30"/>
      <c r="G77" s="281">
        <v>0</v>
      </c>
      <c r="H77" s="281">
        <v>0</v>
      </c>
      <c r="I77" s="173">
        <f t="shared" si="31"/>
        <v>0</v>
      </c>
      <c r="J77" s="168">
        <v>0</v>
      </c>
      <c r="K77" s="168">
        <v>0</v>
      </c>
      <c r="L77" s="173">
        <f t="shared" si="32"/>
        <v>0</v>
      </c>
      <c r="M77" s="31" t="str">
        <f t="shared" si="33"/>
        <v>N/A</v>
      </c>
      <c r="N77" s="180">
        <v>0</v>
      </c>
      <c r="O77" s="74"/>
      <c r="P77" s="74"/>
      <c r="Q77" s="74"/>
      <c r="R77" s="74"/>
    </row>
    <row r="78" spans="1:18" ht="13.5" thickBot="1" x14ac:dyDescent="0.25">
      <c r="A78" s="46"/>
      <c r="B78" s="42"/>
      <c r="C78" s="164" t="s">
        <v>102</v>
      </c>
      <c r="D78" s="165"/>
      <c r="E78" s="165"/>
      <c r="F78" s="47"/>
      <c r="G78" s="179">
        <f t="shared" ref="G78:L78" si="34">SUM(G75:G77)</f>
        <v>0</v>
      </c>
      <c r="H78" s="179">
        <f t="shared" si="34"/>
        <v>0</v>
      </c>
      <c r="I78" s="179">
        <f t="shared" si="34"/>
        <v>0</v>
      </c>
      <c r="J78" s="179">
        <f t="shared" si="34"/>
        <v>0</v>
      </c>
      <c r="K78" s="179">
        <f t="shared" si="34"/>
        <v>0</v>
      </c>
      <c r="L78" s="179">
        <f t="shared" si="34"/>
        <v>0</v>
      </c>
      <c r="M78" s="48" t="str">
        <f>IFERROR(L78/H78,"N/A")</f>
        <v>N/A</v>
      </c>
      <c r="N78" s="182">
        <f>SUM(N75:N77)</f>
        <v>0</v>
      </c>
      <c r="O78" s="143"/>
      <c r="P78" s="145"/>
      <c r="Q78" s="143"/>
      <c r="R78" s="145"/>
    </row>
    <row r="79" spans="1:18" ht="13.5" thickBot="1" x14ac:dyDescent="0.25">
      <c r="O79" s="74"/>
      <c r="P79" s="74"/>
      <c r="Q79" s="74"/>
      <c r="R79" s="74"/>
    </row>
    <row r="80" spans="1:18" s="53" customFormat="1" x14ac:dyDescent="0.2">
      <c r="A80" s="12" t="s">
        <v>103</v>
      </c>
      <c r="B80" s="11"/>
      <c r="C80" s="11"/>
      <c r="D80" s="11"/>
      <c r="E80" s="11"/>
      <c r="F80" s="10"/>
      <c r="G80" s="9"/>
      <c r="H80" s="9"/>
      <c r="I80" s="9"/>
      <c r="J80" s="9"/>
      <c r="K80" s="9"/>
      <c r="L80" s="9"/>
      <c r="M80" s="8"/>
      <c r="N80" s="7"/>
      <c r="O80" s="74"/>
      <c r="P80" s="74"/>
      <c r="Q80" s="74"/>
      <c r="R80" s="74"/>
    </row>
    <row r="81" spans="1:18" s="53" customFormat="1" ht="11.25" x14ac:dyDescent="0.2">
      <c r="A81" s="49" t="s">
        <v>104</v>
      </c>
      <c r="B81" s="50"/>
      <c r="C81" s="50"/>
      <c r="D81" s="50"/>
      <c r="E81" s="50"/>
      <c r="F81" s="51"/>
      <c r="G81" s="51"/>
      <c r="H81" s="51"/>
      <c r="I81" s="51"/>
      <c r="J81" s="51"/>
      <c r="K81" s="51"/>
      <c r="L81" s="51"/>
      <c r="M81" s="130"/>
      <c r="N81" s="52"/>
      <c r="O81" s="75"/>
      <c r="P81" s="75"/>
      <c r="Q81" s="75"/>
      <c r="R81" s="75"/>
    </row>
    <row r="82" spans="1:18" s="53" customFormat="1" ht="11.25" x14ac:dyDescent="0.2">
      <c r="A82" s="61" t="s">
        <v>105</v>
      </c>
      <c r="B82" s="50"/>
      <c r="C82" s="50"/>
      <c r="D82" s="50"/>
      <c r="E82" s="50"/>
      <c r="F82" s="51"/>
      <c r="G82" s="51"/>
      <c r="H82" s="51"/>
      <c r="I82" s="51"/>
      <c r="J82" s="51"/>
      <c r="K82" s="51"/>
      <c r="L82" s="51"/>
      <c r="M82" s="130"/>
      <c r="N82" s="52"/>
      <c r="O82" s="75"/>
      <c r="P82" s="75"/>
      <c r="Q82" s="75"/>
      <c r="R82" s="75"/>
    </row>
    <row r="83" spans="1:18" s="53" customFormat="1" ht="11.25" x14ac:dyDescent="0.2">
      <c r="A83" s="61" t="s">
        <v>106</v>
      </c>
      <c r="B83" s="50"/>
      <c r="C83" s="50"/>
      <c r="D83" s="50"/>
      <c r="E83" s="50"/>
      <c r="F83" s="50"/>
      <c r="G83" s="54"/>
      <c r="H83" s="54"/>
      <c r="I83" s="54"/>
      <c r="J83" s="54"/>
      <c r="K83" s="54"/>
      <c r="L83" s="54"/>
      <c r="M83" s="55"/>
      <c r="N83" s="56"/>
      <c r="O83" s="75"/>
      <c r="P83" s="75"/>
      <c r="Q83" s="75"/>
      <c r="R83" s="75"/>
    </row>
    <row r="84" spans="1:18" ht="34.5" thickBot="1" x14ac:dyDescent="0.25">
      <c r="A84" s="43" t="s">
        <v>82</v>
      </c>
      <c r="B84" s="44"/>
      <c r="C84" s="45"/>
      <c r="D84" s="45"/>
      <c r="E84" s="45"/>
      <c r="F84" s="45"/>
      <c r="G84" s="32" t="s">
        <v>39</v>
      </c>
      <c r="H84" s="32" t="s">
        <v>40</v>
      </c>
      <c r="I84" s="32" t="s">
        <v>41</v>
      </c>
      <c r="J84" s="32" t="s">
        <v>42</v>
      </c>
      <c r="K84" s="32" t="s">
        <v>43</v>
      </c>
      <c r="L84" s="32" t="s">
        <v>44</v>
      </c>
      <c r="M84" s="40" t="s">
        <v>45</v>
      </c>
      <c r="N84" s="41" t="s">
        <v>46</v>
      </c>
      <c r="O84" s="73" t="s">
        <v>73</v>
      </c>
      <c r="P84" s="73" t="s">
        <v>74</v>
      </c>
      <c r="Q84" s="73" t="s">
        <v>75</v>
      </c>
      <c r="R84" s="73" t="s">
        <v>76</v>
      </c>
    </row>
    <row r="85" spans="1:18" ht="13.5" thickBot="1" x14ac:dyDescent="0.25">
      <c r="A85" s="299" t="s">
        <v>107</v>
      </c>
      <c r="B85" s="300"/>
      <c r="C85" s="301"/>
      <c r="D85" s="30"/>
      <c r="E85" s="88" t="s">
        <v>108</v>
      </c>
      <c r="F85" s="89">
        <f>IFERROR(H87/H89,"N/A")</f>
        <v>0.14654564568748402</v>
      </c>
      <c r="G85" s="286">
        <f>+(G32+G45+G62)*0.15</f>
        <v>11152.036425</v>
      </c>
      <c r="H85" s="286">
        <f>5715.37927575+1306-600</f>
        <v>6421.3792757499996</v>
      </c>
      <c r="I85" s="184">
        <f>G85-H85</f>
        <v>4730.6571492500007</v>
      </c>
      <c r="J85" s="183">
        <v>5553.9660000000003</v>
      </c>
      <c r="K85" s="183">
        <f>1408.9944-391</f>
        <v>1017.9944</v>
      </c>
      <c r="L85" s="173">
        <f>SUM(J85:K85)</f>
        <v>6571.9603999999999</v>
      </c>
      <c r="M85" s="31">
        <f>IFERROR(L85/H85,"N/A")</f>
        <v>1.023449965775836</v>
      </c>
      <c r="N85" s="180">
        <v>10551</v>
      </c>
      <c r="O85" s="74"/>
      <c r="P85" s="74"/>
      <c r="Q85" s="74"/>
      <c r="R85" s="74"/>
    </row>
    <row r="86" spans="1:18" ht="13.5" thickBot="1" x14ac:dyDescent="0.25">
      <c r="A86" s="302"/>
      <c r="B86" s="300"/>
      <c r="C86" s="303"/>
      <c r="D86" s="30"/>
      <c r="E86" s="88" t="s">
        <v>108</v>
      </c>
      <c r="F86" s="89" t="str">
        <f>IFERROR(H88/H90,"N/A")</f>
        <v>N/A</v>
      </c>
      <c r="G86" s="286">
        <v>0</v>
      </c>
      <c r="H86" s="286">
        <v>0</v>
      </c>
      <c r="I86" s="184">
        <f t="shared" ref="I86" si="35">G86-H86</f>
        <v>0</v>
      </c>
      <c r="J86" s="183">
        <v>0</v>
      </c>
      <c r="K86" s="183">
        <v>0</v>
      </c>
      <c r="L86" s="184">
        <f>SUM(J86:K86)</f>
        <v>0</v>
      </c>
      <c r="M86" s="39" t="str">
        <f>IFERROR(L86/H86,"N/A")</f>
        <v>N/A</v>
      </c>
      <c r="N86" s="186">
        <v>0</v>
      </c>
      <c r="O86" s="74"/>
      <c r="P86" s="74"/>
      <c r="Q86" s="74"/>
      <c r="R86" s="74"/>
    </row>
    <row r="87" spans="1:18" ht="13.5" thickBot="1" x14ac:dyDescent="0.25">
      <c r="A87" s="46"/>
      <c r="B87" s="42"/>
      <c r="C87" s="164" t="s">
        <v>109</v>
      </c>
      <c r="D87" s="165"/>
      <c r="E87" s="165"/>
      <c r="F87" s="166"/>
      <c r="G87" s="185">
        <f>SUM(G85:G86)</f>
        <v>11152.036425</v>
      </c>
      <c r="H87" s="185">
        <f>SUM(H85:H86)</f>
        <v>6421.3792757499996</v>
      </c>
      <c r="I87" s="185">
        <f>SUM(I85:I86)</f>
        <v>4730.6571492500007</v>
      </c>
      <c r="J87" s="185">
        <f t="shared" ref="J87:L87" si="36">SUM(J85:J86)</f>
        <v>5553.9660000000003</v>
      </c>
      <c r="K87" s="185">
        <f t="shared" si="36"/>
        <v>1017.9944</v>
      </c>
      <c r="L87" s="185">
        <f t="shared" si="36"/>
        <v>6571.9603999999999</v>
      </c>
      <c r="M87" s="167">
        <f>IFERROR(L87/H87,"N/A")</f>
        <v>1.023449965775836</v>
      </c>
      <c r="N87" s="187">
        <f>SUM(N85:N86)</f>
        <v>10551</v>
      </c>
      <c r="O87" s="143"/>
      <c r="P87" s="144"/>
      <c r="Q87" s="143"/>
      <c r="R87" s="144"/>
    </row>
    <row r="88" spans="1:18" ht="13.5" thickBot="1" x14ac:dyDescent="0.25"/>
    <row r="89" spans="1:18" ht="15.75" thickBot="1" x14ac:dyDescent="0.3">
      <c r="A89" s="6"/>
      <c r="B89" s="4"/>
      <c r="C89" s="5" t="s">
        <v>110</v>
      </c>
      <c r="D89" s="4"/>
      <c r="E89" s="4"/>
      <c r="F89" s="3"/>
      <c r="G89" s="188">
        <f t="shared" ref="G89:L89" si="37">SUM(G87,G78,G70,G62,G53,G45,G32)</f>
        <v>85498.945925000007</v>
      </c>
      <c r="H89" s="188">
        <f t="shared" si="37"/>
        <v>43818.287780749997</v>
      </c>
      <c r="I89" s="188">
        <f t="shared" si="37"/>
        <v>41680.658144250003</v>
      </c>
      <c r="J89" s="188">
        <f t="shared" si="37"/>
        <v>34785.366000000002</v>
      </c>
      <c r="K89" s="188">
        <f t="shared" si="37"/>
        <v>9032.7543999999998</v>
      </c>
      <c r="L89" s="188">
        <f t="shared" si="37"/>
        <v>43818.1204</v>
      </c>
      <c r="M89" s="2">
        <f>IFERROR(L89/H89,"N/A")</f>
        <v>0.99999618011660252</v>
      </c>
      <c r="N89" s="189">
        <f>SUM(N87,N78,N70,N62,N53,N45,N32)</f>
        <v>80889</v>
      </c>
    </row>
    <row r="90" spans="1:18" ht="15" customHeight="1" thickBot="1" x14ac:dyDescent="0.25"/>
    <row r="91" spans="1:18" ht="15" x14ac:dyDescent="0.25">
      <c r="A91" s="200" t="s">
        <v>24</v>
      </c>
      <c r="B91" s="11"/>
      <c r="C91" s="11"/>
      <c r="D91" s="11"/>
      <c r="E91" s="11"/>
      <c r="F91" s="11"/>
      <c r="G91" s="11"/>
      <c r="H91" s="11"/>
      <c r="I91" s="11"/>
      <c r="J91" s="11"/>
      <c r="K91" s="11"/>
      <c r="L91" s="11"/>
      <c r="M91" s="11"/>
      <c r="N91" s="201"/>
    </row>
    <row r="92" spans="1:18" ht="14.25" x14ac:dyDescent="0.2">
      <c r="A92" s="202" t="s">
        <v>111</v>
      </c>
      <c r="B92" s="203"/>
      <c r="C92" s="203"/>
      <c r="D92" s="203"/>
      <c r="E92" s="203"/>
      <c r="F92" s="203"/>
      <c r="G92" s="203"/>
      <c r="H92" s="203"/>
      <c r="I92" s="203"/>
      <c r="J92" s="203"/>
      <c r="K92" s="203"/>
      <c r="L92" s="203"/>
      <c r="M92" s="203"/>
      <c r="N92" s="204"/>
    </row>
    <row r="93" spans="1:18" ht="15" x14ac:dyDescent="0.25">
      <c r="A93" s="202" t="s">
        <v>112</v>
      </c>
      <c r="B93" s="203"/>
      <c r="C93" s="203"/>
      <c r="D93" s="203"/>
      <c r="E93" s="203"/>
      <c r="F93" s="203"/>
      <c r="G93" s="203"/>
      <c r="H93" s="203"/>
      <c r="I93" s="203"/>
      <c r="J93" s="203"/>
      <c r="K93" s="203"/>
      <c r="L93" s="203"/>
      <c r="M93" s="203"/>
      <c r="N93" s="204"/>
    </row>
    <row r="94" spans="1:18" ht="15" x14ac:dyDescent="0.25">
      <c r="A94" s="202" t="s">
        <v>113</v>
      </c>
      <c r="B94" s="203"/>
      <c r="C94" s="203"/>
      <c r="D94" s="203"/>
      <c r="E94" s="203"/>
      <c r="F94" s="203"/>
      <c r="G94" s="203"/>
      <c r="H94" s="203"/>
      <c r="I94" s="203"/>
      <c r="J94" s="203"/>
      <c r="K94" s="203"/>
      <c r="L94" s="203"/>
      <c r="M94" s="203"/>
      <c r="N94" s="204"/>
    </row>
    <row r="95" spans="1:18" ht="45" customHeight="1" x14ac:dyDescent="0.2">
      <c r="A95" s="205" t="s">
        <v>114</v>
      </c>
      <c r="B95" s="206"/>
      <c r="C95" s="206" t="s">
        <v>82</v>
      </c>
      <c r="I95" s="207" t="s">
        <v>115</v>
      </c>
      <c r="J95" s="207" t="s">
        <v>116</v>
      </c>
      <c r="K95" s="207" t="s">
        <v>117</v>
      </c>
      <c r="L95" s="207" t="s">
        <v>118</v>
      </c>
      <c r="M95" s="155" t="s">
        <v>119</v>
      </c>
      <c r="N95" s="208" t="s">
        <v>120</v>
      </c>
    </row>
    <row r="96" spans="1:18" ht="15" customHeight="1" x14ac:dyDescent="0.2">
      <c r="A96" s="209" t="s">
        <v>121</v>
      </c>
      <c r="B96" s="210"/>
      <c r="C96" s="210"/>
      <c r="I96" s="211"/>
      <c r="J96" s="211"/>
      <c r="K96" s="211"/>
      <c r="L96" s="211"/>
      <c r="M96" s="24"/>
      <c r="N96" s="147"/>
    </row>
    <row r="97" spans="1:14" ht="15" customHeight="1" x14ac:dyDescent="0.2">
      <c r="A97" s="304"/>
      <c r="B97" s="305"/>
      <c r="C97" s="305"/>
      <c r="I97" s="281" t="s">
        <v>122</v>
      </c>
      <c r="J97" s="177">
        <v>0</v>
      </c>
      <c r="K97" s="177">
        <v>0</v>
      </c>
      <c r="L97" s="193">
        <f t="shared" ref="L97:L98" si="38">SUM(J97:K97)</f>
        <v>0</v>
      </c>
      <c r="M97" s="24"/>
      <c r="N97" s="147"/>
    </row>
    <row r="98" spans="1:14" ht="15" customHeight="1" x14ac:dyDescent="0.2">
      <c r="A98" s="304"/>
      <c r="B98" s="305"/>
      <c r="C98" s="305"/>
      <c r="I98" s="281">
        <v>0</v>
      </c>
      <c r="J98" s="177">
        <v>0</v>
      </c>
      <c r="K98" s="177">
        <v>0</v>
      </c>
      <c r="L98" s="193">
        <f t="shared" si="38"/>
        <v>0</v>
      </c>
      <c r="M98" s="24"/>
      <c r="N98" s="147"/>
    </row>
    <row r="99" spans="1:14" x14ac:dyDescent="0.2">
      <c r="A99" s="212" t="s">
        <v>123</v>
      </c>
      <c r="B99" s="210"/>
      <c r="I99" s="211"/>
      <c r="J99" s="211"/>
      <c r="K99" s="211"/>
      <c r="L99" s="211"/>
      <c r="M99" s="24"/>
      <c r="N99" s="147"/>
    </row>
    <row r="100" spans="1:14" ht="15" customHeight="1" x14ac:dyDescent="0.2">
      <c r="A100" s="304" t="s">
        <v>124</v>
      </c>
      <c r="B100" s="305"/>
      <c r="I100" s="281">
        <v>25000</v>
      </c>
      <c r="J100" s="177">
        <v>0</v>
      </c>
      <c r="K100" s="177">
        <v>25000</v>
      </c>
      <c r="L100" s="193">
        <f t="shared" ref="L100:L110" si="39">SUM(J100:K100)</f>
        <v>25000</v>
      </c>
      <c r="M100" s="24"/>
      <c r="N100" s="147"/>
    </row>
    <row r="101" spans="1:14" ht="15" customHeight="1" x14ac:dyDescent="0.2">
      <c r="A101" s="304"/>
      <c r="B101" s="305"/>
      <c r="I101" s="281">
        <v>0</v>
      </c>
      <c r="J101" s="177">
        <v>0</v>
      </c>
      <c r="K101" s="177">
        <v>0</v>
      </c>
      <c r="L101" s="193">
        <f t="shared" si="39"/>
        <v>0</v>
      </c>
      <c r="M101" s="24"/>
      <c r="N101" s="147"/>
    </row>
    <row r="102" spans="1:14" x14ac:dyDescent="0.2">
      <c r="A102" s="212" t="s">
        <v>125</v>
      </c>
      <c r="B102" s="210"/>
      <c r="I102" s="211"/>
      <c r="J102" s="211"/>
      <c r="K102" s="211"/>
      <c r="L102" s="211"/>
      <c r="M102" s="24"/>
      <c r="N102" s="147"/>
    </row>
    <row r="103" spans="1:14" ht="15" customHeight="1" x14ac:dyDescent="0.2">
      <c r="A103" s="304"/>
      <c r="B103" s="305"/>
      <c r="I103" s="281">
        <v>0</v>
      </c>
      <c r="J103" s="177">
        <v>0</v>
      </c>
      <c r="K103" s="177">
        <v>0</v>
      </c>
      <c r="L103" s="193">
        <f t="shared" ref="L103:L104" si="40">SUM(J103:K103)</f>
        <v>0</v>
      </c>
      <c r="M103" s="24"/>
      <c r="N103" s="147"/>
    </row>
    <row r="104" spans="1:14" ht="15" customHeight="1" x14ac:dyDescent="0.2">
      <c r="A104" s="304"/>
      <c r="B104" s="305"/>
      <c r="I104" s="281">
        <v>0</v>
      </c>
      <c r="J104" s="177">
        <v>0</v>
      </c>
      <c r="K104" s="177">
        <v>0</v>
      </c>
      <c r="L104" s="193">
        <f t="shared" si="40"/>
        <v>0</v>
      </c>
      <c r="M104" s="24"/>
      <c r="N104" s="147"/>
    </row>
    <row r="105" spans="1:14" x14ac:dyDescent="0.2">
      <c r="A105" s="212" t="s">
        <v>126</v>
      </c>
      <c r="B105" s="210"/>
      <c r="I105" s="211"/>
      <c r="J105" s="211"/>
      <c r="K105" s="211"/>
      <c r="L105" s="211"/>
      <c r="M105" s="64"/>
      <c r="N105" s="148"/>
    </row>
    <row r="106" spans="1:14" ht="15" customHeight="1" x14ac:dyDescent="0.2">
      <c r="A106" s="304"/>
      <c r="B106" s="305"/>
      <c r="I106" s="281">
        <v>0</v>
      </c>
      <c r="J106" s="177">
        <v>0</v>
      </c>
      <c r="K106" s="177">
        <v>0</v>
      </c>
      <c r="L106" s="193">
        <f t="shared" ref="L106:L107" si="41">SUM(J106:K106)</f>
        <v>0</v>
      </c>
      <c r="M106" s="24"/>
      <c r="N106" s="147"/>
    </row>
    <row r="107" spans="1:14" ht="15" customHeight="1" x14ac:dyDescent="0.2">
      <c r="A107" s="304"/>
      <c r="B107" s="305"/>
      <c r="I107" s="281">
        <v>0</v>
      </c>
      <c r="J107" s="177">
        <v>0</v>
      </c>
      <c r="K107" s="177">
        <v>0</v>
      </c>
      <c r="L107" s="193">
        <f t="shared" si="41"/>
        <v>0</v>
      </c>
      <c r="M107" s="24"/>
      <c r="N107" s="147"/>
    </row>
    <row r="108" spans="1:14" x14ac:dyDescent="0.2">
      <c r="A108" s="212" t="s">
        <v>127</v>
      </c>
      <c r="B108" s="210"/>
      <c r="I108" s="211"/>
      <c r="J108" s="211"/>
      <c r="K108" s="211"/>
      <c r="L108" s="211"/>
      <c r="M108" s="64"/>
      <c r="N108" s="148"/>
    </row>
    <row r="109" spans="1:14" ht="15" customHeight="1" x14ac:dyDescent="0.2">
      <c r="A109" s="304"/>
      <c r="B109" s="305"/>
      <c r="I109" s="281">
        <v>0</v>
      </c>
      <c r="J109" s="177">
        <v>0</v>
      </c>
      <c r="K109" s="177">
        <v>0</v>
      </c>
      <c r="L109" s="193">
        <f t="shared" si="39"/>
        <v>0</v>
      </c>
      <c r="M109" s="24"/>
      <c r="N109" s="147"/>
    </row>
    <row r="110" spans="1:14" ht="15" customHeight="1" x14ac:dyDescent="0.2">
      <c r="A110" s="304"/>
      <c r="B110" s="305"/>
      <c r="I110" s="281">
        <v>0</v>
      </c>
      <c r="J110" s="177">
        <v>0</v>
      </c>
      <c r="K110" s="177">
        <v>0</v>
      </c>
      <c r="L110" s="193">
        <f t="shared" si="39"/>
        <v>0</v>
      </c>
      <c r="M110" s="24"/>
      <c r="N110" s="147"/>
    </row>
    <row r="111" spans="1:14" x14ac:dyDescent="0.2">
      <c r="A111" s="209" t="s">
        <v>128</v>
      </c>
      <c r="B111" s="210"/>
      <c r="I111" s="211"/>
      <c r="J111" s="211"/>
      <c r="K111" s="211"/>
      <c r="L111" s="211"/>
      <c r="M111" s="64"/>
      <c r="N111" s="148"/>
    </row>
    <row r="112" spans="1:14" ht="15" customHeight="1" x14ac:dyDescent="0.2">
      <c r="A112" s="304" t="s">
        <v>129</v>
      </c>
      <c r="B112" s="305"/>
      <c r="I112" s="281">
        <v>19000</v>
      </c>
      <c r="J112" s="177">
        <v>0</v>
      </c>
      <c r="K112" s="177">
        <v>12071</v>
      </c>
      <c r="L112" s="193">
        <f t="shared" ref="L112:L113" si="42">SUM(J112:K112)</f>
        <v>12071</v>
      </c>
      <c r="M112" s="24"/>
      <c r="N112" s="147"/>
    </row>
    <row r="113" spans="1:14" ht="15" customHeight="1" x14ac:dyDescent="0.2">
      <c r="A113" s="304"/>
      <c r="B113" s="305"/>
      <c r="I113" s="281">
        <v>0</v>
      </c>
      <c r="J113" s="177">
        <v>0</v>
      </c>
      <c r="K113" s="177">
        <v>0</v>
      </c>
      <c r="L113" s="193">
        <f t="shared" si="42"/>
        <v>0</v>
      </c>
      <c r="M113" s="24"/>
      <c r="N113" s="147"/>
    </row>
    <row r="114" spans="1:14" ht="15.75" thickBot="1" x14ac:dyDescent="0.3">
      <c r="A114" s="213" t="s">
        <v>130</v>
      </c>
      <c r="B114" s="42"/>
      <c r="C114" s="42"/>
      <c r="D114" s="214" t="s">
        <v>131</v>
      </c>
      <c r="E114" s="215"/>
      <c r="F114" s="215"/>
      <c r="G114" s="215"/>
      <c r="H114" s="215"/>
      <c r="I114" s="194">
        <f>SUM(I96:I113)</f>
        <v>44000</v>
      </c>
      <c r="J114" s="194">
        <f t="shared" ref="J114:L114" si="43">SUM(J96:J113)</f>
        <v>0</v>
      </c>
      <c r="K114" s="194">
        <f t="shared" si="43"/>
        <v>37071</v>
      </c>
      <c r="L114" s="194">
        <f t="shared" si="43"/>
        <v>37071</v>
      </c>
      <c r="M114" s="195">
        <f>N13-L13</f>
        <v>37070.8796</v>
      </c>
      <c r="N114" s="196">
        <f>IFERROR(L114-M114,"N/A")</f>
        <v>0.12039999999979045</v>
      </c>
    </row>
    <row r="115" spans="1:14" ht="13.5" thickBot="1" x14ac:dyDescent="0.25">
      <c r="A115" s="25"/>
      <c r="F115" s="71"/>
    </row>
    <row r="116" spans="1:14" x14ac:dyDescent="0.2">
      <c r="A116" s="216" t="s">
        <v>132</v>
      </c>
      <c r="B116" s="158"/>
      <c r="C116" s="158"/>
      <c r="D116" s="158"/>
      <c r="E116" s="158"/>
      <c r="F116" s="217"/>
      <c r="G116" s="217"/>
      <c r="H116" s="217"/>
      <c r="I116" s="217"/>
      <c r="J116" s="217"/>
      <c r="K116" s="217"/>
      <c r="L116" s="217"/>
      <c r="M116" s="28"/>
      <c r="N116" s="27"/>
    </row>
    <row r="117" spans="1:14" ht="13.5" thickBot="1" x14ac:dyDescent="0.25">
      <c r="A117" s="126" t="s">
        <v>133</v>
      </c>
      <c r="B117" s="127"/>
      <c r="C117" s="127"/>
      <c r="D117" s="127"/>
      <c r="E117" s="127"/>
      <c r="F117" s="218"/>
      <c r="G117" s="218"/>
      <c r="H117" s="218"/>
      <c r="I117" s="218"/>
      <c r="J117" s="218"/>
      <c r="K117" s="218"/>
      <c r="L117" s="218"/>
      <c r="M117" s="23"/>
      <c r="N117" s="22"/>
    </row>
  </sheetData>
  <sheetProtection formatCells="0"/>
  <conditionalFormatting sqref="B96:B113">
    <cfRule type="containsText" dxfId="14" priority="16" operator="containsText" text="VARIANCE">
      <formula>NOT(ISERROR(SEARCH("VARIANCE",B96)))</formula>
    </cfRule>
  </conditionalFormatting>
  <conditionalFormatting sqref="C96:C98">
    <cfRule type="containsText" dxfId="13" priority="1" operator="containsText" text="VARIANCE">
      <formula>NOT(ISERROR(SEARCH("VARIANCE",C96)))</formula>
    </cfRule>
  </conditionalFormatting>
  <conditionalFormatting sqref="I96:L96">
    <cfRule type="containsText" dxfId="12" priority="15" operator="containsText" text="VARIANCE">
      <formula>NOT(ISERROR(SEARCH("VARIANCE",I96)))</formula>
    </cfRule>
  </conditionalFormatting>
  <conditionalFormatting sqref="I99:L99">
    <cfRule type="containsText" dxfId="11" priority="14" operator="containsText" text="VARIANCE">
      <formula>NOT(ISERROR(SEARCH("VARIANCE",I99)))</formula>
    </cfRule>
  </conditionalFormatting>
  <conditionalFormatting sqref="I102:L102">
    <cfRule type="containsText" dxfId="10" priority="13" operator="containsText" text="VARIANCE">
      <formula>NOT(ISERROR(SEARCH("VARIANCE",I102)))</formula>
    </cfRule>
  </conditionalFormatting>
  <conditionalFormatting sqref="I105:L105">
    <cfRule type="containsText" dxfId="9" priority="12" operator="containsText" text="VARIANCE">
      <formula>NOT(ISERROR(SEARCH("VARIANCE",I105)))</formula>
    </cfRule>
  </conditionalFormatting>
  <conditionalFormatting sqref="I108:L108">
    <cfRule type="containsText" dxfId="8" priority="11" operator="containsText" text="VARIANCE">
      <formula>NOT(ISERROR(SEARCH("VARIANCE",I108)))</formula>
    </cfRule>
  </conditionalFormatting>
  <conditionalFormatting sqref="I111:L111">
    <cfRule type="containsText" dxfId="7" priority="10" operator="containsText" text="VARIANCE">
      <formula>NOT(ISERROR(SEARCH("VARIANCE",I111)))</formula>
    </cfRule>
  </conditionalFormatting>
  <conditionalFormatting sqref="O27:R31">
    <cfRule type="containsText" dxfId="6" priority="78" operator="containsText" text="VARIANCE">
      <formula>NOT(ISERROR(SEARCH("VARIANCE",O27)))</formula>
    </cfRule>
  </conditionalFormatting>
  <conditionalFormatting sqref="O45:R45">
    <cfRule type="containsText" dxfId="5" priority="44" operator="containsText" text="VARIANCE">
      <formula>NOT(ISERROR(SEARCH("VARIANCE",O45)))</formula>
    </cfRule>
  </conditionalFormatting>
  <conditionalFormatting sqref="O53:R53">
    <cfRule type="containsText" dxfId="4" priority="43" operator="containsText" text="VARIANCE">
      <formula>NOT(ISERROR(SEARCH("VARIANCE",O53)))</formula>
    </cfRule>
  </conditionalFormatting>
  <conditionalFormatting sqref="O62:R62">
    <cfRule type="containsText" dxfId="3" priority="38" operator="containsText" text="VARIANCE">
      <formula>NOT(ISERROR(SEARCH("VARIANCE",O62)))</formula>
    </cfRule>
  </conditionalFormatting>
  <conditionalFormatting sqref="O70:R70">
    <cfRule type="containsText" dxfId="2" priority="37" operator="containsText" text="VARIANCE">
      <formula>NOT(ISERROR(SEARCH("VARIANCE",O70)))</formula>
    </cfRule>
  </conditionalFormatting>
  <conditionalFormatting sqref="O78:R78">
    <cfRule type="containsText" dxfId="1" priority="36" operator="containsText" text="VARIANCE">
      <formula>NOT(ISERROR(SEARCH("VARIANCE",O78)))</formula>
    </cfRule>
  </conditionalFormatting>
  <conditionalFormatting sqref="O87:R87">
    <cfRule type="containsText" dxfId="0" priority="35" operator="containsText" text="VARIANCE">
      <formula>NOT(ISERROR(SEARCH("VARIANCE",O87)))</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85:F8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31" xr:uid="{00000000-0002-0000-0600-000002000000}">
      <formula1>0.9</formula1>
      <formula2>1.1</formula2>
    </dataValidation>
    <dataValidation type="list" allowBlank="1" showInputMessage="1" showErrorMessage="1" sqref="C27:C31" xr:uid="{74035CC8-3374-44B2-8A35-54AB49E229AE}">
      <formula1>$C$19:$C$21</formula1>
    </dataValidation>
    <dataValidation type="list" allowBlank="1" showInputMessage="1" showErrorMessage="1" sqref="C97:C98" xr:uid="{F93EA848-F649-4FD1-A87A-52E88083D79D}">
      <formula1>$F$19:$F$21</formula1>
    </dataValidation>
  </dataValidations>
  <pageMargins left="0.7" right="0.7" top="0.75" bottom="0.75" header="0.3" footer="0.3"/>
  <pageSetup orientation="portrait" r:id="rId1"/>
  <ignoredErrors>
    <ignoredError sqref="M6 M10:M11 M7:M9 M12:M13" formula="1"/>
    <ignoredError sqref="L97:L113" formulaRang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topLeftCell="A12" zoomScale="70" zoomScaleNormal="70" workbookViewId="0">
      <selection activeCell="E21" sqref="E21"/>
    </sheetView>
  </sheetViews>
  <sheetFormatPr defaultColWidth="8.85546875" defaultRowHeight="12.75" x14ac:dyDescent="0.2"/>
  <cols>
    <col min="1" max="1" width="53.7109375" style="77" customWidth="1"/>
    <col min="2" max="5" width="17.28515625" style="76" customWidth="1"/>
    <col min="6" max="8" width="17.28515625" style="38" customWidth="1"/>
    <col min="9" max="9" width="17.140625" style="78" customWidth="1"/>
    <col min="10" max="16384" width="8.85546875" style="78"/>
  </cols>
  <sheetData>
    <row r="1" spans="1:8" ht="18" x14ac:dyDescent="0.2">
      <c r="A1" s="79" t="s">
        <v>36</v>
      </c>
      <c r="B1" s="136"/>
      <c r="C1" s="81"/>
      <c r="D1" s="81"/>
      <c r="E1" s="81"/>
      <c r="F1" s="137"/>
    </row>
    <row r="2" spans="1:8" ht="18" x14ac:dyDescent="0.2">
      <c r="A2" s="79" t="s">
        <v>134</v>
      </c>
      <c r="B2" s="138"/>
      <c r="C2" s="138"/>
      <c r="D2" s="139"/>
      <c r="E2" s="139"/>
      <c r="F2" s="138"/>
      <c r="G2" s="138"/>
      <c r="H2" s="138"/>
    </row>
    <row r="3" spans="1:8" ht="9.75" customHeight="1" x14ac:dyDescent="0.2">
      <c r="A3" s="79"/>
      <c r="B3" s="138"/>
      <c r="C3" s="138"/>
      <c r="D3" s="139"/>
      <c r="E3" s="139"/>
      <c r="F3" s="138"/>
      <c r="G3" s="138"/>
      <c r="H3" s="138"/>
    </row>
    <row r="4" spans="1:8" x14ac:dyDescent="0.2">
      <c r="A4" s="80"/>
      <c r="B4" s="136"/>
      <c r="C4" s="81"/>
      <c r="D4" s="81"/>
      <c r="E4" s="81"/>
      <c r="F4" s="137"/>
    </row>
    <row r="5" spans="1:8" s="84" customFormat="1" ht="45" x14ac:dyDescent="0.2">
      <c r="A5" s="149" t="s">
        <v>135</v>
      </c>
      <c r="B5" s="140" t="s">
        <v>136</v>
      </c>
      <c r="C5" s="140" t="s">
        <v>137</v>
      </c>
      <c r="D5" s="140" t="s">
        <v>138</v>
      </c>
      <c r="E5" s="87"/>
      <c r="G5" s="87"/>
      <c r="H5" s="87"/>
    </row>
    <row r="6" spans="1:8" s="84" customFormat="1" ht="14.25" x14ac:dyDescent="0.2">
      <c r="A6" s="141" t="s">
        <v>139</v>
      </c>
      <c r="B6" s="306">
        <v>70</v>
      </c>
      <c r="C6" s="222">
        <v>17</v>
      </c>
      <c r="D6" s="222">
        <v>39</v>
      </c>
      <c r="E6" s="87"/>
      <c r="G6" s="87"/>
      <c r="H6" s="87"/>
    </row>
    <row r="7" spans="1:8" s="84" customFormat="1" ht="14.25" x14ac:dyDescent="0.2">
      <c r="A7" s="141" t="s">
        <v>140</v>
      </c>
      <c r="B7" s="306">
        <v>70</v>
      </c>
      <c r="C7" s="222">
        <v>17</v>
      </c>
      <c r="D7" s="222">
        <v>39</v>
      </c>
      <c r="E7" s="87"/>
      <c r="G7" s="87"/>
      <c r="H7" s="87"/>
    </row>
    <row r="8" spans="1:8" s="84" customFormat="1" ht="14.25" x14ac:dyDescent="0.2">
      <c r="A8" s="141" t="s">
        <v>141</v>
      </c>
      <c r="B8" s="306">
        <v>8</v>
      </c>
      <c r="C8" s="222">
        <v>4</v>
      </c>
      <c r="D8" s="222">
        <v>9</v>
      </c>
      <c r="E8" s="87"/>
      <c r="G8" s="87"/>
      <c r="H8" s="87"/>
    </row>
    <row r="9" spans="1:8" s="84" customFormat="1" ht="14.25" x14ac:dyDescent="0.2">
      <c r="A9" s="141" t="s">
        <v>142</v>
      </c>
      <c r="B9" s="306">
        <v>0</v>
      </c>
      <c r="C9" s="222">
        <v>0</v>
      </c>
      <c r="D9" s="222">
        <v>0</v>
      </c>
      <c r="E9" s="87"/>
      <c r="G9" s="87"/>
      <c r="H9" s="87"/>
    </row>
    <row r="10" spans="1:8" s="84" customFormat="1" ht="14.25" x14ac:dyDescent="0.2">
      <c r="A10" s="141" t="s">
        <v>143</v>
      </c>
      <c r="B10" s="306">
        <v>1</v>
      </c>
      <c r="C10" s="222">
        <v>2</v>
      </c>
      <c r="D10" s="222">
        <v>5</v>
      </c>
      <c r="E10" s="87"/>
      <c r="G10" s="87"/>
      <c r="H10" s="87"/>
    </row>
    <row r="11" spans="1:8" s="84" customFormat="1" ht="14.25" x14ac:dyDescent="0.2">
      <c r="A11" s="141" t="s">
        <v>144</v>
      </c>
      <c r="B11" s="306">
        <v>0</v>
      </c>
      <c r="C11" s="222">
        <v>0</v>
      </c>
      <c r="D11" s="222">
        <v>0</v>
      </c>
      <c r="E11" s="87"/>
      <c r="G11" s="87"/>
      <c r="H11" s="87"/>
    </row>
    <row r="12" spans="1:8" s="84" customFormat="1" ht="14.25" x14ac:dyDescent="0.2">
      <c r="A12" s="141" t="s">
        <v>145</v>
      </c>
      <c r="B12" s="306">
        <v>7</v>
      </c>
      <c r="C12" s="222">
        <v>6</v>
      </c>
      <c r="D12" s="222">
        <v>9</v>
      </c>
      <c r="E12" s="87"/>
      <c r="G12" s="87"/>
      <c r="H12" s="87"/>
    </row>
    <row r="13" spans="1:8" s="84" customFormat="1" ht="14.25" x14ac:dyDescent="0.2">
      <c r="A13" s="141" t="s">
        <v>146</v>
      </c>
      <c r="B13" s="306">
        <v>1</v>
      </c>
      <c r="C13" s="222">
        <v>1</v>
      </c>
      <c r="D13" s="222">
        <v>5</v>
      </c>
      <c r="E13" s="87"/>
      <c r="G13" s="87"/>
      <c r="H13" s="87"/>
    </row>
    <row r="14" spans="1:8" s="84" customFormat="1" ht="14.25" x14ac:dyDescent="0.2">
      <c r="A14" s="85"/>
      <c r="B14" s="86"/>
      <c r="C14" s="86"/>
      <c r="D14" s="86"/>
      <c r="E14" s="87"/>
      <c r="G14" s="87"/>
      <c r="H14" s="87"/>
    </row>
    <row r="15" spans="1:8" s="84" customFormat="1" ht="30" x14ac:dyDescent="0.2">
      <c r="A15" s="149" t="s">
        <v>147</v>
      </c>
      <c r="B15" s="140" t="s">
        <v>136</v>
      </c>
      <c r="C15" s="140" t="s">
        <v>137</v>
      </c>
      <c r="D15" s="140" t="s">
        <v>138</v>
      </c>
      <c r="E15" s="87"/>
      <c r="G15" s="87"/>
      <c r="H15" s="87"/>
    </row>
    <row r="16" spans="1:8" s="84" customFormat="1" ht="14.25" x14ac:dyDescent="0.2">
      <c r="A16" s="141" t="s">
        <v>148</v>
      </c>
      <c r="B16" s="306">
        <v>4</v>
      </c>
      <c r="C16" s="222">
        <v>1</v>
      </c>
      <c r="D16" s="222">
        <v>4</v>
      </c>
      <c r="E16" s="87"/>
      <c r="G16" s="87"/>
      <c r="H16" s="87"/>
    </row>
    <row r="17" spans="1:8" s="84" customFormat="1" ht="14.25" x14ac:dyDescent="0.2">
      <c r="A17" s="141" t="s">
        <v>149</v>
      </c>
      <c r="B17" s="306">
        <v>7</v>
      </c>
      <c r="C17" s="222">
        <v>1</v>
      </c>
      <c r="D17" s="222">
        <v>3</v>
      </c>
      <c r="E17" s="87"/>
      <c r="G17" s="87"/>
      <c r="H17" s="87"/>
    </row>
    <row r="18" spans="1:8" s="84" customFormat="1" ht="14.25" x14ac:dyDescent="0.2">
      <c r="A18" s="141" t="s">
        <v>150</v>
      </c>
      <c r="B18" s="306">
        <v>21</v>
      </c>
      <c r="C18" s="222">
        <v>4</v>
      </c>
      <c r="D18" s="222">
        <v>10</v>
      </c>
      <c r="E18" s="87"/>
      <c r="G18" s="87"/>
      <c r="H18" s="87"/>
    </row>
    <row r="19" spans="1:8" s="84" customFormat="1" ht="14.25" x14ac:dyDescent="0.2">
      <c r="A19" s="141" t="s">
        <v>151</v>
      </c>
      <c r="B19" s="306">
        <v>21</v>
      </c>
      <c r="C19" s="222">
        <v>11</v>
      </c>
      <c r="D19" s="222">
        <v>20</v>
      </c>
      <c r="E19" s="87"/>
      <c r="G19" s="87"/>
      <c r="H19" s="87"/>
    </row>
    <row r="20" spans="1:8" s="84" customFormat="1" ht="14.25" x14ac:dyDescent="0.2">
      <c r="A20" s="141" t="s">
        <v>152</v>
      </c>
      <c r="B20" s="306">
        <v>7</v>
      </c>
      <c r="C20" s="222">
        <v>0</v>
      </c>
      <c r="D20" s="222">
        <v>1</v>
      </c>
      <c r="E20" s="87"/>
      <c r="G20" s="87"/>
      <c r="H20" s="87"/>
    </row>
    <row r="21" spans="1:8" s="84" customFormat="1" ht="14.25" x14ac:dyDescent="0.2">
      <c r="A21" s="141" t="s">
        <v>153</v>
      </c>
      <c r="B21" s="306">
        <v>10</v>
      </c>
      <c r="C21" s="222">
        <v>0</v>
      </c>
      <c r="D21" s="222">
        <v>0</v>
      </c>
      <c r="E21" s="87"/>
      <c r="G21" s="87"/>
      <c r="H21" s="87"/>
    </row>
    <row r="22" spans="1:8" s="84" customFormat="1" ht="14.25" x14ac:dyDescent="0.2">
      <c r="A22" s="141" t="s">
        <v>154</v>
      </c>
      <c r="B22" s="306">
        <v>0</v>
      </c>
      <c r="C22" s="222">
        <v>0</v>
      </c>
      <c r="D22" s="222">
        <v>1</v>
      </c>
      <c r="E22" s="87"/>
      <c r="G22" s="87"/>
      <c r="H22" s="87"/>
    </row>
    <row r="23" spans="1:8" s="84" customFormat="1" ht="15" x14ac:dyDescent="0.2">
      <c r="A23" s="142" t="s">
        <v>155</v>
      </c>
      <c r="B23" s="132">
        <f>SUM(B16:B22)</f>
        <v>70</v>
      </c>
      <c r="C23" s="132">
        <f t="shared" ref="C23:D23" si="0">SUM(C16:C22)</f>
        <v>17</v>
      </c>
      <c r="D23" s="132">
        <f t="shared" si="0"/>
        <v>39</v>
      </c>
      <c r="E23" s="87"/>
      <c r="G23" s="87"/>
      <c r="H23" s="87"/>
    </row>
    <row r="24" spans="1:8" s="84" customFormat="1" ht="14.25" x14ac:dyDescent="0.2">
      <c r="B24" s="86"/>
      <c r="C24" s="86"/>
      <c r="D24" s="86"/>
      <c r="E24" s="87"/>
      <c r="G24" s="87"/>
      <c r="H24" s="87"/>
    </row>
    <row r="25" spans="1:8" s="84" customFormat="1" ht="30" x14ac:dyDescent="0.2">
      <c r="A25" s="149" t="s">
        <v>156</v>
      </c>
      <c r="B25" s="140" t="s">
        <v>136</v>
      </c>
      <c r="C25" s="140" t="s">
        <v>137</v>
      </c>
      <c r="D25" s="140" t="s">
        <v>138</v>
      </c>
      <c r="E25" s="87"/>
      <c r="G25" s="87"/>
      <c r="H25" s="87"/>
    </row>
    <row r="26" spans="1:8" s="84" customFormat="1" ht="14.25" x14ac:dyDescent="0.2">
      <c r="A26" s="141">
        <v>90401</v>
      </c>
      <c r="B26" s="306">
        <v>3</v>
      </c>
      <c r="C26" s="222">
        <v>0</v>
      </c>
      <c r="D26" s="222">
        <v>1</v>
      </c>
      <c r="E26" s="87"/>
      <c r="G26" s="87"/>
      <c r="H26" s="87"/>
    </row>
    <row r="27" spans="1:8" s="84" customFormat="1" ht="14.25" x14ac:dyDescent="0.2">
      <c r="A27" s="141">
        <v>90402</v>
      </c>
      <c r="B27" s="306">
        <v>2</v>
      </c>
      <c r="C27" s="222">
        <v>1</v>
      </c>
      <c r="D27" s="222">
        <v>1</v>
      </c>
      <c r="E27" s="87"/>
      <c r="G27" s="87"/>
      <c r="H27" s="87"/>
    </row>
    <row r="28" spans="1:8" s="84" customFormat="1" ht="14.25" x14ac:dyDescent="0.2">
      <c r="A28" s="141">
        <v>90403</v>
      </c>
      <c r="B28" s="306">
        <v>8</v>
      </c>
      <c r="C28" s="222">
        <v>5</v>
      </c>
      <c r="D28" s="222">
        <v>8</v>
      </c>
      <c r="E28" s="87"/>
      <c r="G28" s="87"/>
      <c r="H28" s="87"/>
    </row>
    <row r="29" spans="1:8" s="84" customFormat="1" ht="14.25" x14ac:dyDescent="0.2">
      <c r="A29" s="141">
        <v>90404</v>
      </c>
      <c r="B29" s="306">
        <v>27</v>
      </c>
      <c r="C29" s="222">
        <v>6</v>
      </c>
      <c r="D29" s="222">
        <v>9</v>
      </c>
      <c r="E29" s="87"/>
      <c r="G29" s="87"/>
      <c r="H29" s="87"/>
    </row>
    <row r="30" spans="1:8" s="84" customFormat="1" ht="14.25" x14ac:dyDescent="0.2">
      <c r="A30" s="141">
        <v>90405</v>
      </c>
      <c r="B30" s="306">
        <v>27</v>
      </c>
      <c r="C30" s="222">
        <v>3</v>
      </c>
      <c r="D30" s="222">
        <v>16</v>
      </c>
      <c r="E30" s="87"/>
      <c r="G30" s="87"/>
      <c r="H30" s="87"/>
    </row>
    <row r="31" spans="1:8" s="84" customFormat="1" ht="14.25" x14ac:dyDescent="0.2">
      <c r="A31" s="141" t="s">
        <v>157</v>
      </c>
      <c r="B31" s="306">
        <v>3</v>
      </c>
      <c r="C31" s="222">
        <v>2</v>
      </c>
      <c r="D31" s="222">
        <v>4</v>
      </c>
      <c r="E31" s="87"/>
      <c r="G31" s="87"/>
      <c r="H31" s="87"/>
    </row>
    <row r="32" spans="1:8" s="84" customFormat="1" ht="15" x14ac:dyDescent="0.2">
      <c r="A32" s="142" t="s">
        <v>155</v>
      </c>
      <c r="B32" s="132">
        <f>SUM(B26:B31)</f>
        <v>70</v>
      </c>
      <c r="C32" s="132">
        <f>SUM(C26:C31)</f>
        <v>17</v>
      </c>
      <c r="D32" s="132">
        <f>SUM(D26:D31)</f>
        <v>39</v>
      </c>
      <c r="E32" s="87"/>
      <c r="G32" s="87"/>
      <c r="H32" s="87"/>
    </row>
    <row r="33" spans="1:9" s="84" customFormat="1" ht="14.25" x14ac:dyDescent="0.2">
      <c r="B33" s="87"/>
      <c r="C33" s="86"/>
      <c r="D33" s="86"/>
      <c r="E33" s="87"/>
      <c r="G33" s="87"/>
      <c r="H33" s="87"/>
    </row>
    <row r="34" spans="1:9" s="84" customFormat="1" ht="30" customHeight="1" x14ac:dyDescent="0.2">
      <c r="A34" s="312" t="s">
        <v>158</v>
      </c>
      <c r="B34" s="314" t="s">
        <v>137</v>
      </c>
      <c r="C34" s="315"/>
      <c r="D34" s="315"/>
      <c r="E34" s="316"/>
      <c r="F34" s="314" t="s">
        <v>138</v>
      </c>
      <c r="G34" s="315"/>
      <c r="H34" s="315"/>
      <c r="I34" s="316"/>
    </row>
    <row r="35" spans="1:9" s="84" customFormat="1" ht="22.5" customHeight="1" x14ac:dyDescent="0.2">
      <c r="A35" s="313"/>
      <c r="B35" s="140" t="s">
        <v>159</v>
      </c>
      <c r="C35" s="140" t="s">
        <v>160</v>
      </c>
      <c r="D35" s="140" t="s">
        <v>161</v>
      </c>
      <c r="E35" s="140" t="s">
        <v>162</v>
      </c>
      <c r="F35" s="140" t="s">
        <v>159</v>
      </c>
      <c r="G35" s="140" t="s">
        <v>160</v>
      </c>
      <c r="H35" s="140" t="s">
        <v>161</v>
      </c>
      <c r="I35" s="140" t="s">
        <v>162</v>
      </c>
    </row>
    <row r="36" spans="1:9" s="84" customFormat="1" ht="14.25" x14ac:dyDescent="0.2">
      <c r="A36" s="133" t="s">
        <v>163</v>
      </c>
      <c r="B36" s="223"/>
      <c r="C36" s="224"/>
      <c r="D36" s="224"/>
      <c r="E36" s="224"/>
      <c r="F36" s="223"/>
      <c r="G36" s="224"/>
      <c r="H36" s="224"/>
      <c r="I36" s="224"/>
    </row>
    <row r="37" spans="1:9" s="84" customFormat="1" ht="14.25" x14ac:dyDescent="0.2">
      <c r="A37" s="134" t="s">
        <v>164</v>
      </c>
      <c r="B37" s="225"/>
      <c r="C37" s="224">
        <v>2</v>
      </c>
      <c r="D37" s="224"/>
      <c r="E37" s="224"/>
      <c r="F37" s="223">
        <v>1</v>
      </c>
      <c r="G37" s="224">
        <v>3</v>
      </c>
      <c r="H37" s="224"/>
      <c r="I37" s="224"/>
    </row>
    <row r="38" spans="1:9" s="84" customFormat="1" ht="14.25" x14ac:dyDescent="0.2">
      <c r="A38" s="134" t="s">
        <v>165</v>
      </c>
      <c r="B38" s="225">
        <v>11</v>
      </c>
      <c r="C38" s="224">
        <v>4</v>
      </c>
      <c r="D38" s="224"/>
      <c r="E38" s="224"/>
      <c r="F38" s="223">
        <v>23</v>
      </c>
      <c r="G38" s="224">
        <v>11</v>
      </c>
      <c r="H38" s="224"/>
      <c r="I38" s="224"/>
    </row>
    <row r="39" spans="1:9" s="84" customFormat="1" ht="14.25" x14ac:dyDescent="0.2">
      <c r="A39" s="133" t="s">
        <v>166</v>
      </c>
      <c r="B39" s="225">
        <v>0</v>
      </c>
      <c r="C39" s="224">
        <v>0</v>
      </c>
      <c r="D39" s="224"/>
      <c r="E39" s="224"/>
      <c r="F39" s="223">
        <v>1</v>
      </c>
      <c r="G39" s="224">
        <v>0</v>
      </c>
      <c r="H39" s="224"/>
      <c r="I39" s="224"/>
    </row>
    <row r="40" spans="1:9" s="84" customFormat="1" ht="14.25" x14ac:dyDescent="0.2">
      <c r="A40" s="133" t="s">
        <v>167</v>
      </c>
      <c r="B40" s="225"/>
      <c r="C40" s="224"/>
      <c r="D40" s="224"/>
      <c r="E40" s="224"/>
      <c r="F40" s="223"/>
      <c r="G40" s="224"/>
      <c r="H40" s="224"/>
      <c r="I40" s="224"/>
    </row>
    <row r="41" spans="1:9" s="84" customFormat="1" ht="14.25" x14ac:dyDescent="0.2">
      <c r="A41" s="133" t="s">
        <v>168</v>
      </c>
      <c r="B41" s="225"/>
      <c r="C41" s="224"/>
      <c r="D41" s="224"/>
      <c r="E41" s="224"/>
      <c r="F41" s="223"/>
      <c r="G41" s="224"/>
      <c r="H41" s="224"/>
      <c r="I41" s="224"/>
    </row>
    <row r="42" spans="1:9" s="84" customFormat="1" ht="14.25" x14ac:dyDescent="0.2">
      <c r="A42" s="133" t="s">
        <v>169</v>
      </c>
      <c r="B42" s="225"/>
      <c r="C42" s="224"/>
      <c r="D42" s="224"/>
      <c r="E42" s="224"/>
      <c r="F42" s="223"/>
      <c r="G42" s="224"/>
      <c r="H42" s="224"/>
      <c r="I42" s="224"/>
    </row>
    <row r="43" spans="1:9" s="84" customFormat="1" ht="14.25" x14ac:dyDescent="0.2">
      <c r="A43" s="133" t="s">
        <v>170</v>
      </c>
      <c r="B43" s="225"/>
      <c r="C43" s="224"/>
      <c r="D43" s="224"/>
      <c r="E43" s="224"/>
      <c r="F43" s="223"/>
      <c r="G43" s="224"/>
      <c r="H43" s="224"/>
      <c r="I43" s="224"/>
    </row>
    <row r="44" spans="1:9" s="84" customFormat="1" ht="14.25" x14ac:dyDescent="0.2">
      <c r="A44" s="133" t="s">
        <v>171</v>
      </c>
      <c r="B44" s="225"/>
      <c r="C44" s="224"/>
      <c r="D44" s="224"/>
      <c r="E44" s="224"/>
      <c r="F44" s="223"/>
      <c r="G44" s="224"/>
      <c r="H44" s="224"/>
      <c r="I44" s="224"/>
    </row>
    <row r="45" spans="1:9" s="84" customFormat="1" ht="14.25" x14ac:dyDescent="0.2">
      <c r="A45" s="133" t="s">
        <v>172</v>
      </c>
      <c r="B45" s="225"/>
      <c r="C45" s="224"/>
      <c r="D45" s="224"/>
      <c r="E45" s="224"/>
      <c r="F45" s="223"/>
      <c r="G45" s="224"/>
      <c r="H45" s="224"/>
      <c r="I45" s="224"/>
    </row>
    <row r="46" spans="1:9" s="84" customFormat="1" ht="14.25" x14ac:dyDescent="0.2">
      <c r="A46" s="133" t="s">
        <v>173</v>
      </c>
      <c r="B46" s="225"/>
      <c r="C46" s="224"/>
      <c r="D46" s="224"/>
      <c r="E46" s="224"/>
      <c r="F46" s="223"/>
      <c r="G46" s="224"/>
      <c r="H46" s="224"/>
      <c r="I46" s="224"/>
    </row>
    <row r="47" spans="1:9" ht="15" x14ac:dyDescent="0.2">
      <c r="A47" s="135" t="s">
        <v>155</v>
      </c>
      <c r="B47" s="226">
        <f t="shared" ref="B47:I47" si="1">SUM(B36:B46)</f>
        <v>11</v>
      </c>
      <c r="C47" s="226">
        <f t="shared" si="1"/>
        <v>6</v>
      </c>
      <c r="D47" s="226">
        <f t="shared" si="1"/>
        <v>0</v>
      </c>
      <c r="E47" s="226">
        <f t="shared" si="1"/>
        <v>0</v>
      </c>
      <c r="F47" s="226">
        <f t="shared" si="1"/>
        <v>25</v>
      </c>
      <c r="G47" s="226">
        <f t="shared" si="1"/>
        <v>14</v>
      </c>
      <c r="H47" s="226">
        <f t="shared" si="1"/>
        <v>0</v>
      </c>
      <c r="I47" s="226">
        <f t="shared" si="1"/>
        <v>0</v>
      </c>
    </row>
    <row r="48" spans="1:9" x14ac:dyDescent="0.2">
      <c r="C48" s="38"/>
    </row>
    <row r="49" spans="1:3" ht="45" x14ac:dyDescent="0.2">
      <c r="A49" s="149" t="s">
        <v>174</v>
      </c>
      <c r="B49" s="274" t="s">
        <v>136</v>
      </c>
      <c r="C49" s="270" t="s">
        <v>175</v>
      </c>
    </row>
    <row r="50" spans="1:3" ht="14.25" x14ac:dyDescent="0.2">
      <c r="A50" s="221"/>
      <c r="B50" s="227">
        <f>IFERROR(('PROGRAM BUDGET &amp; FISCAL REPORT'!G13/'PARTICIPANTS &amp; DEMOGRAPHICS'!B6),"N/A")</f>
        <v>1221.4135132142858</v>
      </c>
      <c r="C50" s="227">
        <f>IFERROR(('PROGRAM BUDGET &amp; FISCAL REPORT'!N13/'PARTICIPANTS &amp; DEMOGRAPHICS'!D6),"N/A")</f>
        <v>2074.0769230769229</v>
      </c>
    </row>
  </sheetData>
  <sheetProtection algorithmName="SHA-512" hashValue="xZxqirrZZBS+vbldl4/Fj8cCXNj5M2l6EG1qvUlpxfZ/6HOQIqnosp71JPDKcZ3wTItgqO4JcHybvpHEJ7WaFA==" saltValue="z9INQJ2fzTmZPJ4jyjXelQ==" spinCount="100000" sheet="1" objects="1" scenarios="1" formatCells="0"/>
  <mergeCells count="3">
    <mergeCell ref="A34:A35"/>
    <mergeCell ref="B34:E34"/>
    <mergeCell ref="F34:I3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2" hidden="1" customWidth="1"/>
    <col min="2" max="2" width="48.85546875" style="82" customWidth="1"/>
    <col min="3" max="3" width="15.42578125" style="71" customWidth="1"/>
    <col min="4" max="4" width="19.140625" style="71" customWidth="1"/>
    <col min="5" max="5" width="19.7109375" style="71" customWidth="1"/>
    <col min="6" max="6" width="19.42578125" style="71" customWidth="1"/>
    <col min="7" max="7" width="31.42578125" style="71" customWidth="1"/>
    <col min="8" max="16384" width="11.42578125" style="82"/>
  </cols>
  <sheetData>
    <row r="1" spans="1:8" ht="18" x14ac:dyDescent="0.25">
      <c r="A1" s="37"/>
      <c r="B1" s="58" t="s">
        <v>36</v>
      </c>
      <c r="C1" s="82"/>
      <c r="D1" s="82"/>
      <c r="E1" s="82"/>
      <c r="F1" s="82"/>
      <c r="G1" s="82"/>
    </row>
    <row r="2" spans="1:8" ht="18" x14ac:dyDescent="0.25">
      <c r="A2" s="37"/>
      <c r="B2" s="58" t="s">
        <v>176</v>
      </c>
      <c r="C2" s="82"/>
      <c r="D2" s="82"/>
      <c r="E2" s="82"/>
      <c r="F2" s="82"/>
      <c r="G2" s="82"/>
    </row>
    <row r="3" spans="1:8" ht="22.5" customHeight="1" x14ac:dyDescent="0.25">
      <c r="A3" s="37"/>
      <c r="B3" s="63" t="str">
        <f>'PROGRAM BUDGET &amp; FISCAL REPORT'!A6</f>
        <v>AGENCY NAME:</v>
      </c>
      <c r="C3" s="228" t="str">
        <f>'PROGRAM BUDGET &amp; FISCAL REPORT'!B6</f>
        <v>CLARE|MATRIX</v>
      </c>
      <c r="D3" s="229"/>
      <c r="E3" s="229"/>
      <c r="F3" s="229"/>
      <c r="G3" s="82"/>
    </row>
    <row r="4" spans="1:8" ht="22.5" customHeight="1" x14ac:dyDescent="0.25">
      <c r="A4" s="37"/>
      <c r="B4" s="63" t="str">
        <f>'PROGRAM BUDGET &amp; FISCAL REPORT'!A7</f>
        <v>PROGRAM NAME:</v>
      </c>
      <c r="C4" s="230" t="str">
        <f>'PROGRAM BUDGET &amp; FISCAL REPORT'!B7</f>
        <v>Clarity for Youth</v>
      </c>
      <c r="D4" s="231"/>
      <c r="E4" s="231"/>
      <c r="F4" s="231"/>
      <c r="G4" s="82"/>
    </row>
    <row r="5" spans="1:8" ht="8.25" customHeight="1" thickBot="1" x14ac:dyDescent="0.25">
      <c r="A5" s="37"/>
      <c r="B5" s="59"/>
      <c r="C5" s="82"/>
      <c r="D5" s="82"/>
      <c r="E5" s="82"/>
      <c r="F5" s="82"/>
      <c r="G5" s="82"/>
    </row>
    <row r="6" spans="1:8" ht="52.5" customHeight="1" x14ac:dyDescent="0.55000000000000004">
      <c r="B6" s="90" t="s">
        <v>177</v>
      </c>
      <c r="C6" s="91" t="s">
        <v>178</v>
      </c>
      <c r="D6" s="91"/>
      <c r="E6" s="91" t="s">
        <v>179</v>
      </c>
      <c r="F6" s="92"/>
      <c r="G6" s="82"/>
    </row>
    <row r="7" spans="1:8" ht="14.25" x14ac:dyDescent="0.2">
      <c r="B7" s="93" t="s">
        <v>180</v>
      </c>
      <c r="C7" s="94">
        <f>'PARTICIPANTS &amp; DEMOGRAPHICS'!B6</f>
        <v>70</v>
      </c>
      <c r="D7" s="95"/>
      <c r="E7" s="95">
        <f>'PARTICIPANTS &amp; DEMOGRAPHICS'!D6</f>
        <v>39</v>
      </c>
      <c r="F7" s="96"/>
      <c r="G7" s="82"/>
    </row>
    <row r="8" spans="1:8" ht="14.25" x14ac:dyDescent="0.2">
      <c r="B8" s="97" t="s">
        <v>181</v>
      </c>
      <c r="C8" s="94">
        <f>'PARTICIPANTS &amp; DEMOGRAPHICS'!B7</f>
        <v>70</v>
      </c>
      <c r="D8" s="95"/>
      <c r="E8" s="95">
        <f>'PARTICIPANTS &amp; DEMOGRAPHICS'!D7</f>
        <v>39</v>
      </c>
      <c r="F8" s="96"/>
      <c r="G8" s="82"/>
    </row>
    <row r="9" spans="1:8" ht="14.25" x14ac:dyDescent="0.2">
      <c r="B9" s="93" t="s">
        <v>182</v>
      </c>
      <c r="C9" s="131">
        <f>IFERROR(C8/C7, "N/A")</f>
        <v>1</v>
      </c>
      <c r="D9" s="99"/>
      <c r="E9" s="237">
        <f>IFERROR(E8/E7, "N/A")</f>
        <v>1</v>
      </c>
      <c r="F9" s="96"/>
      <c r="G9" s="82"/>
    </row>
    <row r="10" spans="1:8" ht="14.25" x14ac:dyDescent="0.2">
      <c r="B10" s="93"/>
      <c r="C10" s="98"/>
      <c r="D10" s="99"/>
      <c r="E10" s="94"/>
      <c r="F10" s="96"/>
      <c r="G10" s="82"/>
    </row>
    <row r="11" spans="1:8" ht="63.75" customHeight="1" x14ac:dyDescent="0.55000000000000004">
      <c r="B11" s="100" t="s">
        <v>183</v>
      </c>
      <c r="C11" s="271" t="s">
        <v>184</v>
      </c>
      <c r="D11" s="271" t="s">
        <v>185</v>
      </c>
      <c r="E11" s="271" t="s">
        <v>186</v>
      </c>
      <c r="F11" s="272" t="s">
        <v>187</v>
      </c>
      <c r="G11" s="82"/>
    </row>
    <row r="12" spans="1:8" ht="16.5" customHeight="1" x14ac:dyDescent="0.2">
      <c r="B12" s="93" t="s">
        <v>188</v>
      </c>
      <c r="C12" s="232">
        <f>'PROGRAM BUDGET &amp; FISCAL REPORT'!G13</f>
        <v>85498.945925000007</v>
      </c>
      <c r="D12" s="232">
        <f>'PROGRAM BUDGET &amp; FISCAL REPORT'!H13</f>
        <v>43818.287780749997</v>
      </c>
      <c r="E12" s="232">
        <f>'PROGRAM BUDGET &amp; FISCAL REPORT'!N13</f>
        <v>80889</v>
      </c>
      <c r="F12" s="233">
        <f>'PROGRAM BUDGET &amp; FISCAL REPORT'!L13</f>
        <v>43818.1204</v>
      </c>
      <c r="G12" s="82"/>
    </row>
    <row r="13" spans="1:8" ht="16.5" customHeight="1" x14ac:dyDescent="0.2">
      <c r="B13" s="93"/>
      <c r="C13" s="101"/>
      <c r="D13" s="101"/>
      <c r="E13" s="101"/>
      <c r="F13" s="102"/>
      <c r="G13" s="82"/>
    </row>
    <row r="14" spans="1:8" ht="19.5" x14ac:dyDescent="0.55000000000000004">
      <c r="B14" s="100" t="s">
        <v>189</v>
      </c>
      <c r="C14" s="317" t="s">
        <v>190</v>
      </c>
      <c r="D14" s="317"/>
      <c r="E14" s="317" t="s">
        <v>191</v>
      </c>
      <c r="F14" s="318"/>
      <c r="G14" s="82"/>
    </row>
    <row r="15" spans="1:8" ht="14.25" x14ac:dyDescent="0.2">
      <c r="B15" s="93" t="s">
        <v>192</v>
      </c>
      <c r="C15" s="234">
        <f>IFERROR(C12*C9,"N/A")</f>
        <v>85498.945925000007</v>
      </c>
      <c r="D15" s="103">
        <f>IFERROR(C15/C12,"N/A")</f>
        <v>1</v>
      </c>
      <c r="E15" s="235">
        <f>IFERROR(E12*E9,"N/A")</f>
        <v>80889</v>
      </c>
      <c r="F15" s="105">
        <f>IFERROR(E15/E12,"N/A")</f>
        <v>1</v>
      </c>
      <c r="G15" s="82"/>
    </row>
    <row r="16" spans="1:8" ht="14.25" x14ac:dyDescent="0.2">
      <c r="B16" s="93" t="s">
        <v>193</v>
      </c>
      <c r="C16" s="234">
        <f>D12</f>
        <v>43818.287780749997</v>
      </c>
      <c r="D16" s="103">
        <f>IFERROR(C16/C15, "N/A")</f>
        <v>0.51250091222396543</v>
      </c>
      <c r="E16" s="235">
        <f>F12</f>
        <v>43818.1204</v>
      </c>
      <c r="F16" s="105">
        <f>IFERROR(E16/E15, "N/A")</f>
        <v>0.5417067883148512</v>
      </c>
      <c r="G16" s="82"/>
      <c r="H16" s="83"/>
    </row>
    <row r="17" spans="2:7" ht="15" thickBot="1" x14ac:dyDescent="0.25">
      <c r="B17" s="93"/>
      <c r="C17" s="60"/>
      <c r="D17" s="103"/>
      <c r="E17" s="104"/>
      <c r="F17" s="105"/>
      <c r="G17" s="82"/>
    </row>
    <row r="18" spans="2:7" ht="15.75" thickBot="1" x14ac:dyDescent="0.3">
      <c r="B18" s="106" t="s">
        <v>194</v>
      </c>
      <c r="C18" s="236">
        <f>IFERROR(C15-C16,"N/A")</f>
        <v>41680.65814425001</v>
      </c>
      <c r="D18" s="107">
        <f>IFERROR(C18/C15, "N/A")</f>
        <v>0.48749908777603457</v>
      </c>
      <c r="E18" s="236">
        <f>IFERROR(E15-E16, "N/A")</f>
        <v>37070.8796</v>
      </c>
      <c r="F18" s="108">
        <f>IFERROR(E18/E15, "N/A")</f>
        <v>0.4582932116851488</v>
      </c>
      <c r="G18" s="82"/>
    </row>
    <row r="19" spans="2:7" ht="30.75" thickBot="1" x14ac:dyDescent="0.3">
      <c r="B19" s="93"/>
      <c r="C19" s="109"/>
      <c r="D19" s="110" t="s">
        <v>195</v>
      </c>
      <c r="E19" s="95"/>
      <c r="F19" s="110" t="s">
        <v>195</v>
      </c>
    </row>
    <row r="20" spans="2:7" s="1" customFormat="1" ht="12.75" x14ac:dyDescent="0.2">
      <c r="B20" s="82"/>
      <c r="C20" s="71"/>
      <c r="D20" s="71"/>
      <c r="E20" s="71"/>
      <c r="F20" s="71"/>
      <c r="G20" s="71"/>
    </row>
  </sheetData>
  <sheetProtection algorithmName="SHA-512" hashValue="IPL1lz7qZUSQ71k0wXZGTquvcPo5A7qWYawDBBbF4ahUX9rKwSMWxleK8nQz9PKsoR29l/Lzjm/DVtTUjocQMA==" saltValue="YDHkPLh8Tazi+O0GUB4ptQ=="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topLeftCell="A14" zoomScaleNormal="100" workbookViewId="0">
      <selection activeCell="P4" sqref="P4"/>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7" s="78" customFormat="1" ht="18" x14ac:dyDescent="0.2">
      <c r="A1" s="79" t="s">
        <v>36</v>
      </c>
      <c r="B1" s="136"/>
      <c r="C1" s="81"/>
      <c r="D1" s="81"/>
      <c r="E1" s="81"/>
      <c r="F1" s="38"/>
      <c r="G1" s="38"/>
    </row>
    <row r="2" spans="1:7" ht="18" x14ac:dyDescent="0.25">
      <c r="A2" s="319" t="s">
        <v>196</v>
      </c>
      <c r="B2" s="320"/>
      <c r="C2" s="320"/>
      <c r="D2" s="320"/>
      <c r="E2" s="320"/>
    </row>
    <row r="3" spans="1:7" ht="15.75" x14ac:dyDescent="0.2">
      <c r="A3" s="241"/>
    </row>
    <row r="4" spans="1:7" ht="79.5" customHeight="1" x14ac:dyDescent="0.2">
      <c r="A4" s="321" t="s">
        <v>197</v>
      </c>
      <c r="B4" s="322"/>
      <c r="C4" s="322"/>
      <c r="D4" s="322"/>
      <c r="E4" s="322"/>
    </row>
    <row r="5" spans="1:7" ht="15" x14ac:dyDescent="0.2">
      <c r="A5" s="242"/>
      <c r="B5" s="243"/>
      <c r="C5" s="243"/>
      <c r="D5" s="243"/>
      <c r="E5" s="243"/>
    </row>
    <row r="6" spans="1:7" ht="45" x14ac:dyDescent="0.25">
      <c r="A6" s="323" t="s">
        <v>198</v>
      </c>
      <c r="B6" s="324"/>
      <c r="C6" s="273" t="s">
        <v>199</v>
      </c>
      <c r="D6" s="273" t="s">
        <v>200</v>
      </c>
      <c r="E6" s="244" t="s">
        <v>201</v>
      </c>
    </row>
    <row r="7" spans="1:7" ht="15" x14ac:dyDescent="0.25">
      <c r="A7" s="245" t="s">
        <v>202</v>
      </c>
      <c r="B7" s="246"/>
      <c r="C7" s="245"/>
      <c r="D7" s="245"/>
      <c r="E7" s="245"/>
    </row>
    <row r="8" spans="1:7" ht="15" x14ac:dyDescent="0.25">
      <c r="A8" s="247" t="s">
        <v>60</v>
      </c>
      <c r="B8" s="247" t="s">
        <v>203</v>
      </c>
      <c r="C8" s="248">
        <v>10000</v>
      </c>
      <c r="D8" s="248">
        <v>15000</v>
      </c>
      <c r="E8" s="245"/>
    </row>
    <row r="9" spans="1:7" ht="15" x14ac:dyDescent="0.25">
      <c r="A9" s="249"/>
      <c r="B9" s="250"/>
      <c r="C9" s="250"/>
      <c r="E9" s="251"/>
    </row>
    <row r="10" spans="1:7" ht="15" x14ac:dyDescent="0.25">
      <c r="A10" s="325" t="s">
        <v>121</v>
      </c>
      <c r="B10" s="326"/>
      <c r="C10" s="326"/>
      <c r="D10" s="326"/>
      <c r="E10" s="326"/>
    </row>
    <row r="11" spans="1:7" ht="14.25" x14ac:dyDescent="0.2">
      <c r="A11" s="238" t="s">
        <v>204</v>
      </c>
      <c r="B11" s="238" t="s">
        <v>114</v>
      </c>
      <c r="C11" s="262">
        <v>0</v>
      </c>
      <c r="D11" s="262">
        <v>0</v>
      </c>
      <c r="E11" s="239"/>
    </row>
    <row r="12" spans="1:7" ht="14.25" x14ac:dyDescent="0.2">
      <c r="A12" s="238" t="s">
        <v>204</v>
      </c>
      <c r="B12" s="238" t="s">
        <v>114</v>
      </c>
      <c r="C12" s="262">
        <v>0</v>
      </c>
      <c r="D12" s="262">
        <v>0</v>
      </c>
      <c r="E12" s="240"/>
    </row>
    <row r="13" spans="1:7" ht="14.25" x14ac:dyDescent="0.2">
      <c r="A13" s="255"/>
      <c r="B13" s="255"/>
      <c r="C13" s="255"/>
      <c r="D13" s="256"/>
      <c r="E13" s="257"/>
    </row>
    <row r="14" spans="1:7" ht="15" x14ac:dyDescent="0.25">
      <c r="A14" s="325" t="s">
        <v>123</v>
      </c>
      <c r="B14" s="326"/>
      <c r="C14" s="326"/>
      <c r="D14" s="326"/>
      <c r="E14" s="326"/>
    </row>
    <row r="15" spans="1:7" ht="14.25" x14ac:dyDescent="0.2">
      <c r="B15" s="238" t="s">
        <v>114</v>
      </c>
      <c r="C15" s="262">
        <v>0</v>
      </c>
      <c r="D15" s="262">
        <v>0</v>
      </c>
      <c r="E15" s="239"/>
    </row>
    <row r="16" spans="1:7" ht="14.25" x14ac:dyDescent="0.2">
      <c r="B16" s="238" t="s">
        <v>114</v>
      </c>
      <c r="C16" s="262">
        <v>0</v>
      </c>
      <c r="D16" s="262">
        <v>0</v>
      </c>
      <c r="E16" s="240"/>
    </row>
    <row r="17" spans="1:5" ht="14.25" x14ac:dyDescent="0.2">
      <c r="A17" s="255"/>
      <c r="B17" s="255"/>
      <c r="C17" s="255"/>
      <c r="D17" s="256"/>
      <c r="E17" s="257"/>
    </row>
    <row r="18" spans="1:5" ht="15" x14ac:dyDescent="0.25">
      <c r="A18" s="325" t="s">
        <v>125</v>
      </c>
      <c r="B18" s="326"/>
      <c r="C18" s="326"/>
      <c r="D18" s="326"/>
      <c r="E18" s="326"/>
    </row>
    <row r="19" spans="1:5" ht="14.25" x14ac:dyDescent="0.2">
      <c r="B19" s="238" t="s">
        <v>114</v>
      </c>
      <c r="C19" s="262">
        <v>0</v>
      </c>
      <c r="D19" s="262">
        <v>0</v>
      </c>
      <c r="E19" s="239"/>
    </row>
    <row r="20" spans="1:5" ht="14.25" x14ac:dyDescent="0.2">
      <c r="B20" s="238" t="s">
        <v>114</v>
      </c>
      <c r="C20" s="262">
        <v>0</v>
      </c>
      <c r="D20" s="262">
        <v>0</v>
      </c>
      <c r="E20" s="240"/>
    </row>
    <row r="21" spans="1:5" ht="14.25" x14ac:dyDescent="0.2">
      <c r="A21" s="255"/>
      <c r="B21" s="255"/>
      <c r="C21" s="255"/>
      <c r="D21" s="256"/>
      <c r="E21" s="257"/>
    </row>
    <row r="22" spans="1:5" ht="15" x14ac:dyDescent="0.25">
      <c r="A22" s="325" t="s">
        <v>126</v>
      </c>
      <c r="B22" s="326"/>
      <c r="C22" s="326"/>
      <c r="D22" s="326"/>
      <c r="E22" s="326"/>
    </row>
    <row r="23" spans="1:5" ht="14.25" x14ac:dyDescent="0.2">
      <c r="B23" s="252" t="s">
        <v>114</v>
      </c>
      <c r="C23" s="264">
        <v>0</v>
      </c>
      <c r="D23" s="264">
        <v>0</v>
      </c>
      <c r="E23" s="253"/>
    </row>
    <row r="24" spans="1:5" ht="14.25" x14ac:dyDescent="0.2">
      <c r="B24" s="252" t="s">
        <v>114</v>
      </c>
      <c r="C24" s="264">
        <v>0</v>
      </c>
      <c r="D24" s="264">
        <v>0</v>
      </c>
      <c r="E24" s="254"/>
    </row>
    <row r="25" spans="1:5" ht="14.25" x14ac:dyDescent="0.2">
      <c r="A25" s="255"/>
      <c r="B25" s="255"/>
      <c r="C25" s="255"/>
      <c r="D25" s="256"/>
      <c r="E25" s="257"/>
    </row>
    <row r="26" spans="1:5" ht="15" x14ac:dyDescent="0.25">
      <c r="A26" s="325" t="s">
        <v>127</v>
      </c>
      <c r="B26" s="326"/>
      <c r="C26" s="326"/>
      <c r="D26" s="326"/>
      <c r="E26" s="326"/>
    </row>
    <row r="27" spans="1:5" ht="14.25" x14ac:dyDescent="0.2">
      <c r="B27" s="238" t="s">
        <v>114</v>
      </c>
      <c r="C27" s="262">
        <v>0</v>
      </c>
      <c r="D27" s="262">
        <v>0</v>
      </c>
      <c r="E27" s="239"/>
    </row>
    <row r="28" spans="1:5" ht="14.25" x14ac:dyDescent="0.2">
      <c r="B28" s="238" t="s">
        <v>114</v>
      </c>
      <c r="C28" s="262">
        <v>0</v>
      </c>
      <c r="D28" s="262">
        <v>0</v>
      </c>
      <c r="E28" s="240"/>
    </row>
    <row r="29" spans="1:5" ht="14.25" x14ac:dyDescent="0.2">
      <c r="A29" s="255"/>
      <c r="B29" s="255"/>
      <c r="C29" s="255"/>
      <c r="D29" s="256"/>
      <c r="E29" s="257"/>
    </row>
    <row r="30" spans="1:5" ht="15" x14ac:dyDescent="0.25">
      <c r="A30" s="325" t="s">
        <v>128</v>
      </c>
      <c r="B30" s="326"/>
      <c r="C30" s="326"/>
      <c r="D30" s="326"/>
      <c r="E30" s="326"/>
    </row>
    <row r="31" spans="1:5" ht="14.25" x14ac:dyDescent="0.2">
      <c r="B31" s="238" t="s">
        <v>114</v>
      </c>
      <c r="C31" s="262">
        <v>0</v>
      </c>
      <c r="D31" s="262">
        <v>0</v>
      </c>
      <c r="E31" s="239"/>
    </row>
    <row r="32" spans="1:5" ht="14.25" x14ac:dyDescent="0.2">
      <c r="B32" s="238" t="s">
        <v>114</v>
      </c>
      <c r="C32" s="262">
        <v>0</v>
      </c>
      <c r="D32" s="262">
        <v>0</v>
      </c>
      <c r="E32" s="240"/>
    </row>
    <row r="33" spans="1:5" x14ac:dyDescent="0.2">
      <c r="A33" s="258"/>
      <c r="B33" s="258"/>
      <c r="C33" s="258"/>
      <c r="D33" s="258"/>
      <c r="E33" s="259"/>
    </row>
    <row r="34" spans="1:5" ht="15" x14ac:dyDescent="0.25">
      <c r="A34" s="325" t="s">
        <v>130</v>
      </c>
      <c r="B34" s="325"/>
      <c r="C34" s="263">
        <f>SUM(C10:C33)</f>
        <v>0</v>
      </c>
      <c r="D34" s="263">
        <f>SUM(D10:D33)</f>
        <v>0</v>
      </c>
      <c r="E34" s="261"/>
    </row>
    <row r="35" spans="1:5" x14ac:dyDescent="0.2">
      <c r="A35" s="260"/>
      <c r="B35" s="260"/>
      <c r="C35" s="260"/>
      <c r="D35" s="260"/>
      <c r="E35" s="260"/>
    </row>
    <row r="36" spans="1:5" x14ac:dyDescent="0.2">
      <c r="A36" s="327"/>
      <c r="B36" s="326"/>
      <c r="C36" s="326"/>
      <c r="D36" s="326"/>
      <c r="E36" s="326"/>
    </row>
  </sheetData>
  <sheetProtection algorithmName="SHA-512" hashValue="ktkSb8Pt4CyTceV+ek9RujDW0PfSCdtAUfRTzRbfuZHV4/JQMq/SjIP0OzrLjcJyKcEdgAEJscDNKA/0TivUrw==" saltValue="ZgsCI+QgXqudY1rhepq5Wg==" spinCount="100000" sheet="1" objects="1" scenarios="1" formatCells="0" formatRows="0" insertRows="0"/>
  <mergeCells count="11">
    <mergeCell ref="A36:E36"/>
    <mergeCell ref="A30:E30"/>
    <mergeCell ref="A34:B34"/>
    <mergeCell ref="A14:E14"/>
    <mergeCell ref="A26:E26"/>
    <mergeCell ref="A22:E22"/>
    <mergeCell ref="A2:E2"/>
    <mergeCell ref="A4:E4"/>
    <mergeCell ref="A6:B6"/>
    <mergeCell ref="A10:E10"/>
    <mergeCell ref="A18:E18"/>
  </mergeCells>
  <pageMargins left="0.75" right="0.75" top="1" bottom="0.90849999999999997" header="0.5" footer="0.5"/>
  <pageSetup scale="79" firstPageNumber="8" orientation="portrait" r:id="rId1"/>
  <headerFooter alignWithMargins="0">
    <oddFooter>&amp;LCity of Santa Monica
Exhibit C – Program Budget
&amp;C&amp;P&amp;RFiscal Year 2020-21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Natasha Guest Kingscote</DisplayName>
        <AccountId>31</AccountId>
        <AccountType/>
      </UserInfo>
      <UserInfo>
        <DisplayName>Elizabeth Scharetg</DisplayName>
        <AccountId>92</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s>
</ds:datastoreItem>
</file>

<file path=customXml/itemProps4.xml><?xml version="1.0" encoding="utf-8"?>
<ds:datastoreItem xmlns:ds="http://schemas.openxmlformats.org/officeDocument/2006/customXml" ds:itemID="{A0622337-416D-4550-B6DC-F97D7A81CF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PROGRAM BUDGET &amp; FISCAL REPORT</vt:lpstr>
      <vt:lpstr>PARTICIPANTS &amp; DEMOGRAPHICS</vt:lpstr>
      <vt:lpstr>CASH MATCH</vt:lpstr>
      <vt:lpstr>AGENCY FUNDING SOURCES</vt:lpstr>
      <vt:lpstr>'AGENCY FUNDING SOURCES'!Print_Area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2023-12-19T01:53:21Z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ies>
</file>