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2-23 YE Source Docs/"/>
    </mc:Choice>
  </mc:AlternateContent>
  <xr:revisionPtr revIDLastSave="107" documentId="13_ncr:1_{097EE528-71D6-4A76-8F04-0A46AA04A842}" xr6:coauthVersionLast="46" xr6:coauthVersionMax="47" xr10:uidLastSave="{54AFA61C-7700-431C-BF5C-1FB4C5DABBEB}"/>
  <workbookProtection workbookAlgorithmName="SHA-512" workbookHashValue="JiYaFOFpn8FbINFZ2f2KY3sqgJLKlZMQ+MVbe87DOW4ehlQ+aVTfzb0uAoIgm/+wZy1BmmNaY+KMzKnzmMcZ3g==" workbookSaltValue="/gxbFdjcYHe78xBdf9lWVA==" workbookSpinCount="100000" lockStructure="1"/>
  <bookViews>
    <workbookView xWindow="-120" yWindow="-120" windowWidth="29040" windowHeight="15840" xr2:uid="{00000000-000D-0000-FFFF-FFFF00000000}"/>
  </bookViews>
  <sheets>
    <sheet name="INSTRUCTIONS" sheetId="29" r:id="rId1"/>
    <sheet name="PROG BUDGET &amp; FISCAL REP Detail" sheetId="32" state="hidden" r:id="rId2"/>
    <sheet name="PROGRAM BUDGET &amp; FISCAL REPORT" sheetId="19" r:id="rId3"/>
    <sheet name="PARTICIPANTS &amp; DEMOGRAPHICS" sheetId="26" r:id="rId4"/>
    <sheet name="CASH MATCH" sheetId="14" r:id="rId5"/>
    <sheet name="AGENCY FUNDING SOURCES" sheetId="30" r:id="rId6"/>
    <sheet name="ESRI_MAPINFO_SHEET" sheetId="31" state="veryHidden" r:id="rId7"/>
  </sheets>
  <definedNames>
    <definedName name="_xlnm.Print_Area" localSheetId="5">'AGENCY FUNDING SOURCES'!$A$1:$E$37</definedName>
    <definedName name="_xlnm.Print_Area" localSheetId="1">'PROG BUDGET &amp; FISCAL REP Detail'!$A$1:$N$185</definedName>
    <definedName name="_xlnm.Print_Area" localSheetId="2">'PROGRAM BUDGET &amp; FISCAL REPORT'!$A$1:$N$174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19" l="1"/>
  <c r="N68" i="19"/>
  <c r="K68" i="19"/>
  <c r="K71" i="19" s="1"/>
  <c r="J68" i="19"/>
  <c r="J71" i="19" s="1"/>
  <c r="H68" i="19"/>
  <c r="G68" i="19"/>
  <c r="N36" i="19"/>
  <c r="K36" i="19"/>
  <c r="J36" i="19"/>
  <c r="H36" i="19"/>
  <c r="H71" i="19" s="1"/>
  <c r="G36" i="19"/>
  <c r="D68" i="19"/>
  <c r="D36" i="19"/>
  <c r="L69" i="19"/>
  <c r="M69" i="19" s="1"/>
  <c r="I69" i="19"/>
  <c r="K49" i="19"/>
  <c r="H37" i="19"/>
  <c r="L67" i="19"/>
  <c r="M67" i="19" s="1"/>
  <c r="L66" i="19"/>
  <c r="M66" i="19" s="1"/>
  <c r="I67" i="19"/>
  <c r="I66" i="19"/>
  <c r="L37" i="19"/>
  <c r="N71" i="19" l="1"/>
  <c r="D71" i="19"/>
  <c r="I57" i="19"/>
  <c r="L57" i="19"/>
  <c r="M57" i="19" s="1"/>
  <c r="J171" i="19"/>
  <c r="L157" i="19"/>
  <c r="J121" i="19"/>
  <c r="L113" i="19"/>
  <c r="M37" i="19"/>
  <c r="J6" i="19"/>
  <c r="L77" i="19"/>
  <c r="J82" i="19"/>
  <c r="J7" i="19" s="1"/>
  <c r="J90" i="19"/>
  <c r="L49" i="19"/>
  <c r="L48" i="19"/>
  <c r="L47" i="19"/>
  <c r="L46" i="19"/>
  <c r="L45" i="19"/>
  <c r="L43" i="19"/>
  <c r="L42" i="19"/>
  <c r="L41" i="19"/>
  <c r="L29" i="19"/>
  <c r="M29" i="19" s="1"/>
  <c r="L28" i="19"/>
  <c r="M28" i="19" s="1"/>
  <c r="L40" i="19"/>
  <c r="M40" i="19" s="1"/>
  <c r="L38" i="19"/>
  <c r="M38" i="19" s="1"/>
  <c r="L27" i="19"/>
  <c r="L79" i="19"/>
  <c r="M79" i="19" s="1"/>
  <c r="L78" i="19"/>
  <c r="M78" i="19" s="1"/>
  <c r="M77" i="19"/>
  <c r="L76" i="19"/>
  <c r="I166" i="19"/>
  <c r="I70" i="19"/>
  <c r="L70" i="19"/>
  <c r="M70" i="19"/>
  <c r="G35" i="19"/>
  <c r="M27" i="19" l="1"/>
  <c r="M113" i="19"/>
  <c r="J10" i="19"/>
  <c r="M41" i="19"/>
  <c r="M76" i="19"/>
  <c r="G141" i="19"/>
  <c r="K194" i="32"/>
  <c r="J194" i="32"/>
  <c r="L193" i="32"/>
  <c r="L192" i="32"/>
  <c r="L190" i="32"/>
  <c r="L189" i="32"/>
  <c r="I189" i="32"/>
  <c r="I194" i="32" s="1"/>
  <c r="L187" i="32"/>
  <c r="L186" i="32"/>
  <c r="L184" i="32"/>
  <c r="L183" i="32"/>
  <c r="L181" i="32"/>
  <c r="L180" i="32"/>
  <c r="L178" i="32"/>
  <c r="L177" i="32"/>
  <c r="L194" i="32" s="1"/>
  <c r="N166" i="32"/>
  <c r="L166" i="32"/>
  <c r="M166" i="32" s="1"/>
  <c r="K166" i="32"/>
  <c r="K12" i="32" s="1"/>
  <c r="J166" i="32"/>
  <c r="J12" i="32" s="1"/>
  <c r="H166" i="32"/>
  <c r="G166" i="32"/>
  <c r="G12" i="32" s="1"/>
  <c r="M165" i="32"/>
  <c r="L165" i="32"/>
  <c r="I165" i="32"/>
  <c r="F165" i="32"/>
  <c r="M164" i="32"/>
  <c r="L164" i="32"/>
  <c r="I164" i="32"/>
  <c r="I166" i="32" s="1"/>
  <c r="N157" i="32"/>
  <c r="K157" i="32"/>
  <c r="J157" i="32"/>
  <c r="H157" i="32"/>
  <c r="G157" i="32"/>
  <c r="L156" i="32"/>
  <c r="M156" i="32" s="1"/>
  <c r="I156" i="32"/>
  <c r="L155" i="32"/>
  <c r="M155" i="32" s="1"/>
  <c r="I155" i="32"/>
  <c r="L154" i="32"/>
  <c r="M154" i="32" s="1"/>
  <c r="I154" i="32"/>
  <c r="M153" i="32"/>
  <c r="L153" i="32"/>
  <c r="I153" i="32"/>
  <c r="M152" i="32"/>
  <c r="L152" i="32"/>
  <c r="I152" i="32"/>
  <c r="L151" i="32"/>
  <c r="M151" i="32" s="1"/>
  <c r="I151" i="32"/>
  <c r="L150" i="32"/>
  <c r="M150" i="32" s="1"/>
  <c r="I150" i="32"/>
  <c r="I157" i="32" s="1"/>
  <c r="I11" i="32" s="1"/>
  <c r="M149" i="32"/>
  <c r="L149" i="32"/>
  <c r="I149" i="32"/>
  <c r="N144" i="32"/>
  <c r="K144" i="32"/>
  <c r="J144" i="32"/>
  <c r="H144" i="32"/>
  <c r="G144" i="32"/>
  <c r="L143" i="32"/>
  <c r="M143" i="32" s="1"/>
  <c r="I143" i="32"/>
  <c r="L142" i="32"/>
  <c r="M142" i="32" s="1"/>
  <c r="I142" i="32"/>
  <c r="L141" i="32"/>
  <c r="M141" i="32" s="1"/>
  <c r="I141" i="32"/>
  <c r="M140" i="32"/>
  <c r="L140" i="32"/>
  <c r="I140" i="32"/>
  <c r="L139" i="32"/>
  <c r="M139" i="32" s="1"/>
  <c r="I139" i="32"/>
  <c r="L138" i="32"/>
  <c r="M138" i="32" s="1"/>
  <c r="I138" i="32"/>
  <c r="I144" i="32" s="1"/>
  <c r="I10" i="32" s="1"/>
  <c r="L137" i="32"/>
  <c r="M137" i="32" s="1"/>
  <c r="I137" i="32"/>
  <c r="M136" i="32"/>
  <c r="L136" i="32"/>
  <c r="I136" i="32"/>
  <c r="N131" i="32"/>
  <c r="N9" i="32" s="1"/>
  <c r="K131" i="32"/>
  <c r="J131" i="32"/>
  <c r="J9" i="32" s="1"/>
  <c r="H131" i="32"/>
  <c r="G131" i="32"/>
  <c r="M130" i="32"/>
  <c r="L130" i="32"/>
  <c r="I130" i="32"/>
  <c r="L129" i="32"/>
  <c r="M129" i="32" s="1"/>
  <c r="I129" i="32"/>
  <c r="L128" i="32"/>
  <c r="M128" i="32" s="1"/>
  <c r="I128" i="32"/>
  <c r="M127" i="32"/>
  <c r="L127" i="32"/>
  <c r="I127" i="32"/>
  <c r="M126" i="32"/>
  <c r="L126" i="32"/>
  <c r="I126" i="32"/>
  <c r="L125" i="32"/>
  <c r="M125" i="32" s="1"/>
  <c r="I125" i="32"/>
  <c r="L124" i="32"/>
  <c r="M124" i="32" s="1"/>
  <c r="I124" i="32"/>
  <c r="M123" i="32"/>
  <c r="L123" i="32"/>
  <c r="I123" i="32"/>
  <c r="M122" i="32"/>
  <c r="L122" i="32"/>
  <c r="I122" i="32"/>
  <c r="L121" i="32"/>
  <c r="M121" i="32" s="1"/>
  <c r="I121" i="32"/>
  <c r="L120" i="32"/>
  <c r="M120" i="32" s="1"/>
  <c r="I120" i="32"/>
  <c r="I131" i="32" s="1"/>
  <c r="I9" i="32" s="1"/>
  <c r="M119" i="32"/>
  <c r="L119" i="32"/>
  <c r="I119" i="32"/>
  <c r="M118" i="32"/>
  <c r="L118" i="32"/>
  <c r="L131" i="32" s="1"/>
  <c r="M131" i="32" s="1"/>
  <c r="I118" i="32"/>
  <c r="N113" i="32"/>
  <c r="L113" i="32"/>
  <c r="M113" i="32" s="1"/>
  <c r="K113" i="32"/>
  <c r="J113" i="32"/>
  <c r="H113" i="32"/>
  <c r="G113" i="32"/>
  <c r="L112" i="32"/>
  <c r="M112" i="32" s="1"/>
  <c r="I112" i="32"/>
  <c r="I113" i="32" s="1"/>
  <c r="I8" i="32" s="1"/>
  <c r="L111" i="32"/>
  <c r="M111" i="32" s="1"/>
  <c r="I111" i="32"/>
  <c r="M110" i="32"/>
  <c r="L110" i="32"/>
  <c r="I110" i="32"/>
  <c r="N105" i="32"/>
  <c r="K105" i="32"/>
  <c r="J105" i="32"/>
  <c r="G105" i="32"/>
  <c r="L104" i="32"/>
  <c r="M104" i="32" s="1"/>
  <c r="I104" i="32"/>
  <c r="L103" i="32"/>
  <c r="M103" i="32" s="1"/>
  <c r="I103" i="32"/>
  <c r="L102" i="32"/>
  <c r="M102" i="32" s="1"/>
  <c r="I102" i="32"/>
  <c r="M101" i="32"/>
  <c r="L101" i="32"/>
  <c r="H101" i="32"/>
  <c r="M100" i="32"/>
  <c r="L100" i="32"/>
  <c r="I100" i="32"/>
  <c r="M99" i="32"/>
  <c r="L99" i="32"/>
  <c r="I99" i="32"/>
  <c r="N94" i="32"/>
  <c r="K94" i="32"/>
  <c r="J94" i="32"/>
  <c r="H94" i="32"/>
  <c r="G94" i="32"/>
  <c r="L93" i="32"/>
  <c r="M93" i="32" s="1"/>
  <c r="I93" i="32"/>
  <c r="L92" i="32"/>
  <c r="M92" i="32" s="1"/>
  <c r="I92" i="32"/>
  <c r="M91" i="32"/>
  <c r="L91" i="32"/>
  <c r="I91" i="32"/>
  <c r="L90" i="32"/>
  <c r="M90" i="32" s="1"/>
  <c r="I90" i="32"/>
  <c r="L89" i="32"/>
  <c r="M89" i="32" s="1"/>
  <c r="I89" i="32"/>
  <c r="L88" i="32"/>
  <c r="M88" i="32" s="1"/>
  <c r="I88" i="32"/>
  <c r="M87" i="32"/>
  <c r="L87" i="32"/>
  <c r="I87" i="32"/>
  <c r="L86" i="32"/>
  <c r="M86" i="32" s="1"/>
  <c r="I86" i="32"/>
  <c r="L85" i="32"/>
  <c r="M85" i="32" s="1"/>
  <c r="I85" i="32"/>
  <c r="L84" i="32"/>
  <c r="M84" i="32" s="1"/>
  <c r="I84" i="32"/>
  <c r="M83" i="32"/>
  <c r="L83" i="32"/>
  <c r="I83" i="32"/>
  <c r="L82" i="32"/>
  <c r="M82" i="32" s="1"/>
  <c r="I82" i="32"/>
  <c r="L81" i="32"/>
  <c r="M81" i="32" s="1"/>
  <c r="I81" i="32"/>
  <c r="L80" i="32"/>
  <c r="M80" i="32" s="1"/>
  <c r="I80" i="32"/>
  <c r="M79" i="32"/>
  <c r="L79" i="32"/>
  <c r="I79" i="32"/>
  <c r="L78" i="32"/>
  <c r="M78" i="32" s="1"/>
  <c r="I78" i="32"/>
  <c r="L77" i="32"/>
  <c r="M77" i="32" s="1"/>
  <c r="I77" i="32"/>
  <c r="L76" i="32"/>
  <c r="M76" i="32" s="1"/>
  <c r="I76" i="32"/>
  <c r="M75" i="32"/>
  <c r="L75" i="32"/>
  <c r="I75" i="32"/>
  <c r="L74" i="32"/>
  <c r="M74" i="32" s="1"/>
  <c r="I74" i="32"/>
  <c r="L73" i="32"/>
  <c r="M73" i="32" s="1"/>
  <c r="I73" i="32"/>
  <c r="L72" i="32"/>
  <c r="M72" i="32" s="1"/>
  <c r="I72" i="32"/>
  <c r="M71" i="32"/>
  <c r="L71" i="32"/>
  <c r="I71" i="32"/>
  <c r="L70" i="32"/>
  <c r="M70" i="32" s="1"/>
  <c r="I70" i="32"/>
  <c r="L69" i="32"/>
  <c r="M69" i="32" s="1"/>
  <c r="I69" i="32"/>
  <c r="L68" i="32"/>
  <c r="M68" i="32" s="1"/>
  <c r="I68" i="32"/>
  <c r="M67" i="32"/>
  <c r="L67" i="32"/>
  <c r="I67" i="32"/>
  <c r="L66" i="32"/>
  <c r="M66" i="32" s="1"/>
  <c r="I66" i="32"/>
  <c r="L65" i="32"/>
  <c r="M65" i="32" s="1"/>
  <c r="I65" i="32"/>
  <c r="L64" i="32"/>
  <c r="M64" i="32" s="1"/>
  <c r="I64" i="32"/>
  <c r="M63" i="32"/>
  <c r="L63" i="32"/>
  <c r="I63" i="32"/>
  <c r="L62" i="32"/>
  <c r="M62" i="32" s="1"/>
  <c r="I62" i="32"/>
  <c r="L61" i="32"/>
  <c r="M61" i="32" s="1"/>
  <c r="I61" i="32"/>
  <c r="L60" i="32"/>
  <c r="M60" i="32" s="1"/>
  <c r="I60" i="32"/>
  <c r="M59" i="32"/>
  <c r="L59" i="32"/>
  <c r="I59" i="32"/>
  <c r="L58" i="32"/>
  <c r="M58" i="32" s="1"/>
  <c r="I58" i="32"/>
  <c r="L57" i="32"/>
  <c r="M57" i="32" s="1"/>
  <c r="I57" i="32"/>
  <c r="L56" i="32"/>
  <c r="M56" i="32" s="1"/>
  <c r="I56" i="32"/>
  <c r="M55" i="32"/>
  <c r="L55" i="32"/>
  <c r="I55" i="32"/>
  <c r="L54" i="32"/>
  <c r="M54" i="32" s="1"/>
  <c r="I54" i="32"/>
  <c r="L53" i="32"/>
  <c r="M53" i="32" s="1"/>
  <c r="I53" i="32"/>
  <c r="L52" i="32"/>
  <c r="M52" i="32" s="1"/>
  <c r="I52" i="32"/>
  <c r="M51" i="32"/>
  <c r="L51" i="32"/>
  <c r="I51" i="32"/>
  <c r="L50" i="32"/>
  <c r="M50" i="32" s="1"/>
  <c r="I50" i="32"/>
  <c r="L49" i="32"/>
  <c r="M49" i="32" s="1"/>
  <c r="I49" i="32"/>
  <c r="L48" i="32"/>
  <c r="M48" i="32" s="1"/>
  <c r="I48" i="32"/>
  <c r="M47" i="32"/>
  <c r="L47" i="32"/>
  <c r="I47" i="32"/>
  <c r="L46" i="32"/>
  <c r="M46" i="32" s="1"/>
  <c r="I46" i="32"/>
  <c r="L45" i="32"/>
  <c r="M45" i="32" s="1"/>
  <c r="I45" i="32"/>
  <c r="L44" i="32"/>
  <c r="M44" i="32" s="1"/>
  <c r="I44" i="32"/>
  <c r="M43" i="32"/>
  <c r="L43" i="32"/>
  <c r="I43" i="32"/>
  <c r="L42" i="32"/>
  <c r="M42" i="32" s="1"/>
  <c r="I42" i="32"/>
  <c r="L41" i="32"/>
  <c r="M41" i="32" s="1"/>
  <c r="I41" i="32"/>
  <c r="L40" i="32"/>
  <c r="M40" i="32" s="1"/>
  <c r="I40" i="32"/>
  <c r="M39" i="32"/>
  <c r="L39" i="32"/>
  <c r="I39" i="32"/>
  <c r="L38" i="32"/>
  <c r="M38" i="32" s="1"/>
  <c r="I38" i="32"/>
  <c r="L37" i="32"/>
  <c r="M37" i="32" s="1"/>
  <c r="I37" i="32"/>
  <c r="L36" i="32"/>
  <c r="M36" i="32" s="1"/>
  <c r="I36" i="32"/>
  <c r="M35" i="32"/>
  <c r="L35" i="32"/>
  <c r="I35" i="32"/>
  <c r="L34" i="32"/>
  <c r="M34" i="32" s="1"/>
  <c r="I34" i="32"/>
  <c r="L33" i="32"/>
  <c r="M33" i="32" s="1"/>
  <c r="I33" i="32"/>
  <c r="L32" i="32"/>
  <c r="M32" i="32" s="1"/>
  <c r="I32" i="32"/>
  <c r="M31" i="32"/>
  <c r="L31" i="32"/>
  <c r="I31" i="32"/>
  <c r="L30" i="32"/>
  <c r="M30" i="32" s="1"/>
  <c r="I30" i="32"/>
  <c r="L29" i="32"/>
  <c r="M29" i="32" s="1"/>
  <c r="I29" i="32"/>
  <c r="L28" i="32"/>
  <c r="M28" i="32" s="1"/>
  <c r="I28" i="32"/>
  <c r="I94" i="32" s="1"/>
  <c r="I6" i="32" s="1"/>
  <c r="M27" i="32"/>
  <c r="L27" i="32"/>
  <c r="I27" i="32"/>
  <c r="D13" i="32"/>
  <c r="M12" i="32"/>
  <c r="L12" i="32"/>
  <c r="I12" i="32"/>
  <c r="H12" i="32"/>
  <c r="D12" i="32"/>
  <c r="N11" i="32"/>
  <c r="K11" i="32"/>
  <c r="J11" i="32"/>
  <c r="H11" i="32"/>
  <c r="G11" i="32"/>
  <c r="D11" i="32"/>
  <c r="N10" i="32"/>
  <c r="K10" i="32"/>
  <c r="J10" i="32"/>
  <c r="H10" i="32"/>
  <c r="G10" i="32"/>
  <c r="D10" i="32"/>
  <c r="L9" i="32"/>
  <c r="K9" i="32"/>
  <c r="H9" i="32"/>
  <c r="G9" i="32"/>
  <c r="D9" i="32"/>
  <c r="N8" i="32"/>
  <c r="M8" i="32"/>
  <c r="L8" i="32"/>
  <c r="K8" i="32"/>
  <c r="J8" i="32"/>
  <c r="H8" i="32"/>
  <c r="G8" i="32"/>
  <c r="D8" i="32"/>
  <c r="N7" i="32"/>
  <c r="K7" i="32"/>
  <c r="J7" i="32"/>
  <c r="G7" i="32"/>
  <c r="D7" i="32"/>
  <c r="N6" i="32"/>
  <c r="K6" i="32"/>
  <c r="J6" i="32"/>
  <c r="H6" i="32"/>
  <c r="G6" i="32"/>
  <c r="D6" i="32"/>
  <c r="M9" i="32" l="1"/>
  <c r="H105" i="32"/>
  <c r="H7" i="32" s="1"/>
  <c r="I101" i="32"/>
  <c r="I105" i="32" s="1"/>
  <c r="I7" i="32" s="1"/>
  <c r="L144" i="32"/>
  <c r="K168" i="32"/>
  <c r="K13" i="32" s="1"/>
  <c r="H168" i="32"/>
  <c r="H13" i="32" s="1"/>
  <c r="N12" i="32"/>
  <c r="N168" i="32"/>
  <c r="N13" i="32" s="1"/>
  <c r="G168" i="32"/>
  <c r="G13" i="32" s="1"/>
  <c r="L94" i="32"/>
  <c r="L105" i="32"/>
  <c r="L157" i="32"/>
  <c r="J168" i="32"/>
  <c r="J13" i="32" s="1"/>
  <c r="L168" i="32"/>
  <c r="B23" i="26"/>
  <c r="C7" i="14"/>
  <c r="C8" i="14"/>
  <c r="L35" i="19"/>
  <c r="M35" i="19" s="1"/>
  <c r="I35" i="19"/>
  <c r="M168" i="32" l="1"/>
  <c r="L13" i="32"/>
  <c r="L10" i="32"/>
  <c r="M10" i="32" s="1"/>
  <c r="M144" i="32"/>
  <c r="L6" i="32"/>
  <c r="M6" i="32" s="1"/>
  <c r="M94" i="32"/>
  <c r="L11" i="32"/>
  <c r="M11" i="32" s="1"/>
  <c r="M157" i="32"/>
  <c r="I168" i="32"/>
  <c r="I13" i="32" s="1"/>
  <c r="L7" i="32"/>
  <c r="M7" i="32" s="1"/>
  <c r="M105" i="32"/>
  <c r="M194" i="32"/>
  <c r="N194" i="32" s="1"/>
  <c r="C9" i="14"/>
  <c r="M13" i="32" l="1"/>
  <c r="B14" i="32"/>
  <c r="B15" i="32" s="1"/>
  <c r="I27" i="19"/>
  <c r="I37" i="19"/>
  <c r="I76" i="19" l="1"/>
  <c r="I77" i="19"/>
  <c r="I78" i="19"/>
  <c r="I79" i="19"/>
  <c r="M49" i="19"/>
  <c r="L30" i="19"/>
  <c r="L50" i="19"/>
  <c r="M50" i="19" s="1"/>
  <c r="L51" i="19"/>
  <c r="M51" i="19" s="1"/>
  <c r="L52" i="19"/>
  <c r="M52" i="19" s="1"/>
  <c r="L53" i="19"/>
  <c r="M53" i="19" s="1"/>
  <c r="L54" i="19"/>
  <c r="M54" i="19" s="1"/>
  <c r="L55" i="19"/>
  <c r="M55" i="19" s="1"/>
  <c r="L56" i="19"/>
  <c r="M56" i="19" s="1"/>
  <c r="L58" i="19"/>
  <c r="M58" i="19" s="1"/>
  <c r="L59" i="19"/>
  <c r="M59" i="19" s="1"/>
  <c r="L60" i="19"/>
  <c r="M60" i="19" s="1"/>
  <c r="L61" i="19"/>
  <c r="M61" i="19" s="1"/>
  <c r="L62" i="19"/>
  <c r="M62" i="19" s="1"/>
  <c r="L63" i="19"/>
  <c r="M63" i="19" s="1"/>
  <c r="L64" i="19"/>
  <c r="M64" i="19" s="1"/>
  <c r="L65" i="19"/>
  <c r="M65" i="19" s="1"/>
  <c r="L31" i="19"/>
  <c r="M31" i="19" s="1"/>
  <c r="L32" i="19"/>
  <c r="M32" i="19" s="1"/>
  <c r="L33" i="19"/>
  <c r="M33" i="19" s="1"/>
  <c r="L34" i="19"/>
  <c r="M34" i="19" s="1"/>
  <c r="I49" i="19"/>
  <c r="I30" i="19"/>
  <c r="I50" i="19"/>
  <c r="I51" i="19"/>
  <c r="I52" i="19"/>
  <c r="I53" i="19"/>
  <c r="I54" i="19"/>
  <c r="I55" i="19"/>
  <c r="I56" i="19"/>
  <c r="I58" i="19"/>
  <c r="I59" i="19"/>
  <c r="I60" i="19"/>
  <c r="I61" i="19"/>
  <c r="I62" i="19"/>
  <c r="I63" i="19"/>
  <c r="I64" i="19"/>
  <c r="I65" i="19"/>
  <c r="I31" i="19"/>
  <c r="I32" i="19"/>
  <c r="I33" i="19"/>
  <c r="I34" i="19"/>
  <c r="K171" i="19"/>
  <c r="I171" i="19"/>
  <c r="L170" i="19"/>
  <c r="L169" i="19"/>
  <c r="L167" i="19"/>
  <c r="L166" i="19"/>
  <c r="L164" i="19"/>
  <c r="L163" i="19"/>
  <c r="L161" i="19"/>
  <c r="L160" i="19"/>
  <c r="L158" i="19"/>
  <c r="L155" i="19"/>
  <c r="L154" i="19"/>
  <c r="N143" i="19"/>
  <c r="N12" i="19" s="1"/>
  <c r="K143" i="19"/>
  <c r="K12" i="19" s="1"/>
  <c r="J143" i="19"/>
  <c r="J12" i="19" s="1"/>
  <c r="H143" i="19"/>
  <c r="G143" i="19"/>
  <c r="L142" i="19"/>
  <c r="M142" i="19" s="1"/>
  <c r="I142" i="19"/>
  <c r="L141" i="19"/>
  <c r="M141" i="19" s="1"/>
  <c r="I141" i="19"/>
  <c r="N134" i="19"/>
  <c r="N11" i="19" s="1"/>
  <c r="K134" i="19"/>
  <c r="K11" i="19" s="1"/>
  <c r="J134" i="19"/>
  <c r="J11" i="19" s="1"/>
  <c r="H134" i="19"/>
  <c r="H11" i="19" s="1"/>
  <c r="G134" i="19"/>
  <c r="G11" i="19" s="1"/>
  <c r="L133" i="19"/>
  <c r="M133" i="19" s="1"/>
  <c r="I133" i="19"/>
  <c r="L132" i="19"/>
  <c r="M132" i="19" s="1"/>
  <c r="I132" i="19"/>
  <c r="L131" i="19"/>
  <c r="M131" i="19" s="1"/>
  <c r="I131" i="19"/>
  <c r="L130" i="19"/>
  <c r="M130" i="19" s="1"/>
  <c r="I130" i="19"/>
  <c r="L129" i="19"/>
  <c r="M129" i="19" s="1"/>
  <c r="I129" i="19"/>
  <c r="L128" i="19"/>
  <c r="M128" i="19" s="1"/>
  <c r="I128" i="19"/>
  <c r="L127" i="19"/>
  <c r="M127" i="19" s="1"/>
  <c r="I127" i="19"/>
  <c r="L126" i="19"/>
  <c r="I126" i="19"/>
  <c r="N121" i="19"/>
  <c r="N10" i="19" s="1"/>
  <c r="K121" i="19"/>
  <c r="K10" i="19" s="1"/>
  <c r="H121" i="19"/>
  <c r="H10" i="19" s="1"/>
  <c r="G121" i="19"/>
  <c r="G10" i="19" s="1"/>
  <c r="L120" i="19"/>
  <c r="M120" i="19" s="1"/>
  <c r="I120" i="19"/>
  <c r="L119" i="19"/>
  <c r="M119" i="19" s="1"/>
  <c r="I119" i="19"/>
  <c r="L118" i="19"/>
  <c r="M118" i="19" s="1"/>
  <c r="I118" i="19"/>
  <c r="L117" i="19"/>
  <c r="M117" i="19" s="1"/>
  <c r="I117" i="19"/>
  <c r="L116" i="19"/>
  <c r="M116" i="19" s="1"/>
  <c r="I116" i="19"/>
  <c r="L115" i="19"/>
  <c r="M115" i="19" s="1"/>
  <c r="I115" i="19"/>
  <c r="L114" i="19"/>
  <c r="I114" i="19"/>
  <c r="I113" i="19"/>
  <c r="N108" i="19"/>
  <c r="N9" i="19" s="1"/>
  <c r="K108" i="19"/>
  <c r="K9" i="19" s="1"/>
  <c r="J108" i="19"/>
  <c r="H108" i="19"/>
  <c r="H9" i="19" s="1"/>
  <c r="G108" i="19"/>
  <c r="G9" i="19" s="1"/>
  <c r="L107" i="19"/>
  <c r="M107" i="19" s="1"/>
  <c r="I107" i="19"/>
  <c r="L106" i="19"/>
  <c r="M106" i="19" s="1"/>
  <c r="I106" i="19"/>
  <c r="L105" i="19"/>
  <c r="M105" i="19" s="1"/>
  <c r="I105" i="19"/>
  <c r="L104" i="19"/>
  <c r="M104" i="19" s="1"/>
  <c r="I104" i="19"/>
  <c r="L103" i="19"/>
  <c r="M103" i="19" s="1"/>
  <c r="I103" i="19"/>
  <c r="L102" i="19"/>
  <c r="M102" i="19" s="1"/>
  <c r="I102" i="19"/>
  <c r="L101" i="19"/>
  <c r="M101" i="19" s="1"/>
  <c r="I101" i="19"/>
  <c r="L100" i="19"/>
  <c r="M100" i="19" s="1"/>
  <c r="I100" i="19"/>
  <c r="L99" i="19"/>
  <c r="M99" i="19" s="1"/>
  <c r="I99" i="19"/>
  <c r="L98" i="19"/>
  <c r="M98" i="19" s="1"/>
  <c r="I98" i="19"/>
  <c r="L97" i="19"/>
  <c r="M97" i="19" s="1"/>
  <c r="I97" i="19"/>
  <c r="L96" i="19"/>
  <c r="M96" i="19" s="1"/>
  <c r="I96" i="19"/>
  <c r="L95" i="19"/>
  <c r="I95" i="19"/>
  <c r="N90" i="19"/>
  <c r="N8" i="19" s="1"/>
  <c r="K90" i="19"/>
  <c r="K8" i="19" s="1"/>
  <c r="J8" i="19"/>
  <c r="H90" i="19"/>
  <c r="H8" i="19" s="1"/>
  <c r="G90" i="19"/>
  <c r="G8" i="19" s="1"/>
  <c r="L89" i="19"/>
  <c r="M89" i="19" s="1"/>
  <c r="I89" i="19"/>
  <c r="L88" i="19"/>
  <c r="M88" i="19" s="1"/>
  <c r="I88" i="19"/>
  <c r="L87" i="19"/>
  <c r="I87" i="19"/>
  <c r="N82" i="19"/>
  <c r="N7" i="19" s="1"/>
  <c r="K82" i="19"/>
  <c r="K7" i="19" s="1"/>
  <c r="H82" i="19"/>
  <c r="H7" i="19" s="1"/>
  <c r="G82" i="19"/>
  <c r="G7" i="19" s="1"/>
  <c r="L81" i="19"/>
  <c r="M81" i="19" s="1"/>
  <c r="I81" i="19"/>
  <c r="L80" i="19"/>
  <c r="I80" i="19"/>
  <c r="N6" i="19"/>
  <c r="K6" i="19"/>
  <c r="H6" i="19"/>
  <c r="G6" i="19"/>
  <c r="M48" i="19"/>
  <c r="I48" i="19"/>
  <c r="M47" i="19"/>
  <c r="I47" i="19"/>
  <c r="M46" i="19"/>
  <c r="I46" i="19"/>
  <c r="M45" i="19"/>
  <c r="I45" i="19"/>
  <c r="L44" i="19"/>
  <c r="I44" i="19"/>
  <c r="M43" i="19"/>
  <c r="I43" i="19"/>
  <c r="M42" i="19"/>
  <c r="I42" i="19"/>
  <c r="I41" i="19"/>
  <c r="I29" i="19"/>
  <c r="I36" i="19" s="1"/>
  <c r="I28" i="19"/>
  <c r="I40" i="19"/>
  <c r="L39" i="19"/>
  <c r="I39" i="19"/>
  <c r="I38" i="19"/>
  <c r="I68" i="19" s="1"/>
  <c r="D13" i="19"/>
  <c r="D12" i="19"/>
  <c r="D11" i="19"/>
  <c r="D10" i="19"/>
  <c r="D9" i="19"/>
  <c r="D8" i="19"/>
  <c r="D7" i="19"/>
  <c r="D6" i="19"/>
  <c r="D23" i="26"/>
  <c r="C23" i="26"/>
  <c r="I71" i="19" l="1"/>
  <c r="M39" i="19"/>
  <c r="L68" i="19"/>
  <c r="M68" i="19" s="1"/>
  <c r="M30" i="19"/>
  <c r="L36" i="19"/>
  <c r="M114" i="19"/>
  <c r="L121" i="19"/>
  <c r="L171" i="19"/>
  <c r="J9" i="19"/>
  <c r="J145" i="19"/>
  <c r="J13" i="19" s="1"/>
  <c r="M44" i="19"/>
  <c r="M80" i="19"/>
  <c r="L82" i="19"/>
  <c r="L90" i="19"/>
  <c r="L134" i="19"/>
  <c r="I121" i="19"/>
  <c r="I10" i="19" s="1"/>
  <c r="L108" i="19"/>
  <c r="I143" i="19"/>
  <c r="I12" i="19" s="1"/>
  <c r="H145" i="19"/>
  <c r="F141" i="19" s="1"/>
  <c r="I6" i="19"/>
  <c r="I90" i="19"/>
  <c r="I8" i="19" s="1"/>
  <c r="I108" i="19"/>
  <c r="I9" i="19" s="1"/>
  <c r="I134" i="19"/>
  <c r="I11" i="19" s="1"/>
  <c r="L143" i="19"/>
  <c r="M143" i="19" s="1"/>
  <c r="K145" i="19"/>
  <c r="K13" i="19" s="1"/>
  <c r="M87" i="19"/>
  <c r="N145" i="19"/>
  <c r="N13" i="19" s="1"/>
  <c r="I82" i="19"/>
  <c r="I7" i="19" s="1"/>
  <c r="G145" i="19"/>
  <c r="G13" i="19" s="1"/>
  <c r="C12" i="14" s="1"/>
  <c r="C15" i="14" s="1"/>
  <c r="M90" i="19"/>
  <c r="L8" i="19"/>
  <c r="M8" i="19" s="1"/>
  <c r="M108" i="19"/>
  <c r="L11" i="19"/>
  <c r="M11" i="19" s="1"/>
  <c r="M134" i="19"/>
  <c r="M95" i="19"/>
  <c r="M126" i="19"/>
  <c r="G12" i="19"/>
  <c r="H12" i="19"/>
  <c r="M36" i="19" l="1"/>
  <c r="L71" i="19"/>
  <c r="L6" i="19" s="1"/>
  <c r="M6" i="19" s="1"/>
  <c r="L10" i="19"/>
  <c r="M10" i="19" s="1"/>
  <c r="M121" i="19"/>
  <c r="L9" i="19"/>
  <c r="M9" i="19" s="1"/>
  <c r="L145" i="19"/>
  <c r="L7" i="19"/>
  <c r="M7" i="19" s="1"/>
  <c r="M82" i="19"/>
  <c r="D15" i="14"/>
  <c r="L12" i="19"/>
  <c r="M12" i="19" s="1"/>
  <c r="I145" i="19"/>
  <c r="I13" i="19" s="1"/>
  <c r="H13" i="19"/>
  <c r="D12" i="14" s="1"/>
  <c r="C16" i="14" s="1"/>
  <c r="C18" i="14" s="1"/>
  <c r="D18" i="14" s="1"/>
  <c r="D29" i="30"/>
  <c r="D32" i="30"/>
  <c r="D28" i="30"/>
  <c r="D20" i="30"/>
  <c r="D17" i="30"/>
  <c r="D16" i="30"/>
  <c r="D13" i="30"/>
  <c r="D12" i="30"/>
  <c r="D11" i="30"/>
  <c r="M71" i="19" l="1"/>
  <c r="L13" i="19"/>
  <c r="M145" i="19"/>
  <c r="D16" i="14"/>
  <c r="C4" i="14"/>
  <c r="C3" i="14"/>
  <c r="M171" i="19" l="1"/>
  <c r="N171" i="19" s="1"/>
  <c r="B14" i="19"/>
  <c r="B15" i="19" s="1"/>
  <c r="M13" i="19"/>
  <c r="I47" i="26"/>
  <c r="E47" i="26"/>
  <c r="C35" i="30" l="1"/>
  <c r="D35" i="30"/>
  <c r="H47" i="26" l="1"/>
  <c r="G47" i="26"/>
  <c r="F47" i="26"/>
  <c r="E7" i="14"/>
  <c r="E8" i="14"/>
  <c r="D47" i="26"/>
  <c r="C47" i="26"/>
  <c r="B47" i="26"/>
  <c r="D32" i="26"/>
  <c r="C32" i="26"/>
  <c r="B32" i="26"/>
  <c r="B4" i="14"/>
  <c r="B3" i="14"/>
  <c r="E9" i="14" l="1"/>
  <c r="B50" i="26" l="1"/>
  <c r="C50" i="26" l="1"/>
  <c r="E12" i="14"/>
  <c r="E15" i="14" s="1"/>
  <c r="F15" i="14" s="1"/>
  <c r="F12" i="14"/>
  <c r="E16" i="14" l="1"/>
  <c r="E18" i="14" s="1"/>
  <c r="F16" i="14" l="1"/>
  <c r="F18" i="14"/>
</calcChain>
</file>

<file path=xl/sharedStrings.xml><?xml version="1.0" encoding="utf-8"?>
<sst xmlns="http://schemas.openxmlformats.org/spreadsheetml/2006/main" count="858" uniqueCount="361">
  <si>
    <t>FY 2022-23 HSGP Exhibit C</t>
  </si>
  <si>
    <t>Program Budget and Fiscal Reporting Template</t>
  </si>
  <si>
    <t>REPORTS</t>
  </si>
  <si>
    <t>REPORT PERIOD</t>
  </si>
  <si>
    <t>REPORT DEADLINE</t>
  </si>
  <si>
    <t>Mid-Year Program and Fiscal Status Reports</t>
  </si>
  <si>
    <t>7/1/2022 – 12/31/2022</t>
  </si>
  <si>
    <t>Year-End Program and Fiscal Status Reports</t>
  </si>
  <si>
    <t>1/1/2023 – 6/30/2023</t>
  </si>
  <si>
    <t>Overview</t>
  </si>
  <si>
    <t>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</si>
  <si>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</si>
  <si>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r>
      <rPr>
        <b/>
        <i/>
        <u/>
        <sz val="10"/>
        <rFont val="Arial"/>
        <family val="2"/>
      </rPr>
      <t>Please Note:</t>
    </r>
    <r>
      <rPr>
        <sz val="10"/>
        <rFont val="Arial"/>
        <family val="2"/>
      </rPr>
      <t xml:space="preserve"> All reports and supporting documents submitted to the City are considered public record and are subject to disclosure under the Public Records Act.  Further note that staff may use the information herein, in whole or in part, to provide Council and the public with reports of agency performance, including demographics, outcomes, successes, findings, and concerns.To the extent possible, please avoid inclusion of any Personally Identifiable Information (PII), or other confidential information, except where absolutely necessary. </t>
    </r>
  </si>
  <si>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</si>
  <si>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</si>
  <si>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humanservices@santamonica.gov</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</si>
  <si>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</si>
  <si>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</si>
  <si>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</si>
  <si>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</si>
  <si>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</si>
  <si>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</si>
  <si>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</si>
  <si>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</si>
  <si>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</si>
  <si>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</si>
  <si>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</si>
  <si>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</si>
  <si>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</si>
  <si>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</si>
  <si>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</si>
  <si>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</si>
  <si>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</si>
  <si>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2021-22 (Projected Actuals) and  FY 2022-23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</si>
  <si>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SUPPORTING DOCUMENTATION</t>
  </si>
  <si>
    <t xml:space="preserve">The City requires grantees to submit supporting documentation along with their Mid-Year and Year-End Fiscal Status Reports. Documentation should provide a detailed accounting of expenditures charged to the Santa Monica grant and should reconcile to total Santa Monica grant expenditures included in the Fiscal Report for the associated period. Acceptable forms of documentation will be generated from the grantee’s financial system and include General Ledger or Profit and Loss Detail reports. </t>
  </si>
  <si>
    <t>CITY OF SANTA MONICA</t>
  </si>
  <si>
    <t>FY 2022-23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</si>
  <si>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</si>
  <si>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</si>
  <si>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</si>
  <si>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</si>
  <si>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</si>
  <si>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</si>
  <si>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</si>
  <si>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</si>
  <si>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</si>
  <si>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</si>
  <si>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The Chrysalis Center</t>
  </si>
  <si>
    <t>PROGRAM NAME:</t>
  </si>
  <si>
    <t>Santa Monica Employment Center</t>
  </si>
  <si>
    <t>REPORTING PERIOD:</t>
  </si>
  <si>
    <t>FY 2022-23 Program Budget: 7/1/22-6/30/23</t>
  </si>
  <si>
    <t>A. Total City Funds Disbursed to Date:</t>
  </si>
  <si>
    <t>B. Total City Funds Expended to Date:</t>
  </si>
  <si>
    <t>C. Cash Balance (Line A - Line B):</t>
  </si>
  <si>
    <t>Senior/Executive Management</t>
  </si>
  <si>
    <t>Federal</t>
  </si>
  <si>
    <t>Mid-Year Report (1st Period): 7/1/22 - 12/31/22</t>
  </si>
  <si>
    <t>Administrative Support</t>
  </si>
  <si>
    <t>State</t>
  </si>
  <si>
    <t>Year-End Report (2nd Period): 1/1/23 - 6/30/23</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</si>
  <si>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</si>
  <si>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</si>
  <si>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</si>
  <si>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</si>
  <si>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</si>
  <si>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</si>
  <si>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</si>
  <si>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</si>
  <si>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</si>
  <si>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 FTE to Program</t>
  </si>
  <si>
    <t>Months Per Year</t>
  </si>
  <si>
    <t>Mid-year Agency Variance Report</t>
  </si>
  <si>
    <r>
      <t xml:space="preserve">Mid-year City Follow-up Comments
</t>
    </r>
    <r>
      <rPr>
        <b/>
        <u/>
        <sz val="8"/>
        <color rgb="FFFF0000"/>
        <rFont val="Arial"/>
        <family val="2"/>
      </rPr>
      <t>[DATE]</t>
    </r>
  </si>
  <si>
    <t>Year-end Agency Variance Report</t>
  </si>
  <si>
    <r>
      <t xml:space="preserve">Year-end City Follow-up Comments
</t>
    </r>
    <r>
      <rPr>
        <b/>
        <u/>
        <sz val="8"/>
        <color rgb="FFFF0000"/>
        <rFont val="Arial"/>
        <family val="2"/>
      </rPr>
      <t>[DATE]</t>
    </r>
  </si>
  <si>
    <t>TBD</t>
  </si>
  <si>
    <t>Site Director - Santa Monica</t>
  </si>
  <si>
    <t>Michael Graff-Weisner</t>
  </si>
  <si>
    <t>VP, Strategy &amp; External Relations</t>
  </si>
  <si>
    <t>Ricardo Alfaro</t>
  </si>
  <si>
    <t>Sr. Employment Specialist</t>
  </si>
  <si>
    <t>Gricela Pineda-Goodall</t>
  </si>
  <si>
    <t>Career Coach, SECTOR</t>
  </si>
  <si>
    <t>Nancy Martinez</t>
  </si>
  <si>
    <t>Community Engagement Manager</t>
  </si>
  <si>
    <t>Molly Larson</t>
  </si>
  <si>
    <t>VP, Program Operations</t>
  </si>
  <si>
    <t>Bianca Smith</t>
  </si>
  <si>
    <t>Assistant Vice President, Program Operations</t>
  </si>
  <si>
    <t>Elise Puyot</t>
  </si>
  <si>
    <t>Retention &amp; Resource Administrator</t>
  </si>
  <si>
    <t>Elisa Chief</t>
  </si>
  <si>
    <t>Transitional Employment Specialist</t>
  </si>
  <si>
    <t>Christina Rodriguez</t>
  </si>
  <si>
    <t>Employment Specialist II Floater</t>
  </si>
  <si>
    <t>Faviola Leonard</t>
  </si>
  <si>
    <t>Volunteer &amp; Program Director</t>
  </si>
  <si>
    <t>Richard Ferrari</t>
  </si>
  <si>
    <t>Employment Specialist</t>
  </si>
  <si>
    <t>Shannon Miner</t>
  </si>
  <si>
    <t>Community Engagement Coordinator</t>
  </si>
  <si>
    <t>Cecilia Gomez</t>
  </si>
  <si>
    <t>Emily Borchardt</t>
  </si>
  <si>
    <t>Nayelie Zazueta</t>
  </si>
  <si>
    <t>Client Services Coordinator</t>
  </si>
  <si>
    <t>Adam Hirsch</t>
  </si>
  <si>
    <t>Director Of Business Development</t>
  </si>
  <si>
    <t>Lindsey Ridler</t>
  </si>
  <si>
    <t>Program Manager, Client Services</t>
  </si>
  <si>
    <t>Minna Carreon</t>
  </si>
  <si>
    <t>Samir Alvarez</t>
  </si>
  <si>
    <t>Alan Zeng</t>
  </si>
  <si>
    <t>Director, Career Pathways</t>
  </si>
  <si>
    <t>Hannah Allison</t>
  </si>
  <si>
    <t>Program Administrator, SECTOR</t>
  </si>
  <si>
    <t>Gloria Pintor</t>
  </si>
  <si>
    <t>Jennifer Rojas</t>
  </si>
  <si>
    <t>Edna Rivera</t>
  </si>
  <si>
    <t>Training Partnership Manager, SECTOR</t>
  </si>
  <si>
    <t>Sawyer Auer</t>
  </si>
  <si>
    <t>Volunteer &amp; Program Coordinator</t>
  </si>
  <si>
    <t>Jacob Gerstel</t>
  </si>
  <si>
    <t>Business Development Coordinator</t>
  </si>
  <si>
    <t>Jessica Marin</t>
  </si>
  <si>
    <t>Volunteer &amp; Program Manager</t>
  </si>
  <si>
    <t>Emeline Neau</t>
  </si>
  <si>
    <t>Sr Operations Manager</t>
  </si>
  <si>
    <t>Nelly Macias Sanchez</t>
  </si>
  <si>
    <t>Senior Internal Operations Manager</t>
  </si>
  <si>
    <t>Oscar Moran</t>
  </si>
  <si>
    <t>Sr. Operations Supervisor, Works</t>
  </si>
  <si>
    <t>Reginald Cooper</t>
  </si>
  <si>
    <t>Operations Manager, Works</t>
  </si>
  <si>
    <t>Ruben Borrero</t>
  </si>
  <si>
    <t>Director of Internal Operations</t>
  </si>
  <si>
    <t>Clare Roberts</t>
  </si>
  <si>
    <t>Internal Operations Coordinator</t>
  </si>
  <si>
    <t>Daniel Sangronis</t>
  </si>
  <si>
    <t>Fred Elias</t>
  </si>
  <si>
    <t>Jose Lara</t>
  </si>
  <si>
    <t>Trevor Kale</t>
  </si>
  <si>
    <t>VP, Chrysalis Enterprises</t>
  </si>
  <si>
    <t>Rebecca Bacon</t>
  </si>
  <si>
    <t>Training Manager</t>
  </si>
  <si>
    <t>Perfecto Cervana</t>
  </si>
  <si>
    <t>Network Manager</t>
  </si>
  <si>
    <t>Mark Loranger</t>
  </si>
  <si>
    <t>Chief Executive Officer</t>
  </si>
  <si>
    <t>Wendy Sanchez</t>
  </si>
  <si>
    <t>Program Data Manager</t>
  </si>
  <si>
    <t>Stephanie Tyson</t>
  </si>
  <si>
    <t>Accounting Manager</t>
  </si>
  <si>
    <t>Kharaam Sharifpour</t>
  </si>
  <si>
    <t>Salesforce Database Administrator</t>
  </si>
  <si>
    <t>Controller</t>
  </si>
  <si>
    <t>Grants &amp; Contract Manager</t>
  </si>
  <si>
    <t>IT Director</t>
  </si>
  <si>
    <t>Vivian Chan</t>
  </si>
  <si>
    <t>Accounting Specialist</t>
  </si>
  <si>
    <t>Susan Nieves</t>
  </si>
  <si>
    <t>Manager of Data Analytics</t>
  </si>
  <si>
    <t>Frances Gutierrez</t>
  </si>
  <si>
    <t>Data &amp; Grants Adminstrator</t>
  </si>
  <si>
    <t>Xavier Pierce</t>
  </si>
  <si>
    <t>Henry Vuong</t>
  </si>
  <si>
    <t>IT Support Specialist</t>
  </si>
  <si>
    <t>Eric Fong</t>
  </si>
  <si>
    <t>Data &amp; Grants Manager</t>
  </si>
  <si>
    <t>Elizabeth Ford</t>
  </si>
  <si>
    <t>Director Of Program Data</t>
  </si>
  <si>
    <t>Armando Madero</t>
  </si>
  <si>
    <t>Facilities &amp; Maintenance Assistant</t>
  </si>
  <si>
    <t>Saul Gonzalez</t>
  </si>
  <si>
    <t>Facilities &amp; Maintenance Manager</t>
  </si>
  <si>
    <t>Danika Edwards</t>
  </si>
  <si>
    <t>Human Resources Coordinator</t>
  </si>
  <si>
    <t>Caramie Brown</t>
  </si>
  <si>
    <t>Human Resources Director</t>
  </si>
  <si>
    <t>Kay Brown</t>
  </si>
  <si>
    <t>Human Resources Generalist</t>
  </si>
  <si>
    <t>Daniel Hirsch</t>
  </si>
  <si>
    <t>Mark Cohen</t>
  </si>
  <si>
    <t>Human Resources Operations Manager</t>
  </si>
  <si>
    <t>Carlyne Ervin</t>
  </si>
  <si>
    <t>VP Of Human Resources</t>
  </si>
  <si>
    <t>Vacant</t>
  </si>
  <si>
    <t>IT Helpdesk Specialist</t>
  </si>
  <si>
    <t>Norman Bullock</t>
  </si>
  <si>
    <t>Vice President, Finance &amp; Information Technology</t>
  </si>
  <si>
    <t>1A.  Staff Salaries TOTAL</t>
  </si>
  <si>
    <t>1B.  Staff Fringe Benefits</t>
  </si>
  <si>
    <t>List each fringe benefit as a percentage of total staff salaries listed above (FICA, SUI, Workers’ Compensation, Medical Insurance, Retirement, etc.).</t>
  </si>
  <si>
    <t>Description</t>
  </si>
  <si>
    <t>FICA</t>
  </si>
  <si>
    <t>CA SUI</t>
  </si>
  <si>
    <t>Chrysalis Employee Benefits</t>
  </si>
  <si>
    <t>Workers Comp Costs</t>
  </si>
  <si>
    <t>1B.  Staff Fringe Benefits TOTAL</t>
  </si>
  <si>
    <t>2.  Consultant Services</t>
  </si>
  <si>
    <t>List each consultant to be funded. Include type of service, total budgeted expense, and any additional information to suport the use of consultants as opposed to staff or volunteers.</t>
  </si>
  <si>
    <t xml:space="preserve"> Mental Health Services</t>
  </si>
  <si>
    <t>2.  Consultant Services TOTAL</t>
  </si>
  <si>
    <t>3.  Operating Expenses</t>
  </si>
  <si>
    <t>List all operating expenses [e.g., space/rent expense, utilities, facilitiy maintenance, equipment, insurance, office supplies, printing, audit fees, travel, training, etc.].</t>
  </si>
  <si>
    <t xml:space="preserve"> Repairs &amp; Maintenance</t>
  </si>
  <si>
    <t xml:space="preserve"> Equipment Rental</t>
  </si>
  <si>
    <t xml:space="preserve"> Computer</t>
  </si>
  <si>
    <t xml:space="preserve"> Printing &amp; Publications</t>
  </si>
  <si>
    <t xml:space="preserve"> Postage &amp; Shipping</t>
  </si>
  <si>
    <t xml:space="preserve"> Utilities</t>
  </si>
  <si>
    <t xml:space="preserve"> Telephone</t>
  </si>
  <si>
    <t xml:space="preserve"> Liability Insurance</t>
  </si>
  <si>
    <t xml:space="preserve"> Office Supplies</t>
  </si>
  <si>
    <t xml:space="preserve"> Other Operating</t>
  </si>
  <si>
    <t xml:space="preserve"> Parking</t>
  </si>
  <si>
    <t>3.  Operating Expenses TOTAL</t>
  </si>
  <si>
    <t>4.  Direct Client Support</t>
  </si>
  <si>
    <t>List any expenses associated with direct service provision, individual client support, scholarships, or stipends. Include estimated number of recipients.</t>
  </si>
  <si>
    <t xml:space="preserve"> Client Bus Fare</t>
  </si>
  <si>
    <t>Client Relief Fund</t>
  </si>
  <si>
    <t xml:space="preserve"> Material Needs Fund</t>
  </si>
  <si>
    <t xml:space="preserve"> Driver's License Access Fund</t>
  </si>
  <si>
    <t xml:space="preserve"> Scholarship Fund</t>
  </si>
  <si>
    <t xml:space="preserve"> Client Parties &amp; Programs</t>
  </si>
  <si>
    <t xml:space="preserve"> Dues &amp; Sub, Books &amp; Journals</t>
  </si>
  <si>
    <t>4.  Scholarships/Stipends TOTAL</t>
  </si>
  <si>
    <t>5.  Other</t>
  </si>
  <si>
    <t>List any program expense not appropriate for any of the above line items and provide justification.</t>
  </si>
  <si>
    <t xml:space="preserve"> Consulting/Outside Services</t>
  </si>
  <si>
    <t xml:space="preserve"> Publicity, Travel &amp; entertainm</t>
  </si>
  <si>
    <t xml:space="preserve"> Awards &amp; Gifts</t>
  </si>
  <si>
    <t xml:space="preserve"> Depreciation &amp; Amortization</t>
  </si>
  <si>
    <t xml:space="preserve"> Seminars &amp; Training - Other</t>
  </si>
  <si>
    <t xml:space="preserve"> Recruitment</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</si>
  <si>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</si>
  <si>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</si>
  <si>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</si>
  <si>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</si>
  <si>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</si>
  <si>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</si>
  <si>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</si>
  <si>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</si>
  <si>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</si>
  <si>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</si>
  <si>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</si>
  <si>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</si>
  <si>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</si>
  <si>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</si>
  <si>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</si>
  <si>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</si>
  <si>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</si>
  <si>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</si>
  <si>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</si>
  <si>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</si>
  <si>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WDACS, Office of Diversion and Reentry</t>
  </si>
  <si>
    <t>CFET, FEMA, Others</t>
  </si>
  <si>
    <t>2.  Private/Corporate Grants</t>
  </si>
  <si>
    <t>Private, Various</t>
  </si>
  <si>
    <t>3.  Individual Donations</t>
  </si>
  <si>
    <t>Individual giving</t>
  </si>
  <si>
    <t>4.  Fundraising Events</t>
  </si>
  <si>
    <t>Chrysalis Night-in, other events - Margin</t>
  </si>
  <si>
    <t>5.  Fees for Service</t>
  </si>
  <si>
    <t>Chrysalis Enterprises Margin</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</si>
  <si>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</si>
  <si>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</si>
  <si>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</si>
  <si>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</si>
  <si>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</si>
  <si>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Kevin Glover</t>
  </si>
  <si>
    <t>Director of Client Services - Santa Monica</t>
  </si>
  <si>
    <t>Asst VP, Program Operations</t>
  </si>
  <si>
    <t>Emily Dannenberg</t>
  </si>
  <si>
    <t>VP, Finance &amp; Information Technology</t>
  </si>
  <si>
    <t>Tyler Myers</t>
  </si>
  <si>
    <t>Financial Controller</t>
  </si>
  <si>
    <t>Nicole Kauhola</t>
  </si>
  <si>
    <t>Direct Service Provision/ Program Staff</t>
  </si>
  <si>
    <t>Anival Gandarilla</t>
  </si>
  <si>
    <t>Client Services Administrator</t>
  </si>
  <si>
    <t>FY 2022-23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</si>
  <si>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</si>
  <si>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</si>
  <si>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</si>
  <si>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</si>
  <si>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</si>
  <si>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</si>
  <si>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</si>
  <si>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</si>
  <si>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</si>
  <si>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</si>
  <si>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</si>
  <si>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</si>
  <si>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</si>
  <si>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</si>
  <si>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</si>
  <si>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</si>
  <si>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</si>
  <si>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</si>
  <si>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</si>
  <si>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</si>
  <si>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</si>
  <si>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</si>
  <si>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</si>
  <si>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</si>
  <si>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</si>
  <si>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</si>
  <si>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</si>
  <si>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</si>
  <si>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</si>
  <si>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</si>
  <si>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</si>
  <si>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</si>
  <si>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</si>
  <si>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</si>
  <si>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</si>
  <si>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</si>
  <si>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</si>
  <si>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</si>
  <si>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</si>
  <si>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</si>
  <si>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</si>
  <si>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2022-23 CASH MATCH CALCULATOR</t>
  </si>
  <si>
    <t>PROGRAM STATUS REPORT</t>
  </si>
  <si>
    <t>FY 2022-23 Annual Target</t>
  </si>
  <si>
    <t>FY 2022-23
 Year-End Actual</t>
  </si>
  <si>
    <t>Total Program Participants</t>
  </si>
  <si>
    <t>Total Santa Monica Program Participants (SMPP)</t>
  </si>
  <si>
    <t>Level of Service to SMPP (%)</t>
  </si>
  <si>
    <t>FISCAL STATUS REPORT</t>
  </si>
  <si>
    <t>FY 2022-23 Total Program Budget</t>
  </si>
  <si>
    <t>FY 2022-23
SM Grant Budget</t>
  </si>
  <si>
    <t>FY 2022-23
Total Program Expend.</t>
  </si>
  <si>
    <t>FY 2022-23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</si>
  <si>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</si>
  <si>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</si>
  <si>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</si>
  <si>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</si>
  <si>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</si>
  <si>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</si>
  <si>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</si>
  <si>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</si>
  <si>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2022-23 AGENCY FUNDING SOURCES</t>
  </si>
  <si>
    <r>
      <t xml:space="preserve">List funding sources for the </t>
    </r>
    <r>
      <rPr>
        <b/>
        <sz val="11"/>
        <rFont val="Arial"/>
        <family val="2"/>
      </rPr>
      <t xml:space="preserve">agency as a whole </t>
    </r>
    <r>
      <rPr>
        <sz val="11"/>
        <rFont val="Arial"/>
        <family val="2"/>
      </rPr>
      <t xml:space="preserve">for FY 2021-22 (Projected Actuals) and  FY 2022-23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</si>
  <si>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</si>
  <si>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2021-22 Projected 
Actuals</t>
  </si>
  <si>
    <t xml:space="preserve">FY 2022-23
Budgeted 
</t>
  </si>
  <si>
    <t>Program Impact</t>
  </si>
  <si>
    <t>Example:</t>
  </si>
  <si>
    <t>Department of ABC</t>
  </si>
  <si>
    <t>Various</t>
  </si>
  <si>
    <t>Local</t>
  </si>
  <si>
    <t>Various - Private Grants</t>
  </si>
  <si>
    <t>Various - Corporate Donations</t>
  </si>
  <si>
    <t>Various - Individual Donations</t>
  </si>
  <si>
    <t>Various - Other</t>
  </si>
  <si>
    <t>Chrysalis Enterprise Margin</t>
  </si>
  <si>
    <t>Fundraising events (line 4)</t>
  </si>
  <si>
    <t>In-Kind/No Cash donations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</si>
</sst>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0"/>
      <color theme="0"/>
      <name val="Arial"/>
      <family val="2"/>
    </font>
    <font>
      <sz val="10"/>
      <color rgb="FFFF0000"/>
      <name val="Arial"/>
      <family val="2"/>
    </font>
    <font>
      <sz val="9"/>
      <name val="Arial"/>
      <family val="2"/>
    </font>
    <font>
      <b/>
      <u/>
      <sz val="8"/>
      <color rgb="FFFF0000"/>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b/>
      <sz val="14"/>
      <color rgb="FF00B050"/>
      <name val="Arial"/>
      <family val="2"/>
    </font>
    <font>
      <sz val="10"/>
      <color rgb="FF00B050"/>
      <name val="Arial"/>
      <family val="2"/>
    </font>
    <font>
      <b/>
      <sz val="10"/>
      <color rgb="FF00B050"/>
      <name val="Arial"/>
      <family val="2"/>
    </font>
    <font>
      <b/>
      <sz val="11"/>
      <color theme="0"/>
      <name val="Arial"/>
      <family val="2"/>
    </font>
    <font>
      <sz val="11"/>
      <color rgb="FF000000"/>
      <name val="Arial"/>
      <family val="2"/>
    </font>
    <font>
      <u/>
      <sz val="10"/>
      <color theme="10"/>
      <name val="Arial"/>
      <family val="2"/>
    </font>
  </fonts>
  <fills count="1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D9D9D9"/>
        <bgColor rgb="FF000000"/>
      </patternFill>
    </fill>
  </fills>
  <borders count="6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
      <left style="medium">
        <color rgb="FF000000"/>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8" fillId="0" borderId="0" applyNumberFormat="0" applyFill="0" applyBorder="0" applyAlignment="0" applyProtection="0"/>
  </cellStyleXfs>
  <cellXfs count="462">
    <xf numFmtId="0" fontId="0" fillId="0" borderId="0" xfId="0"/>
    <xf numFmtId="0" fontId="1" fillId="0" borderId="0" xfId="3"/>
    <xf numFmtId="9" fontId="3" fillId="4" borderId="2" xfId="5" applyFont="1" applyFill="1" applyBorder="1" applyAlignment="1" applyProtection="1">
      <alignment horizontal="center"/>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166" fontId="2" fillId="0" borderId="0" xfId="1" applyNumberFormat="1" applyFont="1" applyFill="1" applyProtection="1"/>
    <xf numFmtId="9" fontId="1" fillId="0" borderId="0" xfId="5" applyFont="1" applyFill="1" applyAlignment="1" applyProtection="1">
      <alignment horizontal="center"/>
    </xf>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9" fontId="1" fillId="0" borderId="19" xfId="5" applyFont="1" applyFill="1" applyBorder="1" applyAlignment="1" applyProtection="1">
      <alignment horizontal="center"/>
    </xf>
    <xf numFmtId="9" fontId="1" fillId="0" borderId="21" xfId="5" applyFont="1" applyFill="1" applyBorder="1" applyAlignment="1" applyProtection="1">
      <alignment horizontal="center"/>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15" fillId="0" borderId="0" xfId="3" applyFont="1" applyAlignment="1">
      <alignment horizontal="center"/>
    </xf>
    <xf numFmtId="0" fontId="2" fillId="0" borderId="0" xfId="3" applyFont="1"/>
    <xf numFmtId="0" fontId="1" fillId="0" borderId="0" xfId="3" applyAlignment="1">
      <alignment vertical="center" wrapText="1"/>
    </xf>
    <xf numFmtId="9" fontId="1" fillId="0" borderId="22" xfId="5" applyFont="1" applyFill="1" applyBorder="1" applyAlignment="1" applyProtection="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9" fontId="2" fillId="4" borderId="24" xfId="5" applyFont="1" applyFill="1" applyBorder="1" applyAlignment="1" applyProtection="1">
      <alignment horizontal="center"/>
    </xf>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3" fillId="0" borderId="0" xfId="3" applyFont="1"/>
    <xf numFmtId="164" fontId="4" fillId="3" borderId="0" xfId="2" applyNumberFormat="1" applyFont="1" applyFill="1" applyBorder="1" applyAlignment="1" applyProtection="1">
      <alignment horizontal="center"/>
    </xf>
    <xf numFmtId="9" fontId="2" fillId="0" borderId="0" xfId="5" applyFont="1" applyFill="1" applyBorder="1" applyAlignment="1" applyProtection="1">
      <alignment horizontal="center"/>
    </xf>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164" fontId="2" fillId="0" borderId="0" xfId="2" applyNumberFormat="1" applyFont="1" applyFill="1" applyBorder="1" applyProtection="1"/>
    <xf numFmtId="0" fontId="18" fillId="0" borderId="0" xfId="3" applyFont="1" applyAlignment="1">
      <alignment horizontal="center"/>
    </xf>
    <xf numFmtId="0" fontId="1" fillId="0" borderId="0" xfId="3" applyAlignment="1">
      <alignment vertical="center"/>
    </xf>
    <xf numFmtId="0" fontId="13" fillId="0" borderId="0" xfId="3" applyFont="1" applyAlignment="1">
      <alignment horizontal="left" vertical="center"/>
    </xf>
    <xf numFmtId="0" fontId="2" fillId="0" borderId="0" xfId="3" applyFont="1" applyAlignment="1">
      <alignment horizontal="center" vertical="center" textRotation="90" wrapText="1"/>
    </xf>
    <xf numFmtId="0" fontId="18" fillId="0" borderId="0" xfId="3" applyFont="1"/>
    <xf numFmtId="167" fontId="18" fillId="0" borderId="0" xfId="3" applyNumberFormat="1" applyFont="1"/>
    <xf numFmtId="41" fontId="5" fillId="5" borderId="11" xfId="3" applyNumberFormat="1" applyFont="1" applyFill="1" applyBorder="1" applyAlignment="1">
      <alignment horizontal="center"/>
    </xf>
    <xf numFmtId="41" fontId="20"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8" fillId="7" borderId="7" xfId="3" applyFont="1" applyFill="1" applyBorder="1"/>
    <xf numFmtId="9" fontId="4" fillId="3" borderId="8" xfId="3" applyNumberFormat="1" applyFont="1" applyFill="1" applyBorder="1"/>
    <xf numFmtId="9" fontId="4" fillId="3" borderId="0" xfId="3" applyNumberFormat="1" applyFont="1" applyFill="1" applyAlignment="1">
      <alignment horizontal="center"/>
    </xf>
    <xf numFmtId="9" fontId="4" fillId="7" borderId="0" xfId="3" applyNumberFormat="1" applyFont="1" applyFill="1" applyAlignment="1">
      <alignment horizontal="center"/>
    </xf>
    <xf numFmtId="41" fontId="5" fillId="5" borderId="8" xfId="3" applyNumberFormat="1" applyFont="1" applyFill="1" applyBorder="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Alignment="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8" fillId="7" borderId="0" xfId="3" applyFont="1" applyFill="1" applyAlignment="1">
      <alignment horizontal="center"/>
    </xf>
    <xf numFmtId="0" fontId="3" fillId="2" borderId="18" xfId="3" applyFont="1" applyFill="1" applyBorder="1" applyAlignment="1">
      <alignment horizontal="center" wrapText="1"/>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9" fontId="2" fillId="4" borderId="41" xfId="5" applyFont="1" applyFill="1" applyBorder="1" applyAlignment="1" applyProtection="1">
      <alignment horizontal="center"/>
    </xf>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0" fontId="2" fillId="0" borderId="0" xfId="3" applyFont="1" applyAlignment="1">
      <alignment horizontal="center" vertical="center" wrapText="1"/>
    </xf>
    <xf numFmtId="49" fontId="1" fillId="6" borderId="26" xfId="2" applyNumberFormat="1" applyFont="1" applyFill="1" applyBorder="1" applyAlignment="1" applyProtection="1">
      <alignment horizontal="left" vertical="center" wrapText="1"/>
      <protection locked="0"/>
    </xf>
    <xf numFmtId="49" fontId="1" fillId="0" borderId="26" xfId="2" applyNumberFormat="1" applyFont="1" applyFill="1" applyBorder="1" applyAlignment="1" applyProtection="1">
      <alignment horizontal="left" vertical="center" wrapText="1"/>
    </xf>
    <xf numFmtId="49" fontId="1" fillId="0" borderId="21" xfId="2" applyNumberFormat="1" applyFont="1" applyFill="1" applyBorder="1" applyAlignment="1" applyProtection="1">
      <alignment horizontal="left" vertical="center" wrapText="1"/>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9" fontId="7" fillId="0" borderId="0" xfId="5" applyFont="1" applyFill="1" applyBorder="1" applyAlignment="1" applyProtection="1">
      <alignment horizontal="center" wrapText="1"/>
    </xf>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9" fontId="2" fillId="4" borderId="17" xfId="5" applyFont="1" applyFill="1" applyBorder="1" applyAlignment="1" applyProtection="1">
      <alignment horizontal="center"/>
    </xf>
    <xf numFmtId="42" fontId="1" fillId="6" borderId="21" xfId="2" applyNumberFormat="1" applyFont="1" applyFill="1" applyBorder="1" applyProtection="1">
      <protection locked="0"/>
    </xf>
    <xf numFmtId="42" fontId="2" fillId="4" borderId="41" xfId="2" applyNumberFormat="1" applyFont="1" applyFill="1" applyBorder="1" applyProtection="1"/>
    <xf numFmtId="42" fontId="2" fillId="4" borderId="42" xfId="2"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6" borderId="19" xfId="2" applyNumberFormat="1" applyFont="1" applyFill="1" applyBorder="1" applyProtection="1">
      <protection locked="0"/>
    </xf>
    <xf numFmtId="42" fontId="1" fillId="0" borderId="19" xfId="2" applyNumberFormat="1" applyFont="1" applyFill="1" applyBorder="1" applyProtection="1"/>
    <xf numFmtId="42" fontId="2" fillId="4" borderId="24" xfId="2" applyNumberFormat="1" applyFont="1" applyFill="1" applyBorder="1" applyProtection="1"/>
    <xf numFmtId="42" fontId="1" fillId="6" borderId="23" xfId="2" applyNumberFormat="1" applyFont="1" applyFill="1" applyBorder="1" applyProtection="1">
      <protection locked="0"/>
    </xf>
    <xf numFmtId="42" fontId="1" fillId="6" borderId="28" xfId="2" applyNumberFormat="1" applyFont="1" applyFill="1" applyBorder="1" applyProtection="1">
      <protection locked="0"/>
    </xf>
    <xf numFmtId="42" fontId="2" fillId="4" borderId="25" xfId="2" applyNumberFormat="1" applyFont="1" applyFill="1" applyBorder="1" applyProtection="1"/>
    <xf numFmtId="42" fontId="1" fillId="6" borderId="22" xfId="2" applyNumberFormat="1" applyFont="1" applyFill="1" applyBorder="1" applyProtection="1">
      <protection locked="0"/>
    </xf>
    <xf numFmtId="42" fontId="1" fillId="0" borderId="22" xfId="2" applyNumberFormat="1" applyFont="1" applyFill="1" applyBorder="1" applyProtection="1"/>
    <xf numFmtId="42" fontId="2" fillId="4" borderId="17" xfId="2" applyNumberFormat="1" applyFont="1" applyFill="1" applyBorder="1" applyProtection="1"/>
    <xf numFmtId="42" fontId="1" fillId="6" borderId="27" xfId="2" applyNumberFormat="1" applyFont="1" applyFill="1" applyBorder="1" applyProtection="1">
      <protection locked="0"/>
    </xf>
    <xf numFmtId="42" fontId="2" fillId="4" borderId="59"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42" fontId="1" fillId="6" borderId="12" xfId="2" applyNumberFormat="1" applyFont="1" applyFill="1" applyBorder="1" applyProtection="1">
      <protection locked="0"/>
    </xf>
    <xf numFmtId="42" fontId="1" fillId="0" borderId="21" xfId="2" applyNumberFormat="1" applyFont="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42" fontId="1" fillId="0" borderId="12" xfId="2" applyNumberFormat="1" applyFont="1" applyFill="1" applyBorder="1" applyProtection="1"/>
    <xf numFmtId="0" fontId="1" fillId="7" borderId="26" xfId="2" applyNumberFormat="1" applyFont="1" applyFill="1" applyBorder="1" applyProtection="1"/>
    <xf numFmtId="42" fontId="1" fillId="7" borderId="43" xfId="2" applyNumberFormat="1" applyFont="1" applyFill="1" applyBorder="1" applyProtection="1"/>
    <xf numFmtId="42" fontId="4" fillId="12" borderId="14" xfId="2" applyNumberFormat="1" applyFont="1" applyFill="1" applyBorder="1" applyAlignment="1" applyProtection="1">
      <alignment horizontal="center" vertical="center" wrapText="1"/>
    </xf>
    <xf numFmtId="49" fontId="3" fillId="0" borderId="12" xfId="3" applyNumberFormat="1" applyFont="1" applyBorder="1"/>
    <xf numFmtId="0" fontId="18" fillId="0" borderId="12" xfId="3" applyFont="1" applyBorder="1"/>
    <xf numFmtId="49" fontId="3" fillId="0" borderId="15" xfId="3" applyNumberFormat="1" applyFont="1" applyBorder="1"/>
    <xf numFmtId="0" fontId="18" fillId="0" borderId="15" xfId="3" applyFont="1" applyBorder="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Alignment="1">
      <alignment horizontal="center"/>
    </xf>
    <xf numFmtId="0" fontId="6" fillId="0" borderId="0" xfId="3" applyFont="1" applyAlignment="1">
      <alignment vertical="top"/>
    </xf>
    <xf numFmtId="0" fontId="28" fillId="0" borderId="12" xfId="3" applyFont="1" applyBorder="1" applyAlignment="1">
      <alignment horizontal="justify" vertical="center" wrapText="1"/>
    </xf>
    <xf numFmtId="0" fontId="1" fillId="0" borderId="12" xfId="3" applyBorder="1"/>
    <xf numFmtId="0" fontId="3" fillId="13" borderId="15" xfId="3" applyFont="1" applyFill="1" applyBorder="1" applyAlignment="1">
      <alignment horizontal="center" wrapText="1"/>
    </xf>
    <xf numFmtId="0" fontId="31" fillId="0" borderId="0" xfId="3" applyFont="1" applyAlignment="1">
      <alignment horizontal="center" wrapText="1"/>
    </xf>
    <xf numFmtId="0" fontId="17" fillId="0" borderId="0" xfId="3" applyFont="1" applyAlignment="1">
      <alignment horizontal="center" wrapText="1"/>
    </xf>
    <xf numFmtId="0" fontId="31" fillId="0" borderId="0" xfId="3" applyFont="1"/>
    <xf numFmtId="164" fontId="31" fillId="0" borderId="0" xfId="2" applyNumberFormat="1" applyFont="1" applyBorder="1" applyAlignment="1" applyProtection="1">
      <alignment horizontal="center" wrapText="1"/>
    </xf>
    <xf numFmtId="0" fontId="30" fillId="0" borderId="0" xfId="3" applyFont="1" applyAlignment="1">
      <alignment horizontal="left"/>
    </xf>
    <xf numFmtId="0" fontId="3" fillId="0" borderId="0" xfId="3" applyFont="1" applyAlignment="1">
      <alignment horizontal="center" wrapText="1"/>
    </xf>
    <xf numFmtId="0" fontId="3" fillId="0" borderId="0" xfId="3" applyFont="1" applyAlignment="1">
      <alignment horizontal="center"/>
    </xf>
    <xf numFmtId="0" fontId="4" fillId="12" borderId="0" xfId="3" applyFont="1" applyFill="1"/>
    <xf numFmtId="0" fontId="4" fillId="12" borderId="12" xfId="3" applyFont="1" applyFill="1" applyBorder="1"/>
    <xf numFmtId="0" fontId="4" fillId="12" borderId="15" xfId="3" applyFont="1" applyFill="1" applyBorder="1"/>
    <xf numFmtId="0" fontId="4" fillId="0" borderId="0" xfId="3" applyFont="1"/>
    <xf numFmtId="0" fontId="4" fillId="0" borderId="0" xfId="3" applyFont="1" applyAlignment="1">
      <alignment wrapText="1"/>
    </xf>
    <xf numFmtId="0" fontId="4" fillId="0" borderId="47" xfId="3" applyFont="1" applyBorder="1"/>
    <xf numFmtId="0" fontId="1" fillId="0" borderId="0" xfId="3" applyAlignment="1">
      <alignment wrapText="1"/>
    </xf>
    <xf numFmtId="0" fontId="1" fillId="0" borderId="47" xfId="3" applyBorder="1"/>
    <xf numFmtId="0" fontId="1" fillId="0" borderId="0" xfId="3" applyAlignment="1">
      <alignment horizontal="left" wrapText="1"/>
    </xf>
    <xf numFmtId="42" fontId="4" fillId="12" borderId="12" xfId="2" applyNumberFormat="1" applyFont="1" applyFill="1" applyBorder="1" applyAlignment="1" applyProtection="1"/>
    <xf numFmtId="42" fontId="3" fillId="12" borderId="12" xfId="3" applyNumberFormat="1" applyFont="1" applyFill="1" applyBorder="1"/>
    <xf numFmtId="0" fontId="1" fillId="12" borderId="12" xfId="3" applyFill="1" applyBorder="1"/>
    <xf numFmtId="42" fontId="1" fillId="6" borderId="36" xfId="3" applyNumberFormat="1" applyFill="1" applyBorder="1" applyProtection="1">
      <protection locked="0"/>
    </xf>
    <xf numFmtId="42" fontId="1" fillId="7" borderId="61" xfId="2" applyNumberFormat="1" applyFont="1" applyFill="1" applyBorder="1" applyProtection="1"/>
    <xf numFmtId="0" fontId="1" fillId="12" borderId="26" xfId="2" applyNumberFormat="1" applyFont="1" applyFill="1" applyBorder="1" applyProtection="1"/>
    <xf numFmtId="0" fontId="2" fillId="0" borderId="0" xfId="3" applyFont="1" applyAlignment="1">
      <alignment textRotation="90"/>
    </xf>
    <xf numFmtId="49" fontId="2" fillId="0" borderId="0" xfId="3" applyNumberFormat="1" applyFont="1" applyAlignment="1">
      <alignment horizontal="center"/>
    </xf>
    <xf numFmtId="0" fontId="2" fillId="5" borderId="3" xfId="3" applyFont="1" applyFill="1" applyBorder="1"/>
    <xf numFmtId="0" fontId="2" fillId="5" borderId="2" xfId="3" applyFont="1" applyFill="1" applyBorder="1"/>
    <xf numFmtId="0" fontId="2" fillId="5" borderId="1" xfId="3" applyFont="1" applyFill="1" applyBorder="1"/>
    <xf numFmtId="49" fontId="1" fillId="0" borderId="0" xfId="3" applyNumberFormat="1"/>
    <xf numFmtId="0" fontId="1" fillId="0" borderId="11" xfId="3" applyBorder="1"/>
    <xf numFmtId="0" fontId="1" fillId="0" borderId="10" xfId="3" applyBorder="1"/>
    <xf numFmtId="0" fontId="8" fillId="0" borderId="10" xfId="3" applyFont="1" applyBorder="1" applyAlignment="1">
      <alignment horizontal="center" wrapText="1"/>
    </xf>
    <xf numFmtId="49" fontId="8" fillId="0" borderId="0" xfId="3" applyNumberFormat="1" applyFont="1" applyAlignment="1">
      <alignment horizontal="center" vertical="center" wrapText="1"/>
    </xf>
    <xf numFmtId="0" fontId="2" fillId="0" borderId="8" xfId="3" applyFont="1" applyBorder="1" applyAlignment="1">
      <alignment horizontal="left"/>
    </xf>
    <xf numFmtId="49" fontId="2" fillId="12" borderId="12" xfId="3" applyNumberFormat="1" applyFont="1" applyFill="1" applyBorder="1"/>
    <xf numFmtId="0" fontId="1" fillId="0" borderId="0" xfId="3" applyAlignment="1">
      <alignment horizontal="left" indent="1"/>
    </xf>
    <xf numFmtId="49" fontId="2" fillId="12" borderId="15" xfId="3" applyNumberFormat="1" applyFont="1" applyFill="1" applyBorder="1"/>
    <xf numFmtId="0" fontId="1" fillId="0" borderId="8" xfId="3" applyBorder="1"/>
    <xf numFmtId="0" fontId="2" fillId="0" borderId="8" xfId="3" applyFont="1" applyBorder="1"/>
    <xf numFmtId="0" fontId="12" fillId="12" borderId="12" xfId="3" applyFont="1" applyFill="1" applyBorder="1"/>
    <xf numFmtId="0" fontId="2" fillId="0" borderId="0" xfId="3" applyFont="1" applyAlignment="1">
      <alignment horizontal="left" indent="1"/>
    </xf>
    <xf numFmtId="0" fontId="1" fillId="0" borderId="7" xfId="3" applyBorder="1"/>
    <xf numFmtId="0" fontId="2" fillId="0" borderId="6" xfId="3" applyFont="1" applyBorder="1"/>
    <xf numFmtId="0" fontId="2" fillId="0" borderId="5" xfId="3" applyFont="1" applyBorder="1"/>
    <xf numFmtId="0" fontId="1" fillId="0" borderId="5" xfId="3" applyBorder="1"/>
    <xf numFmtId="0" fontId="1" fillId="0" borderId="4" xfId="3" applyBorder="1"/>
    <xf numFmtId="0" fontId="2" fillId="0" borderId="10" xfId="3" applyFont="1" applyBorder="1"/>
    <xf numFmtId="0" fontId="1" fillId="0" borderId="6" xfId="3" applyBorder="1"/>
    <xf numFmtId="0" fontId="2" fillId="4" borderId="32" xfId="3" applyFont="1" applyFill="1" applyBorder="1" applyAlignment="1">
      <alignment wrapText="1"/>
    </xf>
    <xf numFmtId="0" fontId="2" fillId="4" borderId="33" xfId="3" applyFont="1" applyFill="1" applyBorder="1"/>
    <xf numFmtId="0" fontId="1" fillId="4" borderId="33" xfId="3" applyFill="1" applyBorder="1"/>
    <xf numFmtId="0" fontId="7" fillId="4" borderId="33" xfId="3" applyFont="1" applyFill="1" applyBorder="1" applyAlignment="1">
      <alignment horizontal="center"/>
    </xf>
    <xf numFmtId="0" fontId="12" fillId="4" borderId="35" xfId="3" applyFont="1" applyFill="1" applyBorder="1"/>
    <xf numFmtId="0" fontId="7" fillId="4" borderId="0" xfId="3" applyFont="1" applyFill="1"/>
    <xf numFmtId="0" fontId="12" fillId="4" borderId="0" xfId="3" applyFont="1" applyFill="1"/>
    <xf numFmtId="0" fontId="7" fillId="4" borderId="0" xfId="3" applyFont="1" applyFill="1" applyAlignment="1">
      <alignment horizontal="center"/>
    </xf>
    <xf numFmtId="49" fontId="12" fillId="0" borderId="0" xfId="3" applyNumberFormat="1" applyFont="1"/>
    <xf numFmtId="0" fontId="12" fillId="0" borderId="0" xfId="3" applyFont="1"/>
    <xf numFmtId="0" fontId="8" fillId="0" borderId="35" xfId="3" applyFont="1" applyBorder="1" applyAlignment="1">
      <alignment wrapText="1"/>
    </xf>
    <xf numFmtId="0" fontId="8" fillId="0" borderId="0" xfId="3" applyFont="1" applyAlignment="1">
      <alignment wrapText="1"/>
    </xf>
    <xf numFmtId="0" fontId="8" fillId="0" borderId="0" xfId="3" applyFont="1" applyAlignment="1">
      <alignment horizontal="center" wrapText="1"/>
    </xf>
    <xf numFmtId="0" fontId="1" fillId="12" borderId="21" xfId="0" applyFont="1" applyFill="1" applyBorder="1" applyAlignment="1">
      <alignment horizontal="left" vertical="top" shrinkToFit="1"/>
    </xf>
    <xf numFmtId="49" fontId="1" fillId="12" borderId="21" xfId="0" applyNumberFormat="1" applyFont="1" applyFill="1" applyBorder="1" applyAlignment="1">
      <alignment horizontal="center" vertical="top" shrinkToFit="1"/>
    </xf>
    <xf numFmtId="170" fontId="1" fillId="12" borderId="21" xfId="0" applyNumberFormat="1" applyFont="1" applyFill="1" applyBorder="1" applyAlignment="1">
      <alignment horizontal="center" vertical="top" shrinkToFit="1"/>
    </xf>
    <xf numFmtId="9" fontId="1" fillId="12" borderId="21" xfId="0" applyNumberFormat="1" applyFont="1" applyFill="1" applyBorder="1" applyAlignment="1">
      <alignment horizontal="center" vertical="top" shrinkToFit="1"/>
    </xf>
    <xf numFmtId="1" fontId="1" fillId="12" borderId="21" xfId="0" applyNumberFormat="1" applyFont="1" applyFill="1" applyBorder="1" applyAlignment="1">
      <alignment horizontal="center" vertical="top" shrinkToFit="1"/>
    </xf>
    <xf numFmtId="42" fontId="1" fillId="12" borderId="21" xfId="2" applyNumberFormat="1" applyFont="1" applyFill="1" applyBorder="1" applyProtection="1"/>
    <xf numFmtId="42" fontId="1" fillId="0" borderId="21" xfId="3" applyNumberFormat="1" applyBorder="1"/>
    <xf numFmtId="49" fontId="1" fillId="12" borderId="22" xfId="0" applyNumberFormat="1" applyFont="1" applyFill="1" applyBorder="1" applyAlignment="1">
      <alignment horizontal="center" vertical="top" shrinkToFit="1"/>
    </xf>
    <xf numFmtId="49" fontId="1" fillId="12" borderId="60" xfId="0" applyNumberFormat="1" applyFont="1" applyFill="1" applyBorder="1" applyAlignment="1">
      <alignment horizontal="left" vertical="top"/>
    </xf>
    <xf numFmtId="49" fontId="1" fillId="12" borderId="21" xfId="0" applyNumberFormat="1" applyFont="1" applyFill="1" applyBorder="1" applyAlignment="1">
      <alignment horizontal="left" vertical="top"/>
    </xf>
    <xf numFmtId="170" fontId="1" fillId="12" borderId="22" xfId="0" applyNumberFormat="1" applyFont="1" applyFill="1" applyBorder="1" applyAlignment="1">
      <alignment horizontal="center" vertical="top" shrinkToFit="1"/>
    </xf>
    <xf numFmtId="9" fontId="1" fillId="12" borderId="22" xfId="0" applyNumberFormat="1" applyFont="1" applyFill="1" applyBorder="1" applyAlignment="1">
      <alignment horizontal="center" vertical="top" shrinkToFit="1"/>
    </xf>
    <xf numFmtId="1" fontId="1" fillId="12" borderId="22" xfId="0" applyNumberFormat="1" applyFont="1" applyFill="1" applyBorder="1" applyAlignment="1">
      <alignment horizontal="center" vertical="top" shrinkToFit="1"/>
    </xf>
    <xf numFmtId="0" fontId="1" fillId="0" borderId="37" xfId="3" applyBorder="1"/>
    <xf numFmtId="0" fontId="1" fillId="0" borderId="38" xfId="3" applyBorder="1"/>
    <xf numFmtId="0" fontId="2" fillId="4" borderId="40" xfId="3" applyFont="1" applyFill="1" applyBorder="1" applyAlignment="1">
      <alignment horizontal="left"/>
    </xf>
    <xf numFmtId="0" fontId="2" fillId="4" borderId="41" xfId="3" applyFont="1" applyFill="1" applyBorder="1" applyAlignment="1">
      <alignment horizontal="right"/>
    </xf>
    <xf numFmtId="0" fontId="2" fillId="4" borderId="41" xfId="3" applyFont="1" applyFill="1" applyBorder="1" applyAlignment="1">
      <alignment horizontal="center"/>
    </xf>
    <xf numFmtId="49" fontId="1" fillId="0" borderId="0" xfId="3" applyNumberFormat="1" applyAlignment="1">
      <alignment horizontal="left" vertical="center" wrapText="1"/>
    </xf>
    <xf numFmtId="0" fontId="2" fillId="4" borderId="11" xfId="3" applyFont="1" applyFill="1" applyBorder="1"/>
    <xf numFmtId="0" fontId="2" fillId="4" borderId="10" xfId="3" applyFont="1" applyFill="1" applyBorder="1"/>
    <xf numFmtId="0" fontId="1" fillId="4" borderId="10" xfId="3" applyFill="1" applyBorder="1"/>
    <xf numFmtId="0" fontId="7" fillId="4" borderId="10" xfId="3" applyFont="1" applyFill="1" applyBorder="1" applyAlignment="1">
      <alignment horizontal="center"/>
    </xf>
    <xf numFmtId="0" fontId="12" fillId="4" borderId="8" xfId="3" applyFont="1" applyFill="1" applyBorder="1"/>
    <xf numFmtId="49" fontId="12" fillId="0" borderId="0" xfId="3" applyNumberFormat="1" applyFont="1" applyAlignment="1">
      <alignment horizontal="left" vertical="center" wrapText="1"/>
    </xf>
    <xf numFmtId="0" fontId="11" fillId="0" borderId="8" xfId="3" applyFont="1" applyBorder="1" applyAlignment="1">
      <alignment wrapText="1"/>
    </xf>
    <xf numFmtId="0" fontId="11" fillId="0" borderId="0" xfId="3" applyFont="1" applyAlignment="1">
      <alignment wrapText="1"/>
    </xf>
    <xf numFmtId="0" fontId="11" fillId="0" borderId="0" xfId="3" applyFont="1" applyAlignment="1">
      <alignment horizontal="center" wrapText="1"/>
    </xf>
    <xf numFmtId="49" fontId="1" fillId="12" borderId="20" xfId="0" applyNumberFormat="1" applyFont="1" applyFill="1" applyBorder="1" applyAlignment="1">
      <alignment horizontal="left" vertical="top"/>
    </xf>
    <xf numFmtId="49" fontId="1" fillId="12" borderId="43" xfId="0" applyNumberFormat="1" applyFont="1" applyFill="1" applyBorder="1" applyAlignment="1">
      <alignment horizontal="left" vertical="top" shrinkToFit="1"/>
    </xf>
    <xf numFmtId="49" fontId="1" fillId="12" borderId="43" xfId="3" applyNumberFormat="1" applyFill="1" applyBorder="1" applyAlignment="1">
      <alignment horizontal="left" vertical="top" wrapText="1"/>
    </xf>
    <xf numFmtId="49" fontId="1" fillId="12" borderId="26" xfId="3" applyNumberFormat="1" applyFill="1" applyBorder="1" applyAlignment="1">
      <alignment horizontal="left" vertical="top" wrapText="1"/>
    </xf>
    <xf numFmtId="0" fontId="1" fillId="0" borderId="0" xfId="3" applyAlignment="1">
      <alignment horizontal="left" vertical="top" wrapText="1"/>
    </xf>
    <xf numFmtId="42" fontId="1" fillId="12" borderId="22" xfId="2" applyNumberFormat="1" applyFont="1" applyFill="1" applyBorder="1" applyProtection="1"/>
    <xf numFmtId="49" fontId="1" fillId="12" borderId="20" xfId="3" applyNumberFormat="1" applyFill="1" applyBorder="1" applyAlignment="1">
      <alignment horizontal="left" vertical="top"/>
    </xf>
    <xf numFmtId="49" fontId="1" fillId="12" borderId="43" xfId="5" applyNumberFormat="1" applyFont="1" applyFill="1" applyBorder="1" applyAlignment="1" applyProtection="1">
      <alignment horizontal="left" vertical="top" wrapText="1"/>
    </xf>
    <xf numFmtId="0" fontId="2" fillId="4" borderId="52" xfId="3" applyFont="1" applyFill="1" applyBorder="1" applyAlignment="1">
      <alignment horizontal="left"/>
    </xf>
    <xf numFmtId="0" fontId="2" fillId="4" borderId="17" xfId="3" applyFont="1" applyFill="1" applyBorder="1" applyAlignment="1">
      <alignment horizontal="right"/>
    </xf>
    <xf numFmtId="0" fontId="2" fillId="4" borderId="24" xfId="3" applyFont="1" applyFill="1" applyBorder="1" applyAlignment="1">
      <alignment horizontal="center"/>
    </xf>
    <xf numFmtId="49" fontId="1" fillId="12" borderId="49" xfId="0" applyNumberFormat="1" applyFont="1" applyFill="1" applyBorder="1" applyAlignment="1">
      <alignment horizontal="left" vertical="top"/>
    </xf>
    <xf numFmtId="49" fontId="1" fillId="12" borderId="50" xfId="0" applyNumberFormat="1" applyFont="1" applyFill="1" applyBorder="1" applyAlignment="1">
      <alignment horizontal="left" vertical="top" shrinkToFit="1"/>
    </xf>
    <xf numFmtId="49" fontId="1" fillId="12" borderId="50" xfId="5" applyNumberFormat="1" applyFont="1" applyFill="1" applyBorder="1" applyAlignment="1" applyProtection="1">
      <alignment horizontal="left" vertical="top" wrapText="1"/>
    </xf>
    <xf numFmtId="49" fontId="1" fillId="12" borderId="50" xfId="3" applyNumberFormat="1" applyFill="1" applyBorder="1" applyAlignment="1">
      <alignment horizontal="left" vertical="top" wrapText="1"/>
    </xf>
    <xf numFmtId="49" fontId="1" fillId="12" borderId="51" xfId="3" applyNumberFormat="1" applyFill="1" applyBorder="1" applyAlignment="1">
      <alignment horizontal="left" vertical="top" wrapText="1"/>
    </xf>
    <xf numFmtId="49" fontId="1" fillId="12" borderId="49" xfId="3" applyNumberFormat="1" applyFill="1" applyBorder="1" applyAlignment="1">
      <alignment horizontal="left" vertical="top"/>
    </xf>
    <xf numFmtId="0" fontId="2" fillId="4" borderId="11" xfId="3" applyFont="1" applyFill="1" applyBorder="1" applyAlignment="1">
      <alignment wrapText="1"/>
    </xf>
    <xf numFmtId="49" fontId="1" fillId="12" borderId="53" xfId="5" applyNumberFormat="1" applyFont="1" applyFill="1" applyBorder="1" applyAlignment="1" applyProtection="1">
      <alignment horizontal="left" vertical="top" wrapText="1"/>
    </xf>
    <xf numFmtId="49" fontId="1" fillId="12" borderId="53" xfId="3" applyNumberFormat="1" applyFill="1" applyBorder="1" applyAlignment="1">
      <alignment horizontal="left" vertical="top" wrapText="1"/>
    </xf>
    <xf numFmtId="49" fontId="1" fillId="12" borderId="54" xfId="3" applyNumberFormat="1" applyFill="1" applyBorder="1" applyAlignment="1">
      <alignment horizontal="left" vertical="top" wrapText="1"/>
    </xf>
    <xf numFmtId="0" fontId="12" fillId="4" borderId="0" xfId="3" applyFont="1" applyFill="1" applyAlignment="1">
      <alignment wrapText="1"/>
    </xf>
    <xf numFmtId="0" fontId="12" fillId="4" borderId="7" xfId="3" applyFont="1" applyFill="1" applyBorder="1"/>
    <xf numFmtId="0" fontId="7" fillId="4" borderId="8" xfId="3" applyFont="1" applyFill="1" applyBorder="1" applyAlignment="1">
      <alignment horizontal="left" indent="1"/>
    </xf>
    <xf numFmtId="49" fontId="1" fillId="12" borderId="55" xfId="0" applyNumberFormat="1" applyFont="1" applyFill="1" applyBorder="1" applyAlignment="1">
      <alignment horizontal="left" vertical="top" shrinkToFit="1"/>
    </xf>
    <xf numFmtId="49" fontId="1" fillId="12" borderId="56" xfId="0" applyNumberFormat="1" applyFont="1" applyFill="1" applyBorder="1" applyAlignment="1">
      <alignment horizontal="left" vertical="top" shrinkToFit="1"/>
    </xf>
    <xf numFmtId="49" fontId="1" fillId="12" borderId="57" xfId="5" applyNumberFormat="1" applyFont="1" applyFill="1" applyBorder="1" applyAlignment="1" applyProtection="1">
      <alignment horizontal="left" vertical="top" wrapText="1"/>
    </xf>
    <xf numFmtId="0" fontId="17" fillId="0" borderId="0" xfId="3" applyFont="1" applyAlignment="1">
      <alignment horizontal="left" vertical="top" wrapText="1"/>
    </xf>
    <xf numFmtId="169" fontId="17" fillId="0" borderId="0" xfId="3" applyNumberFormat="1" applyFont="1" applyAlignment="1">
      <alignment horizontal="left" vertical="top" wrapText="1"/>
    </xf>
    <xf numFmtId="49" fontId="1" fillId="12" borderId="55" xfId="3" applyNumberFormat="1" applyFill="1" applyBorder="1" applyAlignment="1">
      <alignment horizontal="left" vertical="top" wrapText="1"/>
    </xf>
    <xf numFmtId="49" fontId="1" fillId="12" borderId="58" xfId="5" applyNumberFormat="1" applyFont="1" applyFill="1" applyBorder="1" applyAlignment="1" applyProtection="1">
      <alignment horizontal="left" vertical="top" wrapText="1"/>
    </xf>
    <xf numFmtId="0" fontId="2" fillId="4" borderId="17" xfId="3" applyFont="1" applyFill="1" applyBorder="1" applyAlignment="1">
      <alignment horizontal="center"/>
    </xf>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3" fillId="4" borderId="11" xfId="3" applyFont="1" applyFill="1" applyBorder="1"/>
    <xf numFmtId="0" fontId="2" fillId="4" borderId="9" xfId="3" applyFont="1" applyFill="1" applyBorder="1"/>
    <xf numFmtId="0" fontId="4" fillId="4" borderId="8" xfId="3" applyFont="1" applyFill="1" applyBorder="1"/>
    <xf numFmtId="0" fontId="2" fillId="4" borderId="0" xfId="3" applyFont="1" applyFill="1"/>
    <xf numFmtId="0" fontId="2" fillId="4" borderId="7" xfId="3" applyFont="1" applyFill="1" applyBorder="1"/>
    <xf numFmtId="0" fontId="14" fillId="0" borderId="8" xfId="3" applyFont="1" applyBorder="1"/>
    <xf numFmtId="0" fontId="14" fillId="0" borderId="0" xfId="3" applyFont="1"/>
    <xf numFmtId="0" fontId="7" fillId="0" borderId="0" xfId="3" applyFont="1" applyAlignment="1">
      <alignment horizontal="center" wrapText="1"/>
    </xf>
    <xf numFmtId="0" fontId="7" fillId="0" borderId="7" xfId="3" applyFont="1" applyBorder="1" applyAlignment="1">
      <alignment horizontal="center" wrapText="1"/>
    </xf>
    <xf numFmtId="0" fontId="1" fillId="0" borderId="29" xfId="0" applyFont="1" applyBorder="1"/>
    <xf numFmtId="0" fontId="1" fillId="12" borderId="29" xfId="0" applyFont="1" applyFill="1" applyBorder="1"/>
    <xf numFmtId="0" fontId="1" fillId="7" borderId="29" xfId="0" applyFont="1" applyFill="1" applyBorder="1"/>
    <xf numFmtId="0" fontId="3" fillId="0" borderId="6" xfId="3" applyFont="1" applyBorder="1"/>
    <xf numFmtId="0" fontId="3" fillId="4" borderId="16" xfId="3" applyFont="1" applyFill="1" applyBorder="1" applyAlignment="1">
      <alignment horizontal="left"/>
    </xf>
    <xf numFmtId="0" fontId="3" fillId="4" borderId="17" xfId="3" applyFont="1" applyFill="1" applyBorder="1"/>
    <xf numFmtId="0" fontId="2" fillId="0" borderId="11" xfId="3" applyFont="1" applyBorder="1"/>
    <xf numFmtId="49" fontId="2" fillId="0" borderId="10" xfId="3" applyNumberFormat="1" applyFont="1" applyBorder="1"/>
    <xf numFmtId="49" fontId="2" fillId="0" borderId="5" xfId="3" applyNumberFormat="1" applyFont="1" applyBorder="1"/>
    <xf numFmtId="9" fontId="4" fillId="0" borderId="0" xfId="5" applyFont="1" applyFill="1" applyBorder="1" applyAlignment="1" applyProtection="1">
      <alignment vertical="center"/>
    </xf>
    <xf numFmtId="42" fontId="1" fillId="0" borderId="0" xfId="3" applyNumberFormat="1"/>
    <xf numFmtId="0" fontId="33" fillId="0" borderId="0" xfId="3" applyFont="1"/>
    <xf numFmtId="0" fontId="34" fillId="0" borderId="0" xfId="3" applyFont="1"/>
    <xf numFmtId="0" fontId="35" fillId="0" borderId="0" xfId="3" applyFont="1" applyAlignment="1">
      <alignment horizontal="center"/>
    </xf>
    <xf numFmtId="0" fontId="36" fillId="9" borderId="18" xfId="3" applyFont="1" applyFill="1" applyBorder="1" applyAlignment="1">
      <alignment horizontal="center" vertical="center" wrapText="1"/>
    </xf>
    <xf numFmtId="0" fontId="36" fillId="9" borderId="1" xfId="3" applyFont="1" applyFill="1" applyBorder="1" applyAlignment="1">
      <alignment horizontal="center" vertical="center" wrapText="1"/>
    </xf>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0" fontId="1" fillId="0" borderId="0" xfId="3"/>
    <xf numFmtId="0" fontId="3" fillId="0" borderId="0" xfId="3" applyFont="1"/>
    <xf numFmtId="0" fontId="13" fillId="0" borderId="0" xfId="3" applyFont="1" applyProtection="1"/>
    <xf numFmtId="0" fontId="2" fillId="0" borderId="0" xfId="3" applyFont="1" applyProtection="1"/>
    <xf numFmtId="0" fontId="2" fillId="0" borderId="0" xfId="3" applyFont="1" applyAlignment="1" applyProtection="1">
      <alignment textRotation="90"/>
    </xf>
    <xf numFmtId="0" fontId="1" fillId="0" borderId="0" xfId="3" applyProtection="1"/>
    <xf numFmtId="0" fontId="13" fillId="0" borderId="0" xfId="3" applyFont="1" applyAlignment="1" applyProtection="1">
      <alignment vertical="top"/>
    </xf>
    <xf numFmtId="0" fontId="2" fillId="5" borderId="3" xfId="3" applyFont="1" applyFill="1" applyBorder="1" applyProtection="1"/>
    <xf numFmtId="0" fontId="2" fillId="5" borderId="2" xfId="3" applyFont="1" applyFill="1" applyBorder="1" applyProtection="1"/>
    <xf numFmtId="0" fontId="2" fillId="5" borderId="1" xfId="3" applyFont="1" applyFill="1" applyBorder="1" applyProtection="1"/>
    <xf numFmtId="0" fontId="1" fillId="0" borderId="11" xfId="3" applyBorder="1" applyProtection="1"/>
    <xf numFmtId="0" fontId="1" fillId="0" borderId="10" xfId="3" applyBorder="1" applyProtection="1"/>
    <xf numFmtId="0" fontId="8" fillId="0" borderId="10" xfId="3" applyFont="1" applyBorder="1" applyAlignment="1" applyProtection="1">
      <alignment horizontal="center" wrapText="1"/>
    </xf>
    <xf numFmtId="0" fontId="2" fillId="0" borderId="8" xfId="3" applyFont="1" applyBorder="1" applyAlignment="1" applyProtection="1">
      <alignment horizontal="left"/>
    </xf>
    <xf numFmtId="49" fontId="2" fillId="12" borderId="12" xfId="3" applyNumberFormat="1" applyFont="1" applyFill="1" applyBorder="1" applyProtection="1"/>
    <xf numFmtId="0" fontId="1" fillId="0" borderId="0" xfId="3" applyAlignment="1" applyProtection="1">
      <alignment horizontal="left" indent="1"/>
    </xf>
    <xf numFmtId="49" fontId="2" fillId="12" borderId="15" xfId="3" applyNumberFormat="1" applyFont="1" applyFill="1" applyBorder="1" applyProtection="1"/>
    <xf numFmtId="0" fontId="1" fillId="0" borderId="8" xfId="3" applyBorder="1" applyProtection="1"/>
    <xf numFmtId="0" fontId="2" fillId="0" borderId="8" xfId="3" applyFont="1" applyBorder="1" applyProtection="1"/>
    <xf numFmtId="0" fontId="12" fillId="12" borderId="12" xfId="3" applyFont="1" applyFill="1" applyBorder="1" applyProtection="1"/>
    <xf numFmtId="42" fontId="1" fillId="6" borderId="12" xfId="2" applyNumberFormat="1" applyFont="1" applyFill="1" applyBorder="1" applyProtection="1"/>
    <xf numFmtId="0" fontId="2" fillId="0" borderId="0" xfId="3" applyFont="1" applyAlignment="1" applyProtection="1">
      <alignment horizontal="left" indent="1"/>
    </xf>
    <xf numFmtId="0" fontId="1" fillId="0" borderId="7" xfId="3" applyBorder="1" applyProtection="1"/>
    <xf numFmtId="0" fontId="2" fillId="0" borderId="6" xfId="3" applyFont="1" applyBorder="1" applyProtection="1"/>
    <xf numFmtId="0" fontId="2" fillId="0" borderId="5" xfId="3" applyFont="1" applyBorder="1" applyProtection="1"/>
    <xf numFmtId="0" fontId="1" fillId="0" borderId="5" xfId="3" applyBorder="1" applyProtection="1"/>
    <xf numFmtId="0" fontId="1" fillId="0" borderId="4" xfId="3" applyBorder="1" applyProtection="1"/>
    <xf numFmtId="0" fontId="2" fillId="0" borderId="10" xfId="3" applyFont="1" applyBorder="1" applyProtection="1"/>
    <xf numFmtId="0" fontId="1" fillId="0" borderId="6" xfId="3" applyBorder="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ill="1" applyBorder="1" applyProtection="1"/>
    <xf numFmtId="0" fontId="7" fillId="4" borderId="33" xfId="3" applyFont="1" applyFill="1" applyBorder="1" applyAlignment="1" applyProtection="1">
      <alignment horizontal="center"/>
    </xf>
    <xf numFmtId="0" fontId="12" fillId="4" borderId="35" xfId="3" applyFont="1" applyFill="1" applyBorder="1" applyProtection="1"/>
    <xf numFmtId="0" fontId="7" fillId="4" borderId="0" xfId="3" applyFont="1" applyFill="1" applyProtection="1"/>
    <xf numFmtId="0" fontId="12" fillId="4" borderId="0" xfId="3" applyFont="1" applyFill="1" applyProtection="1"/>
    <xf numFmtId="0" fontId="7" fillId="4" borderId="0" xfId="3" applyFont="1" applyFill="1" applyAlignment="1" applyProtection="1">
      <alignment horizontal="center"/>
    </xf>
    <xf numFmtId="0" fontId="12" fillId="0" borderId="0" xfId="3" applyFont="1" applyProtection="1"/>
    <xf numFmtId="0" fontId="8" fillId="0" borderId="35" xfId="3" applyFont="1" applyBorder="1" applyAlignment="1" applyProtection="1">
      <alignment wrapText="1"/>
    </xf>
    <xf numFmtId="0" fontId="8" fillId="0" borderId="0" xfId="3" applyFont="1" applyAlignment="1" applyProtection="1">
      <alignment wrapText="1"/>
    </xf>
    <xf numFmtId="0" fontId="8" fillId="0" borderId="0" xfId="3" applyFont="1" applyAlignment="1" applyProtection="1">
      <alignment horizontal="center" wrapText="1"/>
    </xf>
    <xf numFmtId="0" fontId="1" fillId="12" borderId="21" xfId="0" applyFont="1" applyFill="1" applyBorder="1" applyAlignment="1" applyProtection="1">
      <alignment horizontal="left" vertical="top" shrinkToFit="1"/>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0" borderId="21" xfId="3" applyNumberFormat="1" applyBorder="1" applyProtection="1"/>
    <xf numFmtId="42" fontId="1" fillId="6" borderId="36" xfId="3" applyNumberForma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12" borderId="26" xfId="0" applyFont="1" applyFill="1" applyBorder="1" applyAlignment="1" applyProtection="1">
      <alignment horizontal="left" vertical="top" shrinkToFit="1"/>
    </xf>
    <xf numFmtId="49" fontId="1" fillId="12" borderId="6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0" fontId="1" fillId="0" borderId="37" xfId="3" applyBorder="1" applyProtection="1"/>
    <xf numFmtId="0" fontId="1" fillId="0" borderId="38" xfId="3" applyBorder="1" applyProtection="1"/>
    <xf numFmtId="0" fontId="2" fillId="4" borderId="40" xfId="3" applyFont="1" applyFill="1" applyBorder="1" applyAlignment="1" applyProtection="1">
      <alignment horizontal="left"/>
    </xf>
    <xf numFmtId="0" fontId="2" fillId="4" borderId="41" xfId="3" applyFont="1" applyFill="1" applyBorder="1" applyAlignment="1" applyProtection="1">
      <alignment horizontal="right"/>
    </xf>
    <xf numFmtId="0" fontId="2" fillId="4" borderId="41" xfId="3" applyFont="1" applyFill="1" applyBorder="1" applyAlignment="1" applyProtection="1">
      <alignment horizontal="center"/>
    </xf>
    <xf numFmtId="0" fontId="2" fillId="4" borderId="11" xfId="3" applyFont="1" applyFill="1" applyBorder="1" applyProtection="1"/>
    <xf numFmtId="0" fontId="2" fillId="4" borderId="10" xfId="3" applyFont="1" applyFill="1" applyBorder="1" applyProtection="1"/>
    <xf numFmtId="0" fontId="1" fillId="4" borderId="10" xfId="3" applyFill="1" applyBorder="1" applyProtection="1"/>
    <xf numFmtId="0" fontId="7" fillId="4" borderId="10" xfId="3" applyFont="1" applyFill="1" applyBorder="1" applyAlignment="1" applyProtection="1">
      <alignment horizontal="center"/>
    </xf>
    <xf numFmtId="0" fontId="12" fillId="4" borderId="8" xfId="3" applyFont="1" applyFill="1" applyBorder="1" applyProtection="1"/>
    <xf numFmtId="0" fontId="11" fillId="0" borderId="8" xfId="3" applyFont="1" applyBorder="1" applyAlignment="1" applyProtection="1">
      <alignment wrapText="1"/>
    </xf>
    <xf numFmtId="0" fontId="11" fillId="0" borderId="0" xfId="3" applyFont="1" applyAlignment="1" applyProtection="1">
      <alignment wrapText="1"/>
    </xf>
    <xf numFmtId="0" fontId="11" fillId="0" borderId="0" xfId="3" applyFont="1" applyAlignment="1" applyProtection="1">
      <alignment horizontal="center" wrapText="1"/>
    </xf>
    <xf numFmtId="49" fontId="1" fillId="12" borderId="20" xfId="0" applyNumberFormat="1" applyFont="1" applyFill="1" applyBorder="1" applyAlignment="1" applyProtection="1">
      <alignment horizontal="left" vertical="top"/>
    </xf>
    <xf numFmtId="49" fontId="1" fillId="12" borderId="43" xfId="0" applyNumberFormat="1" applyFont="1" applyFill="1" applyBorder="1" applyAlignment="1" applyProtection="1">
      <alignment horizontal="left" vertical="top" shrinkToFit="1"/>
    </xf>
    <xf numFmtId="49" fontId="1" fillId="12" borderId="43" xfId="3" applyNumberFormat="1" applyFill="1" applyBorder="1" applyAlignment="1" applyProtection="1">
      <alignment horizontal="left" vertical="top" wrapText="1"/>
    </xf>
    <xf numFmtId="49" fontId="1" fillId="12" borderId="26" xfId="3" applyNumberFormat="1" applyFill="1" applyBorder="1" applyAlignment="1" applyProtection="1">
      <alignment horizontal="left" vertical="top" wrapText="1"/>
    </xf>
    <xf numFmtId="0" fontId="1" fillId="0" borderId="0" xfId="3" applyAlignment="1" applyProtection="1">
      <alignment horizontal="left" vertical="top" wrapText="1"/>
    </xf>
    <xf numFmtId="42" fontId="1" fillId="6" borderId="23" xfId="2" applyNumberFormat="1" applyFont="1" applyFill="1" applyBorder="1" applyProtection="1"/>
    <xf numFmtId="49" fontId="1" fillId="12" borderId="20" xfId="3" applyNumberFormat="1" applyFill="1" applyBorder="1" applyAlignment="1" applyProtection="1">
      <alignment horizontal="left" vertical="top"/>
    </xf>
    <xf numFmtId="42" fontId="1" fillId="6" borderId="28" xfId="2" applyNumberFormat="1" applyFont="1" applyFill="1" applyBorder="1" applyProtection="1"/>
    <xf numFmtId="0" fontId="2" fillId="4" borderId="52"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9" fontId="1" fillId="12" borderId="49" xfId="0" applyNumberFormat="1" applyFont="1" applyFill="1" applyBorder="1" applyAlignment="1" applyProtection="1">
      <alignment horizontal="left" vertical="top"/>
    </xf>
    <xf numFmtId="49" fontId="1" fillId="12" borderId="50" xfId="0" applyNumberFormat="1" applyFont="1" applyFill="1" applyBorder="1" applyAlignment="1" applyProtection="1">
      <alignment horizontal="left" vertical="top" shrinkToFit="1"/>
    </xf>
    <xf numFmtId="49" fontId="1" fillId="12" borderId="50" xfId="3" applyNumberFormat="1" applyFill="1" applyBorder="1" applyAlignment="1" applyProtection="1">
      <alignment horizontal="left" vertical="top" wrapText="1"/>
    </xf>
    <xf numFmtId="49" fontId="1" fillId="12" borderId="51" xfId="3" applyNumberFormat="1" applyFill="1" applyBorder="1" applyAlignment="1" applyProtection="1">
      <alignment horizontal="left" vertical="top" wrapText="1"/>
    </xf>
    <xf numFmtId="49" fontId="1" fillId="12" borderId="49" xfId="3" applyNumberFormat="1" applyFill="1" applyBorder="1" applyAlignment="1" applyProtection="1">
      <alignment horizontal="left" vertical="top"/>
    </xf>
    <xf numFmtId="0" fontId="2" fillId="4" borderId="11" xfId="3" applyFont="1" applyFill="1" applyBorder="1" applyAlignment="1" applyProtection="1">
      <alignment wrapText="1"/>
    </xf>
    <xf numFmtId="49" fontId="1" fillId="12" borderId="53" xfId="3" applyNumberFormat="1" applyFill="1" applyBorder="1" applyAlignment="1" applyProtection="1">
      <alignment horizontal="left" vertical="top" wrapText="1"/>
    </xf>
    <xf numFmtId="49" fontId="1" fillId="12" borderId="54" xfId="3" applyNumberFormat="1" applyFill="1" applyBorder="1" applyAlignment="1" applyProtection="1">
      <alignment horizontal="left" vertical="top" wrapText="1"/>
    </xf>
    <xf numFmtId="0" fontId="12" fillId="4" borderId="0" xfId="3" applyFont="1" applyFill="1" applyAlignment="1" applyProtection="1">
      <alignment wrapText="1"/>
    </xf>
    <xf numFmtId="0" fontId="12" fillId="4" borderId="7" xfId="3" applyFont="1" applyFill="1" applyBorder="1" applyProtection="1"/>
    <xf numFmtId="0" fontId="7" fillId="4" borderId="8" xfId="3" applyFont="1" applyFill="1" applyBorder="1" applyAlignment="1" applyProtection="1">
      <alignment horizontal="left" indent="1"/>
    </xf>
    <xf numFmtId="49" fontId="1" fillId="12" borderId="55" xfId="0" applyNumberFormat="1" applyFont="1" applyFill="1" applyBorder="1" applyAlignment="1" applyProtection="1">
      <alignment horizontal="left" vertical="top" shrinkToFit="1"/>
    </xf>
    <xf numFmtId="49" fontId="1" fillId="12" borderId="56" xfId="0" applyNumberFormat="1" applyFont="1" applyFill="1" applyBorder="1" applyAlignment="1" applyProtection="1">
      <alignment horizontal="left" vertical="top" shrinkToFit="1"/>
    </xf>
    <xf numFmtId="0" fontId="17" fillId="0" borderId="0" xfId="3" applyFont="1" applyAlignment="1" applyProtection="1">
      <alignment horizontal="left" vertical="top" wrapText="1"/>
    </xf>
    <xf numFmtId="169" fontId="17" fillId="0" borderId="0" xfId="3" applyNumberFormat="1" applyFont="1" applyAlignment="1" applyProtection="1">
      <alignment horizontal="left" vertical="top" wrapText="1"/>
    </xf>
    <xf numFmtId="49" fontId="1" fillId="12" borderId="55" xfId="3" applyNumberFormat="1" applyFill="1" applyBorder="1" applyAlignment="1" applyProtection="1">
      <alignment horizontal="left" vertical="top" wrapText="1"/>
    </xf>
    <xf numFmtId="42" fontId="1" fillId="6" borderId="27" xfId="2" applyNumberFormat="1" applyFont="1" applyFill="1" applyBorder="1" applyProtection="1"/>
    <xf numFmtId="0" fontId="2" fillId="4" borderId="17" xfId="3" applyFont="1" applyFill="1" applyBorder="1" applyAlignment="1" applyProtection="1">
      <alignment horizontal="center"/>
    </xf>
    <xf numFmtId="0" fontId="3" fillId="4" borderId="3" xfId="3" applyFont="1" applyFill="1" applyBorder="1" applyAlignment="1" applyProtection="1">
      <alignment horizontal="right"/>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2" xfId="3" applyFont="1" applyFill="1" applyBorder="1" applyAlignment="1" applyProtection="1">
      <alignment horizontal="center"/>
    </xf>
    <xf numFmtId="0" fontId="3" fillId="4" borderId="11" xfId="3" applyFont="1" applyFill="1" applyBorder="1" applyProtection="1"/>
    <xf numFmtId="0" fontId="2" fillId="4" borderId="9" xfId="3" applyFont="1" applyFill="1" applyBorder="1"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Alignment="1" applyProtection="1">
      <alignment horizontal="center" wrapText="1"/>
    </xf>
    <xf numFmtId="0" fontId="7" fillId="0" borderId="7" xfId="3" applyFont="1" applyBorder="1" applyAlignment="1" applyProtection="1">
      <alignment horizontal="center" wrapText="1"/>
    </xf>
    <xf numFmtId="0" fontId="1" fillId="0" borderId="29" xfId="0" applyFont="1" applyBorder="1" applyProtection="1"/>
    <xf numFmtId="0" fontId="1" fillId="12" borderId="29" xfId="0" applyFont="1" applyFill="1" applyBorder="1" applyProtection="1"/>
    <xf numFmtId="0" fontId="1" fillId="7" borderId="29" xfId="0" applyFont="1" applyFill="1" applyBorder="1" applyProtection="1"/>
    <xf numFmtId="0" fontId="3" fillId="0" borderId="6" xfId="3"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0" fontId="18" fillId="0" borderId="0" xfId="3" applyFont="1" applyAlignment="1" applyProtection="1">
      <alignment horizontal="center"/>
    </xf>
    <xf numFmtId="0" fontId="2" fillId="0" borderId="11" xfId="3" applyFont="1" applyBorder="1" applyProtection="1"/>
    <xf numFmtId="49" fontId="2" fillId="0" borderId="10" xfId="3" applyNumberFormat="1" applyFont="1" applyBorder="1" applyProtection="1"/>
    <xf numFmtId="49" fontId="2" fillId="0" borderId="5" xfId="3" applyNumberFormat="1" applyFont="1" applyBorder="1" applyProtection="1"/>
    <xf numFmtId="42" fontId="1" fillId="0" borderId="0" xfId="3" applyNumberFormat="1" applyProtection="1"/>
    <xf numFmtId="41" fontId="20" fillId="5" borderId="0" xfId="3" applyNumberFormat="1" applyFont="1" applyFill="1" applyAlignment="1">
      <alignment horizontal="center" wrapText="1"/>
    </xf>
    <xf numFmtId="41" fontId="20" fillId="5" borderId="7" xfId="3" applyNumberFormat="1" applyFont="1" applyFill="1" applyBorder="1" applyAlignment="1">
      <alignment horizontal="center" wrapText="1"/>
    </xf>
    <xf numFmtId="0" fontId="13" fillId="0" borderId="0" xfId="3" applyFont="1" applyAlignment="1">
      <alignment vertical="top"/>
    </xf>
    <xf numFmtId="0" fontId="3" fillId="13" borderId="12" xfId="3" applyFont="1" applyFill="1" applyBorder="1" applyAlignment="1">
      <alignment horizontal="center" wrapText="1"/>
    </xf>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1" fillId="4" borderId="14" xfId="3" applyFont="1" applyFill="1" applyBorder="1" applyAlignment="1" applyProtection="1">
      <alignment horizontal="left" vertical="center" wrapText="1"/>
    </xf>
    <xf numFmtId="0" fontId="21"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1" fontId="4" fillId="6" borderId="14" xfId="3" applyNumberFormat="1" applyFont="1" applyFill="1" applyBorder="1" applyAlignment="1" applyProtection="1">
      <alignment horizontal="center" vertical="center" wrapText="1"/>
    </xf>
    <xf numFmtId="0" fontId="3" fillId="0" borderId="0" xfId="3" applyFont="1" applyAlignment="1" applyProtection="1">
      <alignment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2" fillId="0" borderId="14" xfId="3" applyFont="1" applyBorder="1" applyAlignment="1" applyProtection="1">
      <alignment horizontal="right" vertical="center"/>
    </xf>
    <xf numFmtId="1" fontId="22" fillId="6" borderId="14" xfId="3" applyNumberFormat="1" applyFont="1" applyFill="1" applyBorder="1" applyAlignment="1" applyProtection="1">
      <alignment horizontal="center" vertical="center" wrapText="1"/>
    </xf>
    <xf numFmtId="0" fontId="37" fillId="14" borderId="14" xfId="0" applyFont="1" applyFill="1" applyBorder="1" applyAlignment="1" applyProtection="1">
      <alignment horizontal="center" wrapText="1"/>
    </xf>
    <xf numFmtId="0" fontId="22" fillId="0" borderId="14" xfId="3" quotePrefix="1" applyFont="1" applyBorder="1" applyAlignment="1" applyProtection="1">
      <alignment horizontal="right" vertical="center"/>
    </xf>
    <xf numFmtId="1" fontId="22" fillId="6" borderId="14" xfId="3" quotePrefix="1" applyNumberFormat="1" applyFont="1" applyFill="1" applyBorder="1" applyAlignment="1" applyProtection="1">
      <alignment horizontal="center" vertical="center" wrapText="1"/>
    </xf>
    <xf numFmtId="0" fontId="21" fillId="0" borderId="14" xfId="3" applyFont="1" applyBorder="1" applyAlignment="1" applyProtection="1">
      <alignment horizontal="right" vertical="center"/>
    </xf>
    <xf numFmtId="1" fontId="21"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1" fillId="4" borderId="44" xfId="3" applyFont="1" applyFill="1" applyBorder="1" applyAlignment="1" applyProtection="1">
      <alignment horizontal="center" vertical="center"/>
    </xf>
    <xf numFmtId="0" fontId="21" fillId="4" borderId="45" xfId="3" applyFont="1" applyFill="1" applyBorder="1" applyAlignment="1" applyProtection="1">
      <alignment horizontal="center" vertical="center"/>
    </xf>
    <xf numFmtId="0" fontId="4" fillId="0" borderId="0" xfId="3" applyFont="1" applyAlignment="1" applyProtection="1">
      <alignment horizontal="center" vertical="center"/>
    </xf>
    <xf numFmtId="0" fontId="38" fillId="0" borderId="0" xfId="6"/>
    <xf numFmtId="0" fontId="16" fillId="11" borderId="0" xfId="3" applyFont="1" applyFill="1" applyAlignment="1">
      <alignment horizontal="left" vertical="center" wrapText="1"/>
    </xf>
    <xf numFmtId="0" fontId="1" fillId="0" borderId="0" xfId="3" applyAlignment="1">
      <alignment horizontal="left" vertical="center" wrapText="1"/>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0" fontId="13" fillId="0" borderId="0" xfId="3" applyFont="1" applyAlignment="1">
      <alignment horizontal="center"/>
    </xf>
    <xf numFmtId="0" fontId="21" fillId="4" borderId="45" xfId="3" applyFont="1" applyFill="1" applyBorder="1" applyAlignment="1" applyProtection="1">
      <alignment horizontal="left" vertical="center" wrapText="1"/>
    </xf>
    <xf numFmtId="0" fontId="21" fillId="4" borderId="48" xfId="3" applyFont="1" applyFill="1" applyBorder="1" applyAlignment="1" applyProtection="1">
      <alignment horizontal="left" vertical="center" wrapText="1"/>
    </xf>
    <xf numFmtId="0" fontId="21" fillId="4" borderId="46"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4" xfId="3" applyFont="1" applyFill="1" applyBorder="1" applyAlignment="1" applyProtection="1">
      <alignment horizontal="center" vertical="center" wrapText="1"/>
    </xf>
    <xf numFmtId="41" fontId="20" fillId="5" borderId="0" xfId="3" applyNumberFormat="1" applyFont="1" applyFill="1" applyAlignment="1">
      <alignment horizontal="center" wrapText="1"/>
    </xf>
    <xf numFmtId="41" fontId="20" fillId="5" borderId="7" xfId="3" applyNumberFormat="1" applyFont="1" applyFill="1" applyBorder="1" applyAlignment="1">
      <alignment horizontal="center" wrapText="1"/>
    </xf>
    <xf numFmtId="0" fontId="13" fillId="0" borderId="0" xfId="3" applyFont="1" applyAlignment="1">
      <alignment vertical="top"/>
    </xf>
    <xf numFmtId="0" fontId="32" fillId="0" borderId="0" xfId="3" applyFont="1" applyAlignment="1"/>
    <xf numFmtId="0" fontId="4" fillId="0" borderId="46" xfId="3" applyFont="1" applyBorder="1" applyAlignment="1">
      <alignment horizontal="justify" vertical="center" wrapText="1"/>
    </xf>
    <xf numFmtId="0" fontId="4" fillId="0" borderId="15" xfId="3" applyFont="1" applyBorder="1" applyAlignment="1"/>
    <xf numFmtId="0" fontId="3" fillId="13" borderId="12" xfId="3" applyFont="1" applyFill="1" applyBorder="1" applyAlignment="1">
      <alignment horizontal="center" wrapText="1"/>
    </xf>
    <xf numFmtId="0" fontId="1" fillId="13" borderId="12" xfId="3" applyFill="1" applyBorder="1" applyAlignment="1">
      <alignment horizontal="center" wrapText="1"/>
    </xf>
    <xf numFmtId="0" fontId="3" fillId="0" borderId="0" xfId="3" applyFont="1" applyAlignment="1"/>
    <xf numFmtId="0" fontId="1" fillId="0" borderId="0" xfId="3" applyAlignment="1"/>
    <xf numFmtId="0" fontId="12" fillId="0" borderId="0" xfId="3" applyFont="1" applyAlignment="1"/>
    <xf numFmtId="170" fontId="2" fillId="4" borderId="41" xfId="3" applyNumberFormat="1" applyFont="1" applyFill="1" applyBorder="1" applyAlignment="1" applyProtection="1">
      <alignment horizontal="center"/>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510540</xdr:colOff>
      <xdr:row>22</xdr:row>
      <xdr:rowOff>38100</xdr:rowOff>
    </xdr:to>
    <xdr:sp macro="" textlink="">
      <xdr:nvSpPr>
        <xdr:cNvPr id="2" name="Check Box 3" hidden="1">
          <a:extLst>
            <a:ext uri="{63B3BB69-23CF-44E3-9099-C40C66FF867C}">
              <a14:compatExt xmlns:a14="http://schemas.microsoft.com/office/drawing/2010/main" spid="_x0000_s31747"/>
            </a:ext>
            <a:ext uri="{FF2B5EF4-FFF2-40B4-BE49-F238E27FC236}">
              <a16:creationId xmlns:a16="http://schemas.microsoft.com/office/drawing/2014/main" id="{D3825F9D-52B9-4230-A920-5511BA54E0AB}"/>
            </a:ext>
          </a:extLst>
        </xdr:cNvPr>
        <xdr:cNvSpPr/>
      </xdr:nvSpPr>
      <xdr:spPr bwMode="auto">
        <a:xfrm>
          <a:off x="228600" y="3314700"/>
          <a:ext cx="2819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510540</xdr:colOff>
      <xdr:row>22</xdr:row>
      <xdr:rowOff>133350</xdr:rowOff>
    </xdr:to>
    <xdr:sp macro="" textlink="">
      <xdr:nvSpPr>
        <xdr:cNvPr id="3" name="Check Box 4" hidden="1">
          <a:extLst>
            <a:ext uri="{63B3BB69-23CF-44E3-9099-C40C66FF867C}">
              <a14:compatExt xmlns:a14="http://schemas.microsoft.com/office/drawing/2010/main" spid="_x0000_s31748"/>
            </a:ext>
            <a:ext uri="{FF2B5EF4-FFF2-40B4-BE49-F238E27FC236}">
              <a16:creationId xmlns:a16="http://schemas.microsoft.com/office/drawing/2014/main" id="{AF2C681F-CB61-4F21-89F4-943FE84E06C3}"/>
            </a:ext>
          </a:extLst>
        </xdr:cNvPr>
        <xdr:cNvSpPr/>
      </xdr:nvSpPr>
      <xdr:spPr bwMode="auto">
        <a:xfrm>
          <a:off x="228600" y="3409950"/>
          <a:ext cx="2819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510540</xdr:colOff>
      <xdr:row>22</xdr:row>
      <xdr:rowOff>57150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6889B5F5-5D1D-4077-8233-94B278952F36}"/>
            </a:ext>
          </a:extLst>
        </xdr:cNvPr>
        <xdr:cNvSpPr/>
      </xdr:nvSpPr>
      <xdr:spPr bwMode="auto">
        <a:xfrm>
          <a:off x="228600" y="3314700"/>
          <a:ext cx="28194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510540</xdr:colOff>
      <xdr:row>22</xdr:row>
      <xdr:rowOff>133350</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B11CA74B-8C82-4EA6-A75E-C3BC2EF95E3C}"/>
            </a:ext>
          </a:extLst>
        </xdr:cNvPr>
        <xdr:cNvSpPr/>
      </xdr:nvSpPr>
      <xdr:spPr bwMode="auto">
        <a:xfrm>
          <a:off x="228600" y="3409950"/>
          <a:ext cx="28194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53340</xdr:rowOff>
    </xdr:to>
    <xdr:sp macro="" textlink="">
      <xdr:nvSpPr>
        <xdr:cNvPr id="6" name="Check Box 3" hidden="1">
          <a:extLst>
            <a:ext uri="{63B3BB69-23CF-44E3-9099-C40C66FF867C}">
              <a14:compatExt xmlns:a14="http://schemas.microsoft.com/office/drawing/2010/main" spid="_x0000_s31747"/>
            </a:ext>
            <a:ext uri="{FF2B5EF4-FFF2-40B4-BE49-F238E27FC236}">
              <a16:creationId xmlns:a16="http://schemas.microsoft.com/office/drawing/2014/main" id="{B5CFE1BD-7B14-4234-84D4-C9C63B363CDE}"/>
            </a:ext>
          </a:extLst>
        </xdr:cNvPr>
        <xdr:cNvSpPr/>
      </xdr:nvSpPr>
      <xdr:spPr bwMode="auto">
        <a:xfrm>
          <a:off x="228600" y="3314700"/>
          <a:ext cx="28575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133350</xdr:rowOff>
    </xdr:to>
    <xdr:sp macro="" textlink="">
      <xdr:nvSpPr>
        <xdr:cNvPr id="7" name="Check Box 4" hidden="1">
          <a:extLst>
            <a:ext uri="{63B3BB69-23CF-44E3-9099-C40C66FF867C}">
              <a14:compatExt xmlns:a14="http://schemas.microsoft.com/office/drawing/2010/main" spid="_x0000_s31748"/>
            </a:ext>
            <a:ext uri="{FF2B5EF4-FFF2-40B4-BE49-F238E27FC236}">
              <a16:creationId xmlns:a16="http://schemas.microsoft.com/office/drawing/2014/main" id="{9BC5B730-4655-46B0-8E8A-E2355DC63C9F}"/>
            </a:ext>
          </a:extLst>
        </xdr:cNvPr>
        <xdr:cNvSpPr/>
      </xdr:nvSpPr>
      <xdr:spPr bwMode="auto">
        <a:xfrm>
          <a:off x="228600" y="3409950"/>
          <a:ext cx="2857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55245</xdr:rowOff>
    </xdr:to>
    <xdr:sp macro="" textlink="">
      <xdr:nvSpPr>
        <xdr:cNvPr id="8" name="Check Box 3" hidden="1">
          <a:extLst>
            <a:ext uri="{63B3BB69-23CF-44E3-9099-C40C66FF867C}">
              <a14:compatExt xmlns:a14="http://schemas.microsoft.com/office/drawing/2010/main" spid="_x0000_s31747"/>
            </a:ext>
            <a:ext uri="{FF2B5EF4-FFF2-40B4-BE49-F238E27FC236}">
              <a16:creationId xmlns:a16="http://schemas.microsoft.com/office/drawing/2014/main" id="{A1826AAD-76A9-4AE4-9B7A-8BB527F21B6C}"/>
            </a:ext>
          </a:extLst>
        </xdr:cNvPr>
        <xdr:cNvSpPr/>
      </xdr:nvSpPr>
      <xdr:spPr bwMode="auto">
        <a:xfrm>
          <a:off x="228600" y="3314700"/>
          <a:ext cx="285750" cy="3219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133350</xdr:rowOff>
    </xdr:to>
    <xdr:sp macro="" textlink="">
      <xdr:nvSpPr>
        <xdr:cNvPr id="9" name="Check Box 4" hidden="1">
          <a:extLst>
            <a:ext uri="{63B3BB69-23CF-44E3-9099-C40C66FF867C}">
              <a14:compatExt xmlns:a14="http://schemas.microsoft.com/office/drawing/2010/main" spid="_x0000_s31748"/>
            </a:ext>
            <a:ext uri="{FF2B5EF4-FFF2-40B4-BE49-F238E27FC236}">
              <a16:creationId xmlns:a16="http://schemas.microsoft.com/office/drawing/2014/main" id="{F0A56900-7FC2-4DE4-8E8B-9E903C306143}"/>
            </a:ext>
          </a:extLst>
        </xdr:cNvPr>
        <xdr:cNvSpPr/>
      </xdr:nvSpPr>
      <xdr:spPr bwMode="auto">
        <a:xfrm>
          <a:off x="228600" y="3409950"/>
          <a:ext cx="2857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53340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129540</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510540</xdr:colOff>
      <xdr:row>22</xdr:row>
      <xdr:rowOff>57150</xdr:rowOff>
    </xdr:to>
    <xdr:sp macro="" textlink="">
      <xdr:nvSpPr>
        <xdr:cNvPr id="6" name="Check Box 3" hidden="1">
          <a:extLst>
            <a:ext uri="{63B3BB69-23CF-44E3-9099-C40C66FF867C}">
              <a14:compatExt xmlns:a14="http://schemas.microsoft.com/office/drawing/2010/main" spid="_x0000_s31747"/>
            </a:ext>
            <a:ext uri="{FF2B5EF4-FFF2-40B4-BE49-F238E27FC236}">
              <a16:creationId xmlns:a16="http://schemas.microsoft.com/office/drawing/2014/main" id="{64B3A9AD-4DD9-4BB2-A172-1C50AC7C187A}"/>
            </a:ext>
          </a:extLst>
        </xdr:cNvPr>
        <xdr:cNvSpPr/>
      </xdr:nvSpPr>
      <xdr:spPr bwMode="auto">
        <a:xfrm>
          <a:off x="228600" y="3284220"/>
          <a:ext cx="28194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510540</xdr:colOff>
      <xdr:row>22</xdr:row>
      <xdr:rowOff>129540</xdr:rowOff>
    </xdr:to>
    <xdr:sp macro="" textlink="">
      <xdr:nvSpPr>
        <xdr:cNvPr id="7" name="Check Box 4" hidden="1">
          <a:extLst>
            <a:ext uri="{63B3BB69-23CF-44E3-9099-C40C66FF867C}">
              <a14:compatExt xmlns:a14="http://schemas.microsoft.com/office/drawing/2010/main" spid="_x0000_s31748"/>
            </a:ext>
            <a:ext uri="{FF2B5EF4-FFF2-40B4-BE49-F238E27FC236}">
              <a16:creationId xmlns:a16="http://schemas.microsoft.com/office/drawing/2014/main" id="{F3370ABD-67FB-4388-B50E-073539E55962}"/>
            </a:ext>
          </a:extLst>
        </xdr:cNvPr>
        <xdr:cNvSpPr/>
      </xdr:nvSpPr>
      <xdr:spPr bwMode="auto">
        <a:xfrm>
          <a:off x="228600" y="3383280"/>
          <a:ext cx="281940" cy="308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510540</xdr:colOff>
      <xdr:row>22</xdr:row>
      <xdr:rowOff>59055</xdr:rowOff>
    </xdr:to>
    <xdr:sp macro="" textlink="">
      <xdr:nvSpPr>
        <xdr:cNvPr id="8" name="Check Box 3" hidden="1">
          <a:extLst>
            <a:ext uri="{63B3BB69-23CF-44E3-9099-C40C66FF867C}">
              <a14:compatExt xmlns:a14="http://schemas.microsoft.com/office/drawing/2010/main" spid="_x0000_s31747"/>
            </a:ext>
            <a:ext uri="{FF2B5EF4-FFF2-40B4-BE49-F238E27FC236}">
              <a16:creationId xmlns:a16="http://schemas.microsoft.com/office/drawing/2014/main" id="{4B978F53-465C-4A4D-9BA1-317A5A6013D5}"/>
            </a:ext>
          </a:extLst>
        </xdr:cNvPr>
        <xdr:cNvSpPr/>
      </xdr:nvSpPr>
      <xdr:spPr bwMode="auto">
        <a:xfrm>
          <a:off x="228600" y="3284220"/>
          <a:ext cx="281940" cy="3314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510540</xdr:colOff>
      <xdr:row>22</xdr:row>
      <xdr:rowOff>129540</xdr:rowOff>
    </xdr:to>
    <xdr:sp macro="" textlink="">
      <xdr:nvSpPr>
        <xdr:cNvPr id="9" name="Check Box 4" hidden="1">
          <a:extLst>
            <a:ext uri="{63B3BB69-23CF-44E3-9099-C40C66FF867C}">
              <a14:compatExt xmlns:a14="http://schemas.microsoft.com/office/drawing/2010/main" spid="_x0000_s31748"/>
            </a:ext>
            <a:ext uri="{FF2B5EF4-FFF2-40B4-BE49-F238E27FC236}">
              <a16:creationId xmlns:a16="http://schemas.microsoft.com/office/drawing/2014/main" id="{E063D990-6532-41AB-8C02-7A90BD43870C}"/>
            </a:ext>
          </a:extLst>
        </xdr:cNvPr>
        <xdr:cNvSpPr/>
      </xdr:nvSpPr>
      <xdr:spPr bwMode="auto">
        <a:xfrm>
          <a:off x="228600" y="3383280"/>
          <a:ext cx="281940" cy="308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C42"/>
  <sheetViews>
    <sheetView tabSelected="1" zoomScaleNormal="100" zoomScaleSheetLayoutView="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273" customFormat="1" ht="18" x14ac:dyDescent="0.25">
      <c r="A1" s="444" t="s">
        <v>0</v>
      </c>
      <c r="B1" s="444"/>
      <c r="C1" s="444"/>
    </row>
    <row r="2" spans="1:3" s="274" customFormat="1" ht="18" x14ac:dyDescent="0.25">
      <c r="A2" s="444" t="s">
        <v>1</v>
      </c>
      <c r="B2" s="444"/>
      <c r="C2" s="444"/>
    </row>
    <row r="3" spans="1:3" s="275" customFormat="1" ht="13.5" thickBot="1" x14ac:dyDescent="0.25">
      <c r="A3" s="274"/>
      <c r="B3" s="274"/>
      <c r="C3" s="274"/>
    </row>
    <row r="4" spans="1:3" s="274" customFormat="1" ht="15.75" thickBot="1" x14ac:dyDescent="0.25">
      <c r="A4" s="276" t="s">
        <v>2</v>
      </c>
      <c r="B4" s="277" t="s">
        <v>3</v>
      </c>
      <c r="C4" s="277" t="s">
        <v>4</v>
      </c>
    </row>
    <row r="5" spans="1:3" s="274" customFormat="1" ht="29.25" thickBot="1" x14ac:dyDescent="0.25">
      <c r="A5" s="34" t="s">
        <v>5</v>
      </c>
      <c r="B5" s="33" t="s">
        <v>6</v>
      </c>
      <c r="C5" s="32">
        <v>44963</v>
      </c>
    </row>
    <row r="6" spans="1:3" s="274" customFormat="1" ht="29.25" thickBot="1" x14ac:dyDescent="0.25">
      <c r="A6" s="34" t="s">
        <v>7</v>
      </c>
      <c r="B6" s="33" t="s">
        <v>8</v>
      </c>
      <c r="C6" s="32">
        <v>45145</v>
      </c>
    </row>
    <row r="8" spans="1:3" ht="17.25" customHeight="1" x14ac:dyDescent="0.2">
      <c r="A8" s="440" t="s">
        <v>9</v>
      </c>
      <c r="B8" s="440"/>
      <c r="C8" s="440"/>
    </row>
    <row r="9" spans="1:3" ht="74.25" customHeight="1" x14ac:dyDescent="0.2">
      <c r="A9" s="441" t="s">
        <v>10</v>
      </c>
      <c r="B9" s="441"/>
      <c r="C9" s="441"/>
    </row>
    <row r="10" spans="1:3" ht="45.75" customHeight="1" x14ac:dyDescent="0.2">
      <c r="A10" s="441" t="s">
        <v>11</v>
      </c>
      <c r="B10" s="441"/>
      <c r="C10" s="441"/>
    </row>
    <row r="11" spans="1:3" ht="90" customHeight="1" x14ac:dyDescent="0.2">
      <c r="A11" s="441" t="s">
        <v>12</v>
      </c>
      <c r="B11" s="441"/>
      <c r="C11" s="441"/>
    </row>
    <row r="12" spans="1:3" ht="11.25" customHeight="1" x14ac:dyDescent="0.2">
      <c r="A12" s="441"/>
      <c r="B12" s="441"/>
      <c r="C12" s="441"/>
    </row>
    <row r="13" spans="1:3" ht="15" customHeight="1" x14ac:dyDescent="0.2">
      <c r="A13" s="440" t="s">
        <v>13</v>
      </c>
      <c r="B13" s="440"/>
      <c r="C13" s="440"/>
    </row>
    <row r="14" spans="1:3" ht="65.25" customHeight="1" x14ac:dyDescent="0.2">
      <c r="A14" s="441" t="s">
        <v>14</v>
      </c>
      <c r="B14" s="441"/>
      <c r="C14" s="441"/>
    </row>
    <row r="15" spans="1:3" s="20" customFormat="1" ht="50.25" customHeight="1" x14ac:dyDescent="0.2">
      <c r="A15" s="441" t="s">
        <v>15</v>
      </c>
      <c r="B15" s="441"/>
      <c r="C15" s="441"/>
    </row>
    <row r="16" spans="1:3" x14ac:dyDescent="0.2">
      <c r="A16" s="441"/>
      <c r="B16" s="441"/>
      <c r="C16" s="441"/>
    </row>
    <row r="17" spans="1:3" ht="16.5" customHeight="1" x14ac:dyDescent="0.2">
      <c r="A17" s="443" t="s">
        <v>16</v>
      </c>
      <c r="B17" s="443"/>
      <c r="C17" s="443"/>
    </row>
    <row r="18" spans="1:3" ht="30.75" customHeight="1" x14ac:dyDescent="0.2">
      <c r="A18" s="442" t="s">
        <v>17</v>
      </c>
      <c r="B18" s="442"/>
      <c r="C18" s="442"/>
    </row>
    <row r="19" spans="1:3" ht="30" customHeight="1" x14ac:dyDescent="0.2">
      <c r="A19" s="442" t="s">
        <v>18</v>
      </c>
      <c r="B19" s="442"/>
      <c r="C19" s="442"/>
    </row>
    <row r="20" spans="1:3" s="20" customFormat="1" ht="24.75" customHeight="1" x14ac:dyDescent="0.2">
      <c r="A20" s="442" t="s">
        <v>19</v>
      </c>
      <c r="B20" s="442"/>
      <c r="C20" s="442"/>
    </row>
    <row r="21" spans="1:3" ht="30" customHeight="1" x14ac:dyDescent="0.2">
      <c r="A21" s="442" t="s">
        <v>20</v>
      </c>
      <c r="B21" s="442"/>
      <c r="C21" s="442"/>
    </row>
    <row r="22" spans="1:3" x14ac:dyDescent="0.2">
      <c r="A22" s="441"/>
      <c r="B22" s="441"/>
      <c r="C22" s="441"/>
    </row>
    <row r="23" spans="1:3" ht="12.75" customHeight="1" x14ac:dyDescent="0.2">
      <c r="A23" s="443" t="s">
        <v>21</v>
      </c>
      <c r="B23" s="443"/>
      <c r="C23" s="443"/>
    </row>
    <row r="24" spans="1:3" s="20" customFormat="1" ht="144.75" customHeight="1" x14ac:dyDescent="0.2">
      <c r="A24" s="442" t="s">
        <v>22</v>
      </c>
      <c r="B24" s="442"/>
      <c r="C24" s="442"/>
    </row>
    <row r="25" spans="1:3" ht="154.5" customHeight="1" x14ac:dyDescent="0.2">
      <c r="A25" s="442" t="s">
        <v>23</v>
      </c>
      <c r="B25" s="442"/>
      <c r="C25" s="442"/>
    </row>
    <row r="26" spans="1:3" x14ac:dyDescent="0.2">
      <c r="A26" s="441"/>
      <c r="B26" s="441"/>
      <c r="C26" s="441"/>
    </row>
    <row r="27" spans="1:3" ht="13.5" customHeight="1" x14ac:dyDescent="0.2">
      <c r="A27" s="443" t="s">
        <v>24</v>
      </c>
      <c r="B27" s="443"/>
      <c r="C27" s="443"/>
    </row>
    <row r="28" spans="1:3" ht="54" customHeight="1" x14ac:dyDescent="0.2">
      <c r="A28" s="442" t="s">
        <v>25</v>
      </c>
      <c r="B28" s="442"/>
      <c r="C28" s="442"/>
    </row>
    <row r="29" spans="1:3" ht="31.5" customHeight="1" x14ac:dyDescent="0.2">
      <c r="A29" s="442" t="s">
        <v>26</v>
      </c>
      <c r="B29" s="442"/>
      <c r="C29" s="442"/>
    </row>
    <row r="30" spans="1:3" ht="55.5" customHeight="1" x14ac:dyDescent="0.2">
      <c r="A30" s="442" t="s">
        <v>27</v>
      </c>
      <c r="B30" s="442"/>
      <c r="C30" s="442"/>
    </row>
    <row r="31" spans="1:3" x14ac:dyDescent="0.2">
      <c r="A31" s="441"/>
      <c r="B31" s="441"/>
      <c r="C31" s="441"/>
    </row>
    <row r="32" spans="1:3" x14ac:dyDescent="0.2">
      <c r="A32" s="440" t="s">
        <v>28</v>
      </c>
      <c r="B32" s="440"/>
      <c r="C32" s="440"/>
    </row>
    <row r="33" spans="1:3" ht="43.5" customHeight="1" x14ac:dyDescent="0.2">
      <c r="A33" s="441" t="s">
        <v>29</v>
      </c>
      <c r="B33" s="441"/>
      <c r="C33" s="441"/>
    </row>
    <row r="35" spans="1:3" x14ac:dyDescent="0.2">
      <c r="A35" s="440" t="s">
        <v>30</v>
      </c>
      <c r="B35" s="440"/>
      <c r="C35" s="440"/>
    </row>
    <row r="36" spans="1:3" ht="54" customHeight="1" x14ac:dyDescent="0.2">
      <c r="A36" s="441" t="s">
        <v>31</v>
      </c>
      <c r="B36" s="441"/>
      <c r="C36" s="441"/>
    </row>
    <row r="37" spans="1:3" x14ac:dyDescent="0.2">
      <c r="A37" s="441"/>
      <c r="B37" s="441"/>
      <c r="C37" s="441"/>
    </row>
    <row r="38" spans="1:3" x14ac:dyDescent="0.2">
      <c r="A38" s="440" t="s">
        <v>32</v>
      </c>
      <c r="B38" s="440"/>
      <c r="C38" s="440"/>
    </row>
    <row r="39" spans="1:3" ht="75" customHeight="1" x14ac:dyDescent="0.2">
      <c r="A39" s="441" t="s">
        <v>33</v>
      </c>
      <c r="B39" s="441"/>
      <c r="C39" s="441"/>
    </row>
    <row r="41" spans="1:3" x14ac:dyDescent="0.2">
      <c r="A41" s="440" t="s">
        <v>34</v>
      </c>
      <c r="B41" s="440"/>
      <c r="C41" s="440"/>
    </row>
    <row r="42" spans="1:3" ht="77.25" customHeight="1" x14ac:dyDescent="0.2">
      <c r="A42" s="441" t="s">
        <v>35</v>
      </c>
      <c r="B42" s="441"/>
      <c r="C42" s="441"/>
    </row>
  </sheetData>
  <sheetProtection algorithmName="SHA-512" hashValue="ze5MahbmW06JNHswCwoys53XxRD+2sVXB+Lu1IEBB/WeueRxq/ZQ+JdXXywvXV65kdxEeRSPauNN2rUq73E+bg==" saltValue="HrpYiKnt+5Jhasca8Xg5Xw==" spinCount="100000" sheet="1" objects="1" scenarios="1"/>
  <mergeCells count="35">
    <mergeCell ref="A41:C41"/>
    <mergeCell ref="A42:C42"/>
    <mergeCell ref="A11:C11"/>
    <mergeCell ref="A1:C1"/>
    <mergeCell ref="A2:C2"/>
    <mergeCell ref="A8:C8"/>
    <mergeCell ref="A9:C9"/>
    <mergeCell ref="A10:C10"/>
    <mergeCell ref="A23:C23"/>
    <mergeCell ref="A12:C12"/>
    <mergeCell ref="A13:C13"/>
    <mergeCell ref="A14:C14"/>
    <mergeCell ref="A15:C15"/>
    <mergeCell ref="A16:C16"/>
    <mergeCell ref="A17:C17"/>
    <mergeCell ref="A18:C18"/>
    <mergeCell ref="A19:C19"/>
    <mergeCell ref="A20:C20"/>
    <mergeCell ref="A21:C21"/>
    <mergeCell ref="A22:C22"/>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s>
  <printOptions horizontalCentered="1"/>
  <pageMargins left="0.7" right="0.7" top="0.75" bottom="0.75" header="0.3" footer="0.3"/>
  <pageSetup scale="80" orientation="portrait" horizontalDpi="4294967295" verticalDpi="4294967295" r:id="rId1"/>
  <headerFooter>
    <oddFooter>&amp;LCity of Santa Monica
Exhibit C – Program Budget
&amp;C&amp;P&amp;RFiscal Year 2022-23
Human Services Grants Program</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580DB-CF97-4457-8B1E-4F2E70CBDCD8}">
  <sheetPr>
    <tabColor rgb="FFFFFF00"/>
  </sheetPr>
  <dimension ref="A1:R201"/>
  <sheetViews>
    <sheetView showGridLines="0" topLeftCell="A18" zoomScale="90" zoomScaleNormal="90" workbookViewId="0">
      <selection activeCell="C59" sqref="C59"/>
    </sheetView>
  </sheetViews>
  <sheetFormatPr defaultColWidth="8.85546875" defaultRowHeight="12.75" x14ac:dyDescent="0.2"/>
  <cols>
    <col min="1" max="1" width="33.140625" style="1" customWidth="1"/>
    <col min="2" max="2" width="32.5703125" style="1" customWidth="1"/>
    <col min="3" max="3" width="30.42578125" style="1" customWidth="1"/>
    <col min="4" max="4" width="11.140625" style="1" customWidth="1"/>
    <col min="5" max="5" width="10.85546875" style="1" customWidth="1"/>
    <col min="6" max="6" width="10" style="1" customWidth="1"/>
    <col min="7" max="9" width="14.85546875" style="1" customWidth="1"/>
    <col min="10" max="12" width="14.42578125" style="1" customWidth="1"/>
    <col min="13" max="13" width="13.85546875" style="8" bestFit="1" customWidth="1"/>
    <col min="14" max="14" width="16.7109375" style="7" customWidth="1"/>
    <col min="15" max="18" width="25" style="156" customWidth="1"/>
    <col min="19" max="16384" width="8.85546875" style="1"/>
  </cols>
  <sheetData>
    <row r="1" spans="1:18" ht="18" x14ac:dyDescent="0.25">
      <c r="A1" s="29" t="s">
        <v>36</v>
      </c>
      <c r="B1" s="20"/>
      <c r="C1" s="151"/>
      <c r="D1" s="151"/>
      <c r="E1" s="151"/>
      <c r="F1" s="151"/>
      <c r="G1" s="151"/>
      <c r="H1" s="151"/>
      <c r="I1" s="151"/>
      <c r="J1" s="151"/>
      <c r="K1" s="151"/>
      <c r="L1" s="151"/>
      <c r="M1" s="18"/>
      <c r="N1" s="17"/>
      <c r="O1" s="152"/>
      <c r="P1" s="152"/>
      <c r="Q1" s="152"/>
      <c r="R1" s="152"/>
    </row>
    <row r="2" spans="1:18" ht="18" x14ac:dyDescent="0.2">
      <c r="A2" s="404" t="s">
        <v>37</v>
      </c>
      <c r="B2" s="20"/>
      <c r="C2" s="151"/>
      <c r="D2" s="151"/>
      <c r="E2" s="151"/>
      <c r="F2" s="151"/>
      <c r="G2" s="151"/>
      <c r="H2" s="151"/>
      <c r="I2" s="151"/>
      <c r="J2" s="151"/>
      <c r="K2" s="151"/>
      <c r="L2" s="151"/>
      <c r="M2" s="18"/>
      <c r="N2" s="17"/>
      <c r="O2" s="152"/>
      <c r="P2" s="152"/>
      <c r="Q2" s="152"/>
      <c r="R2" s="152"/>
    </row>
    <row r="3" spans="1:18" ht="13.5" thickBot="1" x14ac:dyDescent="0.25">
      <c r="A3" s="20"/>
      <c r="B3" s="20"/>
      <c r="C3" s="151"/>
      <c r="D3" s="151"/>
      <c r="E3" s="151"/>
      <c r="F3" s="151"/>
      <c r="G3" s="151"/>
      <c r="H3" s="151"/>
      <c r="I3" s="151"/>
      <c r="J3" s="151"/>
      <c r="K3" s="151"/>
      <c r="L3" s="151"/>
      <c r="M3" s="18"/>
      <c r="N3" s="17"/>
      <c r="O3" s="152"/>
      <c r="P3" s="152"/>
      <c r="Q3" s="152"/>
      <c r="R3" s="152"/>
    </row>
    <row r="4" spans="1:18" ht="13.5" thickBot="1" x14ac:dyDescent="0.25">
      <c r="A4" s="153" t="s">
        <v>38</v>
      </c>
      <c r="B4" s="154"/>
      <c r="C4" s="154"/>
      <c r="D4" s="154"/>
      <c r="E4" s="154"/>
      <c r="F4" s="154"/>
      <c r="G4" s="154"/>
      <c r="H4" s="154"/>
      <c r="I4" s="154"/>
      <c r="J4" s="154"/>
      <c r="K4" s="154"/>
      <c r="L4" s="154"/>
      <c r="M4" s="68"/>
      <c r="N4" s="155"/>
    </row>
    <row r="5" spans="1:18" ht="33.75" x14ac:dyDescent="0.2">
      <c r="A5" s="157"/>
      <c r="B5" s="158"/>
      <c r="C5" s="158"/>
      <c r="D5" s="158"/>
      <c r="E5" s="158"/>
      <c r="F5" s="158"/>
      <c r="G5" s="159" t="s">
        <v>39</v>
      </c>
      <c r="H5" s="159" t="s">
        <v>40</v>
      </c>
      <c r="I5" s="159" t="s">
        <v>41</v>
      </c>
      <c r="J5" s="159" t="s">
        <v>42</v>
      </c>
      <c r="K5" s="159" t="s">
        <v>43</v>
      </c>
      <c r="L5" s="159" t="s">
        <v>44</v>
      </c>
      <c r="M5" s="77" t="s">
        <v>45</v>
      </c>
      <c r="N5" s="78" t="s">
        <v>46</v>
      </c>
      <c r="O5" s="160"/>
      <c r="P5" s="160"/>
      <c r="Q5" s="160"/>
      <c r="R5" s="160"/>
    </row>
    <row r="6" spans="1:18" x14ac:dyDescent="0.2">
      <c r="A6" s="161" t="s">
        <v>47</v>
      </c>
      <c r="B6" s="162" t="s">
        <v>48</v>
      </c>
      <c r="C6" s="162"/>
      <c r="D6" s="163" t="str">
        <f>A24</f>
        <v>1A.  Staff Salaries</v>
      </c>
      <c r="E6" s="281"/>
      <c r="F6" s="281"/>
      <c r="G6" s="89">
        <f t="shared" ref="G6:L6" si="0">G94</f>
        <v>1276184.8800000001</v>
      </c>
      <c r="H6" s="89">
        <f t="shared" si="0"/>
        <v>235768.04655140109</v>
      </c>
      <c r="I6" s="89">
        <f t="shared" si="0"/>
        <v>1040416.833448599</v>
      </c>
      <c r="J6" s="89">
        <f t="shared" si="0"/>
        <v>0</v>
      </c>
      <c r="K6" s="89">
        <f t="shared" si="0"/>
        <v>0</v>
      </c>
      <c r="L6" s="89">
        <f t="shared" si="0"/>
        <v>0</v>
      </c>
      <c r="M6" s="15">
        <f t="shared" ref="M6:M13" si="1">IFERROR(L6/H6,"N/A")</f>
        <v>0</v>
      </c>
      <c r="N6" s="91">
        <f>N94</f>
        <v>0</v>
      </c>
    </row>
    <row r="7" spans="1:18" x14ac:dyDescent="0.2">
      <c r="A7" s="161" t="s">
        <v>49</v>
      </c>
      <c r="B7" s="164" t="s">
        <v>50</v>
      </c>
      <c r="C7" s="164"/>
      <c r="D7" s="163" t="str">
        <f>A96</f>
        <v>1B.  Staff Fringe Benefits</v>
      </c>
      <c r="E7" s="281"/>
      <c r="F7" s="281"/>
      <c r="G7" s="89">
        <f t="shared" ref="G7:L7" si="2">G105</f>
        <v>293736</v>
      </c>
      <c r="H7" s="89">
        <f t="shared" si="2"/>
        <v>54681</v>
      </c>
      <c r="I7" s="89">
        <f t="shared" si="2"/>
        <v>239055</v>
      </c>
      <c r="J7" s="89">
        <f t="shared" si="2"/>
        <v>0</v>
      </c>
      <c r="K7" s="89">
        <f t="shared" si="2"/>
        <v>0</v>
      </c>
      <c r="L7" s="89">
        <f t="shared" si="2"/>
        <v>0</v>
      </c>
      <c r="M7" s="15">
        <f t="shared" si="1"/>
        <v>0</v>
      </c>
      <c r="N7" s="91">
        <f>N105</f>
        <v>0</v>
      </c>
    </row>
    <row r="8" spans="1:18" x14ac:dyDescent="0.2">
      <c r="A8" s="165"/>
      <c r="B8" s="281"/>
      <c r="C8" s="281"/>
      <c r="D8" s="163" t="str">
        <f>A107</f>
        <v>2.  Consultant Services</v>
      </c>
      <c r="E8" s="281"/>
      <c r="F8" s="281"/>
      <c r="G8" s="89">
        <f t="shared" ref="G8:L8" si="3">G113</f>
        <v>32760</v>
      </c>
      <c r="H8" s="89">
        <f t="shared" si="3"/>
        <v>0</v>
      </c>
      <c r="I8" s="89">
        <f t="shared" si="3"/>
        <v>32760</v>
      </c>
      <c r="J8" s="89">
        <f t="shared" si="3"/>
        <v>0</v>
      </c>
      <c r="K8" s="89">
        <f t="shared" si="3"/>
        <v>0</v>
      </c>
      <c r="L8" s="89">
        <f t="shared" si="3"/>
        <v>0</v>
      </c>
      <c r="M8" s="15" t="str">
        <f t="shared" si="1"/>
        <v>N/A</v>
      </c>
      <c r="N8" s="91">
        <f>N113</f>
        <v>0</v>
      </c>
    </row>
    <row r="9" spans="1:18" x14ac:dyDescent="0.2">
      <c r="A9" s="165"/>
      <c r="B9" s="281"/>
      <c r="C9" s="281"/>
      <c r="D9" s="163" t="str">
        <f>A115</f>
        <v>3.  Operating Expenses</v>
      </c>
      <c r="E9" s="281"/>
      <c r="F9" s="281"/>
      <c r="G9" s="89">
        <f t="shared" ref="G9:L9" si="4">G131</f>
        <v>106743.29</v>
      </c>
      <c r="H9" s="89">
        <f t="shared" si="4"/>
        <v>0</v>
      </c>
      <c r="I9" s="89">
        <f t="shared" si="4"/>
        <v>106743.29</v>
      </c>
      <c r="J9" s="89">
        <f t="shared" si="4"/>
        <v>0</v>
      </c>
      <c r="K9" s="89">
        <f t="shared" si="4"/>
        <v>0</v>
      </c>
      <c r="L9" s="89">
        <f t="shared" si="4"/>
        <v>0</v>
      </c>
      <c r="M9" s="15" t="str">
        <f t="shared" si="1"/>
        <v>N/A</v>
      </c>
      <c r="N9" s="91">
        <f>N131</f>
        <v>0</v>
      </c>
    </row>
    <row r="10" spans="1:18" x14ac:dyDescent="0.2">
      <c r="A10" s="166" t="s">
        <v>51</v>
      </c>
      <c r="B10" s="167" t="s">
        <v>52</v>
      </c>
      <c r="C10" s="281"/>
      <c r="D10" s="163" t="str">
        <f>A133</f>
        <v>4.  Direct Client Support</v>
      </c>
      <c r="E10" s="281"/>
      <c r="F10" s="281"/>
      <c r="G10" s="89">
        <f>G144</f>
        <v>83025</v>
      </c>
      <c r="H10" s="89">
        <f t="shared" ref="H10:N10" si="5">H144</f>
        <v>10000</v>
      </c>
      <c r="I10" s="89">
        <f t="shared" si="5"/>
        <v>73025</v>
      </c>
      <c r="J10" s="89">
        <f t="shared" si="5"/>
        <v>0</v>
      </c>
      <c r="K10" s="89">
        <f t="shared" si="5"/>
        <v>0</v>
      </c>
      <c r="L10" s="89">
        <f t="shared" si="5"/>
        <v>0</v>
      </c>
      <c r="M10" s="15">
        <f t="shared" si="1"/>
        <v>0</v>
      </c>
      <c r="N10" s="91">
        <f t="shared" si="5"/>
        <v>0</v>
      </c>
    </row>
    <row r="11" spans="1:18" x14ac:dyDescent="0.2">
      <c r="A11" s="165"/>
      <c r="B11" s="281"/>
      <c r="C11" s="281"/>
      <c r="D11" s="163" t="str">
        <f>A146</f>
        <v>5.  Other</v>
      </c>
      <c r="E11" s="281"/>
      <c r="F11" s="281"/>
      <c r="G11" s="89">
        <f>G157</f>
        <v>52717.65</v>
      </c>
      <c r="H11" s="89">
        <f t="shared" ref="H11:N11" si="6">H157</f>
        <v>0</v>
      </c>
      <c r="I11" s="89">
        <f t="shared" si="6"/>
        <v>52717.65</v>
      </c>
      <c r="J11" s="89">
        <f t="shared" si="6"/>
        <v>0</v>
      </c>
      <c r="K11" s="89">
        <f t="shared" si="6"/>
        <v>0</v>
      </c>
      <c r="L11" s="89">
        <f t="shared" si="6"/>
        <v>0</v>
      </c>
      <c r="M11" s="15" t="str">
        <f t="shared" si="1"/>
        <v>N/A</v>
      </c>
      <c r="N11" s="91">
        <f t="shared" si="6"/>
        <v>0</v>
      </c>
    </row>
    <row r="12" spans="1:18" x14ac:dyDescent="0.2">
      <c r="A12" s="165"/>
      <c r="B12" s="281"/>
      <c r="C12" s="281"/>
      <c r="D12" s="163" t="str">
        <f>A159</f>
        <v>6.  Indirect Administrative Costs</v>
      </c>
      <c r="E12" s="281"/>
      <c r="F12" s="281"/>
      <c r="G12" s="89">
        <f t="shared" ref="G12:L12" si="7">G166</f>
        <v>231554</v>
      </c>
      <c r="H12" s="89">
        <f t="shared" si="7"/>
        <v>0</v>
      </c>
      <c r="I12" s="89">
        <f t="shared" si="7"/>
        <v>231554</v>
      </c>
      <c r="J12" s="89">
        <f t="shared" si="7"/>
        <v>0</v>
      </c>
      <c r="K12" s="89">
        <f t="shared" si="7"/>
        <v>0</v>
      </c>
      <c r="L12" s="89">
        <f t="shared" si="7"/>
        <v>0</v>
      </c>
      <c r="M12" s="15" t="str">
        <f t="shared" si="1"/>
        <v>N/A</v>
      </c>
      <c r="N12" s="91">
        <f>N166</f>
        <v>0</v>
      </c>
    </row>
    <row r="13" spans="1:18" x14ac:dyDescent="0.2">
      <c r="A13" s="165" t="s">
        <v>53</v>
      </c>
      <c r="B13" s="106">
        <v>0</v>
      </c>
      <c r="C13" s="281"/>
      <c r="D13" s="168" t="str">
        <f>C168</f>
        <v>7.   TOTAL BUDGET</v>
      </c>
      <c r="E13" s="20"/>
      <c r="F13" s="20"/>
      <c r="G13" s="90">
        <f t="shared" ref="G13:L13" si="8">G168</f>
        <v>2076720.82</v>
      </c>
      <c r="H13" s="90">
        <f t="shared" si="8"/>
        <v>300449.04655140109</v>
      </c>
      <c r="I13" s="90">
        <f t="shared" si="8"/>
        <v>1776271.773448599</v>
      </c>
      <c r="J13" s="90">
        <f t="shared" si="8"/>
        <v>0</v>
      </c>
      <c r="K13" s="90">
        <f t="shared" si="8"/>
        <v>0</v>
      </c>
      <c r="L13" s="90">
        <f t="shared" si="8"/>
        <v>0</v>
      </c>
      <c r="M13" s="16">
        <f t="shared" si="1"/>
        <v>0</v>
      </c>
      <c r="N13" s="92">
        <f>N168</f>
        <v>0</v>
      </c>
    </row>
    <row r="14" spans="1:18" x14ac:dyDescent="0.2">
      <c r="A14" s="165" t="s">
        <v>54</v>
      </c>
      <c r="B14" s="111">
        <f>L13</f>
        <v>0</v>
      </c>
      <c r="C14" s="281"/>
      <c r="D14" s="281"/>
      <c r="E14" s="281"/>
      <c r="F14" s="281"/>
      <c r="G14" s="281"/>
      <c r="H14" s="281"/>
      <c r="I14" s="281"/>
      <c r="J14" s="281"/>
      <c r="K14" s="281"/>
      <c r="L14" s="281"/>
      <c r="M14" s="281"/>
      <c r="N14" s="169"/>
    </row>
    <row r="15" spans="1:18" x14ac:dyDescent="0.2">
      <c r="A15" s="165" t="s">
        <v>55</v>
      </c>
      <c r="B15" s="111">
        <f>B13-B14</f>
        <v>0</v>
      </c>
      <c r="C15" s="281"/>
      <c r="D15" s="281"/>
      <c r="E15" s="281"/>
      <c r="F15" s="281"/>
      <c r="G15" s="281"/>
      <c r="H15" s="281"/>
      <c r="I15" s="281"/>
      <c r="J15" s="281"/>
      <c r="K15" s="281"/>
      <c r="L15" s="281"/>
      <c r="M15" s="281"/>
      <c r="N15" s="169"/>
    </row>
    <row r="16" spans="1:18" x14ac:dyDescent="0.2">
      <c r="A16" s="165"/>
      <c r="B16" s="281"/>
      <c r="C16" s="281"/>
      <c r="D16" s="281"/>
      <c r="E16" s="281"/>
      <c r="F16" s="281"/>
      <c r="G16" s="281"/>
      <c r="H16" s="281"/>
      <c r="I16" s="281"/>
      <c r="J16" s="281"/>
      <c r="K16" s="281"/>
      <c r="L16" s="281"/>
      <c r="M16" s="281"/>
      <c r="N16" s="169"/>
    </row>
    <row r="17" spans="1:18" ht="13.5" thickBot="1" x14ac:dyDescent="0.25">
      <c r="A17" s="170"/>
      <c r="B17" s="171"/>
      <c r="C17" s="172"/>
      <c r="D17" s="171"/>
      <c r="E17" s="171"/>
      <c r="F17" s="171"/>
      <c r="G17" s="172"/>
      <c r="H17" s="172"/>
      <c r="I17" s="172"/>
      <c r="J17" s="172"/>
      <c r="K17" s="172"/>
      <c r="L17" s="172"/>
      <c r="M17" s="172"/>
      <c r="N17" s="173"/>
    </row>
    <row r="18" spans="1:18" ht="13.5" thickBot="1" x14ac:dyDescent="0.25">
      <c r="A18" s="20"/>
      <c r="B18" s="281"/>
      <c r="C18" s="281"/>
      <c r="D18" s="20"/>
      <c r="E18" s="20"/>
      <c r="F18" s="20"/>
      <c r="G18" s="35"/>
      <c r="H18" s="35"/>
      <c r="I18" s="35"/>
      <c r="J18" s="35"/>
      <c r="K18" s="35"/>
      <c r="L18" s="35"/>
      <c r="M18" s="31"/>
      <c r="N18" s="35"/>
    </row>
    <row r="19" spans="1:18" ht="13.5" hidden="1" thickBot="1" x14ac:dyDescent="0.25">
      <c r="A19" s="157" t="s">
        <v>52</v>
      </c>
      <c r="B19" s="158"/>
      <c r="C19" s="158" t="s">
        <v>56</v>
      </c>
      <c r="D19" s="174"/>
      <c r="E19" s="174"/>
      <c r="F19" s="158" t="s">
        <v>57</v>
      </c>
      <c r="G19" s="80"/>
      <c r="H19" s="80"/>
      <c r="I19" s="80"/>
      <c r="J19" s="80"/>
      <c r="K19" s="80"/>
      <c r="L19" s="80"/>
      <c r="M19" s="81"/>
      <c r="N19" s="82"/>
    </row>
    <row r="20" spans="1:18" ht="13.5" hidden="1" thickBot="1" x14ac:dyDescent="0.25">
      <c r="A20" s="165" t="s">
        <v>58</v>
      </c>
      <c r="B20" s="281"/>
      <c r="C20" s="281" t="s">
        <v>59</v>
      </c>
      <c r="D20" s="20"/>
      <c r="E20" s="20"/>
      <c r="F20" s="281" t="s">
        <v>60</v>
      </c>
      <c r="G20" s="35"/>
      <c r="H20" s="35"/>
      <c r="I20" s="35"/>
      <c r="J20" s="35"/>
      <c r="K20" s="35"/>
      <c r="L20" s="35"/>
      <c r="M20" s="31"/>
      <c r="N20" s="83"/>
    </row>
    <row r="21" spans="1:18" ht="13.5" hidden="1" thickBot="1" x14ac:dyDescent="0.25">
      <c r="A21" s="175" t="s">
        <v>61</v>
      </c>
      <c r="B21" s="172"/>
      <c r="C21" s="281" t="s">
        <v>62</v>
      </c>
      <c r="D21" s="172"/>
      <c r="E21" s="172"/>
      <c r="F21" s="172" t="s">
        <v>63</v>
      </c>
      <c r="G21" s="172"/>
      <c r="H21" s="172"/>
      <c r="I21" s="172"/>
      <c r="J21" s="172"/>
      <c r="K21" s="172"/>
      <c r="L21" s="172"/>
      <c r="M21" s="10"/>
      <c r="N21" s="84"/>
    </row>
    <row r="22" spans="1:18" ht="13.5" thickBot="1" x14ac:dyDescent="0.25">
      <c r="A22" s="153" t="s">
        <v>64</v>
      </c>
      <c r="B22" s="154"/>
      <c r="C22" s="154"/>
      <c r="D22" s="154"/>
      <c r="E22" s="154"/>
      <c r="F22" s="154"/>
      <c r="G22" s="154"/>
      <c r="H22" s="154"/>
      <c r="I22" s="154"/>
      <c r="J22" s="154"/>
      <c r="K22" s="154"/>
      <c r="L22" s="154"/>
      <c r="M22" s="68"/>
      <c r="N22" s="155"/>
    </row>
    <row r="23" spans="1:18" ht="13.5" thickBot="1" x14ac:dyDescent="0.25">
      <c r="A23" s="281"/>
      <c r="B23" s="281"/>
      <c r="C23" s="281"/>
      <c r="D23" s="281"/>
      <c r="E23" s="281"/>
      <c r="F23" s="281"/>
      <c r="G23" s="281"/>
      <c r="H23" s="281"/>
      <c r="I23" s="281"/>
      <c r="J23" s="281"/>
      <c r="K23" s="281"/>
      <c r="L23" s="281"/>
    </row>
    <row r="24" spans="1:18" x14ac:dyDescent="0.2">
      <c r="A24" s="176" t="s">
        <v>65</v>
      </c>
      <c r="B24" s="177"/>
      <c r="C24" s="177"/>
      <c r="D24" s="177"/>
      <c r="E24" s="177"/>
      <c r="F24" s="178"/>
      <c r="G24" s="179"/>
      <c r="H24" s="179"/>
      <c r="I24" s="179"/>
      <c r="J24" s="179"/>
      <c r="K24" s="179"/>
      <c r="L24" s="179"/>
      <c r="M24" s="63"/>
      <c r="N24" s="64"/>
    </row>
    <row r="25" spans="1:18" s="185" customFormat="1" ht="11.25" x14ac:dyDescent="0.2">
      <c r="A25" s="180" t="s">
        <v>66</v>
      </c>
      <c r="B25" s="181"/>
      <c r="C25" s="181"/>
      <c r="D25" s="181"/>
      <c r="E25" s="181"/>
      <c r="F25" s="182"/>
      <c r="G25" s="183"/>
      <c r="H25" s="183"/>
      <c r="I25" s="183"/>
      <c r="J25" s="183"/>
      <c r="K25" s="183"/>
      <c r="L25" s="183"/>
      <c r="M25" s="6"/>
      <c r="N25" s="65"/>
      <c r="O25" s="184"/>
      <c r="P25" s="184"/>
      <c r="Q25" s="184"/>
      <c r="R25" s="184"/>
    </row>
    <row r="26" spans="1:18" s="185" customFormat="1" ht="33.75" x14ac:dyDescent="0.2">
      <c r="A26" s="186" t="s">
        <v>67</v>
      </c>
      <c r="B26" s="187" t="s">
        <v>68</v>
      </c>
      <c r="C26" s="188" t="s">
        <v>69</v>
      </c>
      <c r="D26" s="188" t="s">
        <v>70</v>
      </c>
      <c r="E26" s="188" t="s">
        <v>71</v>
      </c>
      <c r="F26" s="188" t="s">
        <v>72</v>
      </c>
      <c r="G26" s="188" t="s">
        <v>39</v>
      </c>
      <c r="H26" s="188" t="s">
        <v>40</v>
      </c>
      <c r="I26" s="188" t="s">
        <v>41</v>
      </c>
      <c r="J26" s="188" t="s">
        <v>42</v>
      </c>
      <c r="K26" s="188" t="s">
        <v>43</v>
      </c>
      <c r="L26" s="188" t="s">
        <v>44</v>
      </c>
      <c r="M26" s="23" t="s">
        <v>45</v>
      </c>
      <c r="N26" s="66" t="s">
        <v>46</v>
      </c>
      <c r="O26" s="160" t="s">
        <v>73</v>
      </c>
      <c r="P26" s="160" t="s">
        <v>74</v>
      </c>
      <c r="Q26" s="160" t="s">
        <v>75</v>
      </c>
      <c r="R26" s="160" t="s">
        <v>76</v>
      </c>
    </row>
    <row r="27" spans="1:18" x14ac:dyDescent="0.2">
      <c r="A27" s="189" t="s">
        <v>77</v>
      </c>
      <c r="B27" s="189" t="s">
        <v>78</v>
      </c>
      <c r="C27" s="190" t="s">
        <v>62</v>
      </c>
      <c r="D27" s="191">
        <v>1</v>
      </c>
      <c r="E27" s="192">
        <v>1</v>
      </c>
      <c r="F27" s="193">
        <v>12</v>
      </c>
      <c r="G27" s="194">
        <v>80000</v>
      </c>
      <c r="H27" s="194">
        <v>68960.506551401064</v>
      </c>
      <c r="I27" s="94">
        <f>G27-H27</f>
        <v>11039.493448598936</v>
      </c>
      <c r="J27" s="86">
        <v>0</v>
      </c>
      <c r="K27" s="86">
        <v>0</v>
      </c>
      <c r="L27" s="195">
        <f t="shared" ref="L27:L93" si="9">SUM(J27:K27)</f>
        <v>0</v>
      </c>
      <c r="M27" s="15">
        <f t="shared" ref="M27:M94" si="10">IFERROR(L27/H27,"N/A")</f>
        <v>0</v>
      </c>
      <c r="N27" s="148">
        <v>0</v>
      </c>
      <c r="O27" s="72"/>
      <c r="P27" s="73"/>
      <c r="Q27" s="72"/>
      <c r="R27" s="73"/>
    </row>
    <row r="28" spans="1:18" x14ac:dyDescent="0.2">
      <c r="A28" s="189" t="s">
        <v>79</v>
      </c>
      <c r="B28" s="189" t="s">
        <v>80</v>
      </c>
      <c r="C28" s="190" t="s">
        <v>56</v>
      </c>
      <c r="D28" s="191">
        <v>1</v>
      </c>
      <c r="E28" s="192">
        <v>0.09</v>
      </c>
      <c r="F28" s="193">
        <v>12</v>
      </c>
      <c r="G28" s="194">
        <v>17958</v>
      </c>
      <c r="H28" s="194">
        <v>16764</v>
      </c>
      <c r="I28" s="94">
        <f>G28-H28</f>
        <v>1194</v>
      </c>
      <c r="J28" s="86">
        <v>0</v>
      </c>
      <c r="K28" s="86">
        <v>0</v>
      </c>
      <c r="L28" s="195">
        <f t="shared" si="9"/>
        <v>0</v>
      </c>
      <c r="M28" s="15">
        <f t="shared" si="10"/>
        <v>0</v>
      </c>
      <c r="N28" s="148">
        <v>0</v>
      </c>
      <c r="O28" s="72"/>
      <c r="P28" s="73"/>
      <c r="Q28" s="72"/>
      <c r="R28" s="73"/>
    </row>
    <row r="29" spans="1:18" x14ac:dyDescent="0.2">
      <c r="A29" s="189" t="s">
        <v>81</v>
      </c>
      <c r="B29" s="189" t="s">
        <v>82</v>
      </c>
      <c r="C29" s="190" t="s">
        <v>62</v>
      </c>
      <c r="D29" s="191">
        <v>1</v>
      </c>
      <c r="E29" s="192">
        <v>1</v>
      </c>
      <c r="F29" s="193">
        <v>12</v>
      </c>
      <c r="G29" s="194">
        <v>59738</v>
      </c>
      <c r="H29" s="194">
        <v>11947.6</v>
      </c>
      <c r="I29" s="94">
        <f t="shared" ref="I29:I93" si="11">G29-H29</f>
        <v>47790.400000000001</v>
      </c>
      <c r="J29" s="86">
        <v>0</v>
      </c>
      <c r="K29" s="86">
        <v>0</v>
      </c>
      <c r="L29" s="195">
        <f t="shared" si="9"/>
        <v>0</v>
      </c>
      <c r="M29" s="15">
        <f t="shared" si="10"/>
        <v>0</v>
      </c>
      <c r="N29" s="148">
        <v>0</v>
      </c>
      <c r="O29" s="72"/>
      <c r="P29" s="73"/>
      <c r="Q29" s="72"/>
      <c r="R29" s="73"/>
    </row>
    <row r="30" spans="1:18" x14ac:dyDescent="0.2">
      <c r="A30" s="189" t="s">
        <v>83</v>
      </c>
      <c r="B30" s="189" t="s">
        <v>84</v>
      </c>
      <c r="C30" s="190" t="s">
        <v>62</v>
      </c>
      <c r="D30" s="191">
        <v>1</v>
      </c>
      <c r="E30" s="192">
        <v>0.2</v>
      </c>
      <c r="F30" s="193">
        <v>12</v>
      </c>
      <c r="G30" s="194">
        <v>9755.2000000000007</v>
      </c>
      <c r="H30" s="194">
        <v>0</v>
      </c>
      <c r="I30" s="94">
        <f t="shared" si="11"/>
        <v>9755.2000000000007</v>
      </c>
      <c r="J30" s="86">
        <v>0</v>
      </c>
      <c r="K30" s="86">
        <v>0</v>
      </c>
      <c r="L30" s="195">
        <f t="shared" si="9"/>
        <v>0</v>
      </c>
      <c r="M30" s="15" t="str">
        <f t="shared" si="10"/>
        <v>N/A</v>
      </c>
      <c r="N30" s="148">
        <v>0</v>
      </c>
      <c r="O30" s="72"/>
      <c r="P30" s="73"/>
      <c r="Q30" s="72"/>
      <c r="R30" s="73"/>
    </row>
    <row r="31" spans="1:18" x14ac:dyDescent="0.2">
      <c r="A31" s="189" t="s">
        <v>85</v>
      </c>
      <c r="B31" s="189" t="s">
        <v>86</v>
      </c>
      <c r="C31" s="190" t="s">
        <v>62</v>
      </c>
      <c r="D31" s="191">
        <v>1</v>
      </c>
      <c r="E31" s="192">
        <v>0.25</v>
      </c>
      <c r="F31" s="193">
        <v>12</v>
      </c>
      <c r="G31" s="194">
        <v>19140</v>
      </c>
      <c r="H31" s="194">
        <v>15000</v>
      </c>
      <c r="I31" s="94">
        <f t="shared" si="11"/>
        <v>4140</v>
      </c>
      <c r="J31" s="86">
        <v>0</v>
      </c>
      <c r="K31" s="86">
        <v>0</v>
      </c>
      <c r="L31" s="195">
        <f t="shared" si="9"/>
        <v>0</v>
      </c>
      <c r="M31" s="15">
        <f t="shared" si="10"/>
        <v>0</v>
      </c>
      <c r="N31" s="148">
        <v>0</v>
      </c>
      <c r="O31" s="72"/>
      <c r="P31" s="73"/>
      <c r="Q31" s="72"/>
      <c r="R31" s="73"/>
    </row>
    <row r="32" spans="1:18" x14ac:dyDescent="0.2">
      <c r="A32" s="189" t="s">
        <v>87</v>
      </c>
      <c r="B32" s="189" t="s">
        <v>88</v>
      </c>
      <c r="C32" s="196" t="s">
        <v>56</v>
      </c>
      <c r="D32" s="191">
        <v>1</v>
      </c>
      <c r="E32" s="192">
        <v>0.19</v>
      </c>
      <c r="F32" s="193">
        <v>12</v>
      </c>
      <c r="G32" s="194">
        <v>37653</v>
      </c>
      <c r="H32" s="194">
        <v>17149.5</v>
      </c>
      <c r="I32" s="94">
        <f t="shared" si="11"/>
        <v>20503.5</v>
      </c>
      <c r="J32" s="86">
        <v>0</v>
      </c>
      <c r="K32" s="86">
        <v>0</v>
      </c>
      <c r="L32" s="195">
        <f t="shared" si="9"/>
        <v>0</v>
      </c>
      <c r="M32" s="15">
        <f t="shared" si="10"/>
        <v>0</v>
      </c>
      <c r="N32" s="148">
        <v>0</v>
      </c>
      <c r="O32" s="72"/>
      <c r="P32" s="73"/>
      <c r="Q32" s="72"/>
      <c r="R32" s="73"/>
    </row>
    <row r="33" spans="1:18" x14ac:dyDescent="0.2">
      <c r="A33" s="189" t="s">
        <v>89</v>
      </c>
      <c r="B33" s="189" t="s">
        <v>90</v>
      </c>
      <c r="C33" s="196" t="s">
        <v>56</v>
      </c>
      <c r="D33" s="191">
        <v>1</v>
      </c>
      <c r="E33" s="192">
        <v>0.4</v>
      </c>
      <c r="F33" s="193">
        <v>12</v>
      </c>
      <c r="G33" s="194">
        <v>47200</v>
      </c>
      <c r="H33" s="194">
        <v>11500</v>
      </c>
      <c r="I33" s="94">
        <f t="shared" si="11"/>
        <v>35700</v>
      </c>
      <c r="J33" s="86">
        <v>0</v>
      </c>
      <c r="K33" s="86">
        <v>0</v>
      </c>
      <c r="L33" s="195">
        <f t="shared" si="9"/>
        <v>0</v>
      </c>
      <c r="M33" s="15">
        <f t="shared" si="10"/>
        <v>0</v>
      </c>
      <c r="N33" s="148">
        <v>0</v>
      </c>
      <c r="O33" s="72"/>
      <c r="P33" s="73"/>
      <c r="Q33" s="72"/>
      <c r="R33" s="73"/>
    </row>
    <row r="34" spans="1:18" x14ac:dyDescent="0.2">
      <c r="A34" s="189" t="s">
        <v>91</v>
      </c>
      <c r="B34" s="189" t="s">
        <v>92</v>
      </c>
      <c r="C34" s="196" t="s">
        <v>62</v>
      </c>
      <c r="D34" s="191">
        <v>1</v>
      </c>
      <c r="E34" s="192">
        <v>0.15</v>
      </c>
      <c r="F34" s="193">
        <v>12</v>
      </c>
      <c r="G34" s="194">
        <v>7734</v>
      </c>
      <c r="H34" s="194">
        <v>4700</v>
      </c>
      <c r="I34" s="94">
        <f t="shared" si="11"/>
        <v>3034</v>
      </c>
      <c r="J34" s="86">
        <v>0</v>
      </c>
      <c r="K34" s="86">
        <v>0</v>
      </c>
      <c r="L34" s="195">
        <f t="shared" si="9"/>
        <v>0</v>
      </c>
      <c r="M34" s="15">
        <f t="shared" si="10"/>
        <v>0</v>
      </c>
      <c r="N34" s="148">
        <v>0</v>
      </c>
      <c r="O34" s="72"/>
      <c r="P34" s="73"/>
      <c r="Q34" s="72"/>
      <c r="R34" s="73"/>
    </row>
    <row r="35" spans="1:18" x14ac:dyDescent="0.2">
      <c r="A35" s="189" t="s">
        <v>93</v>
      </c>
      <c r="B35" s="189" t="s">
        <v>94</v>
      </c>
      <c r="C35" s="196" t="s">
        <v>62</v>
      </c>
      <c r="D35" s="191">
        <v>1</v>
      </c>
      <c r="E35" s="192">
        <v>0.2</v>
      </c>
      <c r="F35" s="193">
        <v>12</v>
      </c>
      <c r="G35" s="194">
        <v>9909.2000000000007</v>
      </c>
      <c r="H35" s="194">
        <v>5450.06</v>
      </c>
      <c r="I35" s="94">
        <f t="shared" si="11"/>
        <v>4459.1400000000003</v>
      </c>
      <c r="J35" s="86">
        <v>0</v>
      </c>
      <c r="K35" s="86">
        <v>0</v>
      </c>
      <c r="L35" s="195">
        <f t="shared" si="9"/>
        <v>0</v>
      </c>
      <c r="M35" s="15">
        <f t="shared" si="10"/>
        <v>0</v>
      </c>
      <c r="N35" s="148">
        <v>0</v>
      </c>
      <c r="O35" s="72"/>
      <c r="P35" s="73"/>
      <c r="Q35" s="72"/>
      <c r="R35" s="73"/>
    </row>
    <row r="36" spans="1:18" x14ac:dyDescent="0.2">
      <c r="A36" s="189" t="s">
        <v>95</v>
      </c>
      <c r="B36" s="189" t="s">
        <v>96</v>
      </c>
      <c r="C36" s="196" t="s">
        <v>62</v>
      </c>
      <c r="D36" s="191">
        <v>1</v>
      </c>
      <c r="E36" s="192">
        <v>0.15</v>
      </c>
      <c r="F36" s="193">
        <v>12</v>
      </c>
      <c r="G36" s="194">
        <v>6825</v>
      </c>
      <c r="H36" s="194">
        <v>4950</v>
      </c>
      <c r="I36" s="94">
        <f t="shared" si="11"/>
        <v>1875</v>
      </c>
      <c r="J36" s="86">
        <v>0</v>
      </c>
      <c r="K36" s="86">
        <v>0</v>
      </c>
      <c r="L36" s="195">
        <f t="shared" si="9"/>
        <v>0</v>
      </c>
      <c r="M36" s="15">
        <f t="shared" si="10"/>
        <v>0</v>
      </c>
      <c r="N36" s="148">
        <v>0</v>
      </c>
      <c r="O36" s="72"/>
      <c r="P36" s="73"/>
      <c r="Q36" s="72"/>
      <c r="R36" s="73"/>
    </row>
    <row r="37" spans="1:18" x14ac:dyDescent="0.2">
      <c r="A37" s="189" t="s">
        <v>97</v>
      </c>
      <c r="B37" s="189" t="s">
        <v>98</v>
      </c>
      <c r="C37" s="196" t="s">
        <v>62</v>
      </c>
      <c r="D37" s="191">
        <v>1</v>
      </c>
      <c r="E37" s="192">
        <v>0.1</v>
      </c>
      <c r="F37" s="193">
        <v>12</v>
      </c>
      <c r="G37" s="194">
        <v>9406</v>
      </c>
      <c r="H37" s="194">
        <v>9406</v>
      </c>
      <c r="I37" s="94">
        <f t="shared" si="11"/>
        <v>0</v>
      </c>
      <c r="J37" s="86">
        <v>0</v>
      </c>
      <c r="K37" s="86">
        <v>0</v>
      </c>
      <c r="L37" s="195">
        <f t="shared" si="9"/>
        <v>0</v>
      </c>
      <c r="M37" s="15">
        <f t="shared" si="10"/>
        <v>0</v>
      </c>
      <c r="N37" s="148">
        <v>0</v>
      </c>
      <c r="O37" s="72"/>
      <c r="P37" s="73"/>
      <c r="Q37" s="72"/>
      <c r="R37" s="73"/>
    </row>
    <row r="38" spans="1:18" x14ac:dyDescent="0.2">
      <c r="A38" s="189" t="s">
        <v>99</v>
      </c>
      <c r="B38" s="189" t="s">
        <v>100</v>
      </c>
      <c r="C38" s="196" t="s">
        <v>62</v>
      </c>
      <c r="D38" s="191">
        <v>1</v>
      </c>
      <c r="E38" s="192">
        <v>1</v>
      </c>
      <c r="F38" s="193">
        <v>12</v>
      </c>
      <c r="G38" s="194">
        <v>46072</v>
      </c>
      <c r="H38" s="194">
        <v>17290</v>
      </c>
      <c r="I38" s="94">
        <f t="shared" si="11"/>
        <v>28782</v>
      </c>
      <c r="J38" s="86">
        <v>0</v>
      </c>
      <c r="K38" s="86">
        <v>0</v>
      </c>
      <c r="L38" s="195">
        <f t="shared" si="9"/>
        <v>0</v>
      </c>
      <c r="M38" s="15">
        <f t="shared" si="10"/>
        <v>0</v>
      </c>
      <c r="N38" s="148">
        <v>0</v>
      </c>
      <c r="O38" s="72"/>
      <c r="P38" s="73"/>
      <c r="Q38" s="72"/>
      <c r="R38" s="73"/>
    </row>
    <row r="39" spans="1:18" x14ac:dyDescent="0.2">
      <c r="A39" s="189" t="s">
        <v>101</v>
      </c>
      <c r="B39" s="189" t="s">
        <v>102</v>
      </c>
      <c r="C39" s="196" t="s">
        <v>62</v>
      </c>
      <c r="D39" s="191">
        <v>1</v>
      </c>
      <c r="E39" s="192">
        <v>1</v>
      </c>
      <c r="F39" s="193">
        <v>12</v>
      </c>
      <c r="G39" s="194">
        <v>50000</v>
      </c>
      <c r="H39" s="194">
        <v>10000</v>
      </c>
      <c r="I39" s="94">
        <f t="shared" si="11"/>
        <v>40000</v>
      </c>
      <c r="J39" s="86">
        <v>0</v>
      </c>
      <c r="K39" s="86">
        <v>0</v>
      </c>
      <c r="L39" s="195">
        <f t="shared" si="9"/>
        <v>0</v>
      </c>
      <c r="M39" s="15">
        <f t="shared" si="10"/>
        <v>0</v>
      </c>
      <c r="N39" s="148">
        <v>0</v>
      </c>
      <c r="O39" s="72"/>
      <c r="P39" s="73"/>
      <c r="Q39" s="72"/>
      <c r="R39" s="73"/>
    </row>
    <row r="40" spans="1:18" x14ac:dyDescent="0.2">
      <c r="A40" s="189" t="s">
        <v>103</v>
      </c>
      <c r="B40" s="189" t="s">
        <v>100</v>
      </c>
      <c r="C40" s="196" t="s">
        <v>62</v>
      </c>
      <c r="D40" s="191">
        <v>1</v>
      </c>
      <c r="E40" s="192">
        <v>1</v>
      </c>
      <c r="F40" s="193">
        <v>12</v>
      </c>
      <c r="G40" s="194">
        <v>45500</v>
      </c>
      <c r="H40" s="194">
        <v>23205</v>
      </c>
      <c r="I40" s="94">
        <f t="shared" si="11"/>
        <v>22295</v>
      </c>
      <c r="J40" s="86">
        <v>0</v>
      </c>
      <c r="K40" s="86">
        <v>0</v>
      </c>
      <c r="L40" s="195">
        <f t="shared" si="9"/>
        <v>0</v>
      </c>
      <c r="M40" s="15">
        <f t="shared" si="10"/>
        <v>0</v>
      </c>
      <c r="N40" s="148">
        <v>0</v>
      </c>
      <c r="O40" s="72"/>
      <c r="P40" s="73"/>
      <c r="Q40" s="72"/>
      <c r="R40" s="73"/>
    </row>
    <row r="41" spans="1:18" x14ac:dyDescent="0.2">
      <c r="A41" s="189" t="s">
        <v>104</v>
      </c>
      <c r="B41" s="189" t="s">
        <v>100</v>
      </c>
      <c r="C41" s="196" t="s">
        <v>62</v>
      </c>
      <c r="D41" s="191">
        <v>1</v>
      </c>
      <c r="E41" s="192">
        <v>1</v>
      </c>
      <c r="F41" s="193">
        <v>12</v>
      </c>
      <c r="G41" s="194">
        <v>48630</v>
      </c>
      <c r="H41" s="194">
        <v>9726</v>
      </c>
      <c r="I41" s="94">
        <f t="shared" si="11"/>
        <v>38904</v>
      </c>
      <c r="J41" s="86">
        <v>0</v>
      </c>
      <c r="K41" s="86">
        <v>0</v>
      </c>
      <c r="L41" s="195">
        <f t="shared" si="9"/>
        <v>0</v>
      </c>
      <c r="M41" s="15">
        <f t="shared" si="10"/>
        <v>0</v>
      </c>
      <c r="N41" s="148">
        <v>0</v>
      </c>
      <c r="O41" s="72"/>
      <c r="P41" s="73"/>
      <c r="Q41" s="72"/>
      <c r="R41" s="73"/>
    </row>
    <row r="42" spans="1:18" x14ac:dyDescent="0.2">
      <c r="A42" s="189" t="s">
        <v>105</v>
      </c>
      <c r="B42" s="189" t="s">
        <v>106</v>
      </c>
      <c r="C42" s="196" t="s">
        <v>62</v>
      </c>
      <c r="D42" s="191">
        <v>1</v>
      </c>
      <c r="E42" s="192">
        <v>1</v>
      </c>
      <c r="F42" s="193">
        <v>12</v>
      </c>
      <c r="G42" s="194">
        <v>44179</v>
      </c>
      <c r="H42" s="194">
        <v>9719.3799999999992</v>
      </c>
      <c r="I42" s="94">
        <f t="shared" si="11"/>
        <v>34459.620000000003</v>
      </c>
      <c r="J42" s="86">
        <v>0</v>
      </c>
      <c r="K42" s="86">
        <v>0</v>
      </c>
      <c r="L42" s="195">
        <f t="shared" si="9"/>
        <v>0</v>
      </c>
      <c r="M42" s="15">
        <f t="shared" si="10"/>
        <v>0</v>
      </c>
      <c r="N42" s="148">
        <v>0</v>
      </c>
      <c r="O42" s="72"/>
      <c r="P42" s="73"/>
      <c r="Q42" s="72"/>
      <c r="R42" s="73"/>
    </row>
    <row r="43" spans="1:18" x14ac:dyDescent="0.2">
      <c r="A43" s="189" t="s">
        <v>107</v>
      </c>
      <c r="B43" s="189" t="s">
        <v>108</v>
      </c>
      <c r="C43" s="196" t="s">
        <v>56</v>
      </c>
      <c r="D43" s="191">
        <v>1</v>
      </c>
      <c r="E43" s="192">
        <v>0.3</v>
      </c>
      <c r="F43" s="193">
        <v>12</v>
      </c>
      <c r="G43" s="194">
        <v>30750</v>
      </c>
      <c r="H43" s="194">
        <v>0</v>
      </c>
      <c r="I43" s="94">
        <f t="shared" si="11"/>
        <v>30750</v>
      </c>
      <c r="J43" s="86">
        <v>0</v>
      </c>
      <c r="K43" s="86">
        <v>0</v>
      </c>
      <c r="L43" s="195">
        <f t="shared" si="9"/>
        <v>0</v>
      </c>
      <c r="M43" s="15" t="str">
        <f t="shared" si="10"/>
        <v>N/A</v>
      </c>
      <c r="N43" s="148">
        <v>0</v>
      </c>
      <c r="O43" s="72"/>
      <c r="P43" s="73"/>
      <c r="Q43" s="72"/>
      <c r="R43" s="73"/>
    </row>
    <row r="44" spans="1:18" x14ac:dyDescent="0.2">
      <c r="A44" s="189" t="s">
        <v>109</v>
      </c>
      <c r="B44" s="189" t="s">
        <v>110</v>
      </c>
      <c r="C44" s="196" t="s">
        <v>62</v>
      </c>
      <c r="D44" s="191">
        <v>1</v>
      </c>
      <c r="E44" s="192">
        <v>0.25</v>
      </c>
      <c r="F44" s="193">
        <v>12</v>
      </c>
      <c r="G44" s="194">
        <v>14950</v>
      </c>
      <c r="H44" s="194">
        <v>0</v>
      </c>
      <c r="I44" s="94">
        <f t="shared" si="11"/>
        <v>14950</v>
      </c>
      <c r="J44" s="86">
        <v>0</v>
      </c>
      <c r="K44" s="86">
        <v>0</v>
      </c>
      <c r="L44" s="195">
        <f t="shared" si="9"/>
        <v>0</v>
      </c>
      <c r="M44" s="15" t="str">
        <f t="shared" si="10"/>
        <v>N/A</v>
      </c>
      <c r="N44" s="148">
        <v>0</v>
      </c>
      <c r="O44" s="72"/>
      <c r="P44" s="73"/>
      <c r="Q44" s="72"/>
      <c r="R44" s="73"/>
    </row>
    <row r="45" spans="1:18" x14ac:dyDescent="0.2">
      <c r="A45" s="189" t="s">
        <v>111</v>
      </c>
      <c r="B45" s="189" t="s">
        <v>110</v>
      </c>
      <c r="C45" s="196" t="s">
        <v>62</v>
      </c>
      <c r="D45" s="191">
        <v>1</v>
      </c>
      <c r="E45" s="192">
        <v>0.2</v>
      </c>
      <c r="F45" s="193">
        <v>12</v>
      </c>
      <c r="G45" s="194">
        <v>12430.8</v>
      </c>
      <c r="H45" s="194">
        <v>0</v>
      </c>
      <c r="I45" s="94">
        <f t="shared" si="11"/>
        <v>12430.8</v>
      </c>
      <c r="J45" s="86">
        <v>0</v>
      </c>
      <c r="K45" s="86">
        <v>0</v>
      </c>
      <c r="L45" s="195">
        <f t="shared" si="9"/>
        <v>0</v>
      </c>
      <c r="M45" s="15" t="str">
        <f t="shared" si="10"/>
        <v>N/A</v>
      </c>
      <c r="N45" s="148">
        <v>0</v>
      </c>
      <c r="O45" s="72"/>
      <c r="P45" s="73"/>
      <c r="Q45" s="72"/>
      <c r="R45" s="73"/>
    </row>
    <row r="46" spans="1:18" x14ac:dyDescent="0.2">
      <c r="A46" s="189" t="s">
        <v>112</v>
      </c>
      <c r="B46" s="189" t="s">
        <v>110</v>
      </c>
      <c r="C46" s="196" t="s">
        <v>62</v>
      </c>
      <c r="D46" s="191">
        <v>1</v>
      </c>
      <c r="E46" s="192">
        <v>0.2</v>
      </c>
      <c r="F46" s="193">
        <v>12</v>
      </c>
      <c r="G46" s="194">
        <v>11700</v>
      </c>
      <c r="H46" s="194">
        <v>0</v>
      </c>
      <c r="I46" s="94">
        <f t="shared" si="11"/>
        <v>11700</v>
      </c>
      <c r="J46" s="86">
        <v>0</v>
      </c>
      <c r="K46" s="86">
        <v>0</v>
      </c>
      <c r="L46" s="195">
        <f t="shared" si="9"/>
        <v>0</v>
      </c>
      <c r="M46" s="15" t="str">
        <f t="shared" si="10"/>
        <v>N/A</v>
      </c>
      <c r="N46" s="148">
        <v>0</v>
      </c>
      <c r="O46" s="72"/>
      <c r="P46" s="73"/>
      <c r="Q46" s="72"/>
      <c r="R46" s="73"/>
    </row>
    <row r="47" spans="1:18" x14ac:dyDescent="0.2">
      <c r="A47" s="189" t="s">
        <v>113</v>
      </c>
      <c r="B47" s="189" t="s">
        <v>114</v>
      </c>
      <c r="C47" s="196" t="s">
        <v>62</v>
      </c>
      <c r="D47" s="191">
        <v>1</v>
      </c>
      <c r="E47" s="192">
        <v>0.3</v>
      </c>
      <c r="F47" s="193">
        <v>12</v>
      </c>
      <c r="G47" s="194">
        <v>27000</v>
      </c>
      <c r="H47" s="194">
        <v>0</v>
      </c>
      <c r="I47" s="94">
        <f t="shared" si="11"/>
        <v>27000</v>
      </c>
      <c r="J47" s="86">
        <v>0</v>
      </c>
      <c r="K47" s="86">
        <v>0</v>
      </c>
      <c r="L47" s="195">
        <f t="shared" si="9"/>
        <v>0</v>
      </c>
      <c r="M47" s="15" t="str">
        <f t="shared" si="10"/>
        <v>N/A</v>
      </c>
      <c r="N47" s="148">
        <v>0</v>
      </c>
      <c r="O47" s="72"/>
      <c r="P47" s="73"/>
      <c r="Q47" s="72"/>
      <c r="R47" s="73"/>
    </row>
    <row r="48" spans="1:18" x14ac:dyDescent="0.2">
      <c r="A48" s="189" t="s">
        <v>115</v>
      </c>
      <c r="B48" s="189" t="s">
        <v>116</v>
      </c>
      <c r="C48" s="196" t="s">
        <v>62</v>
      </c>
      <c r="D48" s="191">
        <v>1</v>
      </c>
      <c r="E48" s="192">
        <v>0.3</v>
      </c>
      <c r="F48" s="193">
        <v>12</v>
      </c>
      <c r="G48" s="194">
        <v>14118</v>
      </c>
      <c r="H48" s="194">
        <v>0</v>
      </c>
      <c r="I48" s="94">
        <f t="shared" si="11"/>
        <v>14118</v>
      </c>
      <c r="J48" s="86">
        <v>0</v>
      </c>
      <c r="K48" s="86">
        <v>0</v>
      </c>
      <c r="L48" s="195">
        <f t="shared" si="9"/>
        <v>0</v>
      </c>
      <c r="M48" s="15" t="str">
        <f t="shared" si="10"/>
        <v>N/A</v>
      </c>
      <c r="N48" s="148">
        <v>0</v>
      </c>
      <c r="O48" s="72"/>
      <c r="P48" s="73"/>
      <c r="Q48" s="72"/>
      <c r="R48" s="73"/>
    </row>
    <row r="49" spans="1:18" x14ac:dyDescent="0.2">
      <c r="A49" s="189" t="s">
        <v>117</v>
      </c>
      <c r="B49" s="189" t="s">
        <v>84</v>
      </c>
      <c r="C49" s="196" t="s">
        <v>62</v>
      </c>
      <c r="D49" s="191">
        <v>1</v>
      </c>
      <c r="E49" s="192">
        <v>0.2</v>
      </c>
      <c r="F49" s="193">
        <v>12</v>
      </c>
      <c r="G49" s="194">
        <v>8470.7999999999993</v>
      </c>
      <c r="H49" s="194">
        <v>0</v>
      </c>
      <c r="I49" s="94">
        <f t="shared" si="11"/>
        <v>8470.7999999999993</v>
      </c>
      <c r="J49" s="86">
        <v>0</v>
      </c>
      <c r="K49" s="86">
        <v>0</v>
      </c>
      <c r="L49" s="195">
        <f t="shared" si="9"/>
        <v>0</v>
      </c>
      <c r="M49" s="15" t="str">
        <f t="shared" si="10"/>
        <v>N/A</v>
      </c>
      <c r="N49" s="148">
        <v>0</v>
      </c>
      <c r="O49" s="72"/>
      <c r="P49" s="73"/>
      <c r="Q49" s="72"/>
      <c r="R49" s="73"/>
    </row>
    <row r="50" spans="1:18" x14ac:dyDescent="0.2">
      <c r="A50" s="189" t="s">
        <v>118</v>
      </c>
      <c r="B50" s="189" t="s">
        <v>84</v>
      </c>
      <c r="C50" s="196" t="s">
        <v>62</v>
      </c>
      <c r="D50" s="191">
        <v>1</v>
      </c>
      <c r="E50" s="192">
        <v>0.2</v>
      </c>
      <c r="F50" s="193">
        <v>12</v>
      </c>
      <c r="G50" s="194">
        <v>8173.08</v>
      </c>
      <c r="H50" s="194">
        <v>0</v>
      </c>
      <c r="I50" s="94">
        <f t="shared" si="11"/>
        <v>8173.08</v>
      </c>
      <c r="J50" s="86">
        <v>0</v>
      </c>
      <c r="K50" s="86">
        <v>0</v>
      </c>
      <c r="L50" s="195">
        <f t="shared" si="9"/>
        <v>0</v>
      </c>
      <c r="M50" s="15" t="str">
        <f t="shared" si="10"/>
        <v>N/A</v>
      </c>
      <c r="N50" s="148">
        <v>0</v>
      </c>
      <c r="O50" s="72"/>
      <c r="P50" s="73"/>
      <c r="Q50" s="72"/>
      <c r="R50" s="73"/>
    </row>
    <row r="51" spans="1:18" x14ac:dyDescent="0.2">
      <c r="A51" s="189" t="s">
        <v>77</v>
      </c>
      <c r="B51" s="189" t="s">
        <v>84</v>
      </c>
      <c r="C51" s="196" t="s">
        <v>62</v>
      </c>
      <c r="D51" s="191">
        <v>1</v>
      </c>
      <c r="E51" s="192">
        <v>1</v>
      </c>
      <c r="F51" s="193">
        <v>12</v>
      </c>
      <c r="G51" s="194">
        <v>45406</v>
      </c>
      <c r="H51" s="194">
        <v>0</v>
      </c>
      <c r="I51" s="94">
        <f t="shared" si="11"/>
        <v>45406</v>
      </c>
      <c r="J51" s="86">
        <v>0</v>
      </c>
      <c r="K51" s="86">
        <v>0</v>
      </c>
      <c r="L51" s="195">
        <f t="shared" si="9"/>
        <v>0</v>
      </c>
      <c r="M51" s="15" t="str">
        <f t="shared" si="10"/>
        <v>N/A</v>
      </c>
      <c r="N51" s="148">
        <v>0</v>
      </c>
      <c r="O51" s="72"/>
      <c r="P51" s="73"/>
      <c r="Q51" s="72"/>
      <c r="R51" s="73"/>
    </row>
    <row r="52" spans="1:18" x14ac:dyDescent="0.2">
      <c r="A52" s="189" t="s">
        <v>119</v>
      </c>
      <c r="B52" s="189" t="s">
        <v>120</v>
      </c>
      <c r="C52" s="196" t="s">
        <v>62</v>
      </c>
      <c r="D52" s="191">
        <v>1</v>
      </c>
      <c r="E52" s="192">
        <v>0.4</v>
      </c>
      <c r="F52" s="193">
        <v>12</v>
      </c>
      <c r="G52" s="194">
        <v>26000</v>
      </c>
      <c r="H52" s="194">
        <v>0</v>
      </c>
      <c r="I52" s="94">
        <f t="shared" si="11"/>
        <v>26000</v>
      </c>
      <c r="J52" s="86">
        <v>0</v>
      </c>
      <c r="K52" s="86">
        <v>0</v>
      </c>
      <c r="L52" s="195">
        <f t="shared" si="9"/>
        <v>0</v>
      </c>
      <c r="M52" s="15" t="str">
        <f t="shared" si="10"/>
        <v>N/A</v>
      </c>
      <c r="N52" s="148">
        <v>0</v>
      </c>
      <c r="O52" s="72"/>
      <c r="P52" s="73"/>
      <c r="Q52" s="72"/>
      <c r="R52" s="73"/>
    </row>
    <row r="53" spans="1:18" x14ac:dyDescent="0.2">
      <c r="A53" s="189" t="s">
        <v>121</v>
      </c>
      <c r="B53" s="189" t="s">
        <v>122</v>
      </c>
      <c r="C53" s="196" t="s">
        <v>62</v>
      </c>
      <c r="D53" s="191">
        <v>1</v>
      </c>
      <c r="E53" s="192">
        <v>0.2</v>
      </c>
      <c r="F53" s="193">
        <v>12</v>
      </c>
      <c r="G53" s="194">
        <v>7524.5400000000009</v>
      </c>
      <c r="H53" s="194">
        <v>0</v>
      </c>
      <c r="I53" s="94">
        <f t="shared" si="11"/>
        <v>7524.5400000000009</v>
      </c>
      <c r="J53" s="86">
        <v>0</v>
      </c>
      <c r="K53" s="86">
        <v>0</v>
      </c>
      <c r="L53" s="195">
        <f t="shared" si="9"/>
        <v>0</v>
      </c>
      <c r="M53" s="15" t="str">
        <f t="shared" si="10"/>
        <v>N/A</v>
      </c>
      <c r="N53" s="148">
        <v>0</v>
      </c>
      <c r="O53" s="72"/>
      <c r="P53" s="73"/>
      <c r="Q53" s="72"/>
      <c r="R53" s="73"/>
    </row>
    <row r="54" spans="1:18" x14ac:dyDescent="0.2">
      <c r="A54" s="189" t="s">
        <v>123</v>
      </c>
      <c r="B54" s="189" t="s">
        <v>124</v>
      </c>
      <c r="C54" s="196" t="s">
        <v>62</v>
      </c>
      <c r="D54" s="191">
        <v>1</v>
      </c>
      <c r="E54" s="192">
        <v>0.1</v>
      </c>
      <c r="F54" s="193">
        <v>12</v>
      </c>
      <c r="G54" s="194">
        <v>5345.6</v>
      </c>
      <c r="H54" s="194">
        <v>0</v>
      </c>
      <c r="I54" s="94">
        <f t="shared" si="11"/>
        <v>5345.6</v>
      </c>
      <c r="J54" s="86">
        <v>0</v>
      </c>
      <c r="K54" s="86">
        <v>0</v>
      </c>
      <c r="L54" s="195">
        <f t="shared" si="9"/>
        <v>0</v>
      </c>
      <c r="M54" s="15" t="str">
        <f t="shared" si="10"/>
        <v>N/A</v>
      </c>
      <c r="N54" s="148">
        <v>0</v>
      </c>
      <c r="O54" s="72"/>
      <c r="P54" s="73"/>
      <c r="Q54" s="72"/>
      <c r="R54" s="73"/>
    </row>
    <row r="55" spans="1:18" x14ac:dyDescent="0.2">
      <c r="A55" s="189" t="s">
        <v>125</v>
      </c>
      <c r="B55" s="189" t="s">
        <v>126</v>
      </c>
      <c r="C55" s="196" t="s">
        <v>59</v>
      </c>
      <c r="D55" s="191">
        <v>1</v>
      </c>
      <c r="E55" s="192">
        <v>0.2</v>
      </c>
      <c r="F55" s="193">
        <v>12</v>
      </c>
      <c r="G55" s="194">
        <v>11740.2</v>
      </c>
      <c r="H55" s="194">
        <v>0</v>
      </c>
      <c r="I55" s="94">
        <f t="shared" si="11"/>
        <v>11740.2</v>
      </c>
      <c r="J55" s="86">
        <v>0</v>
      </c>
      <c r="K55" s="86">
        <v>0</v>
      </c>
      <c r="L55" s="195">
        <f t="shared" si="9"/>
        <v>0</v>
      </c>
      <c r="M55" s="15" t="str">
        <f t="shared" si="10"/>
        <v>N/A</v>
      </c>
      <c r="N55" s="148">
        <v>0</v>
      </c>
      <c r="O55" s="72"/>
      <c r="P55" s="73"/>
      <c r="Q55" s="72"/>
      <c r="R55" s="73"/>
    </row>
    <row r="56" spans="1:18" x14ac:dyDescent="0.2">
      <c r="A56" s="189" t="s">
        <v>127</v>
      </c>
      <c r="B56" s="189" t="s">
        <v>128</v>
      </c>
      <c r="C56" s="196" t="s">
        <v>59</v>
      </c>
      <c r="D56" s="191">
        <v>1</v>
      </c>
      <c r="E56" s="192">
        <v>0.25</v>
      </c>
      <c r="F56" s="193">
        <v>12</v>
      </c>
      <c r="G56" s="194">
        <v>19375</v>
      </c>
      <c r="H56" s="194">
        <v>0</v>
      </c>
      <c r="I56" s="94">
        <f t="shared" si="11"/>
        <v>19375</v>
      </c>
      <c r="J56" s="86">
        <v>0</v>
      </c>
      <c r="K56" s="86">
        <v>0</v>
      </c>
      <c r="L56" s="195">
        <f t="shared" si="9"/>
        <v>0</v>
      </c>
      <c r="M56" s="15" t="str">
        <f t="shared" si="10"/>
        <v>N/A</v>
      </c>
      <c r="N56" s="148">
        <v>0</v>
      </c>
      <c r="O56" s="72"/>
      <c r="P56" s="73"/>
      <c r="Q56" s="72"/>
      <c r="R56" s="73"/>
    </row>
    <row r="57" spans="1:18" x14ac:dyDescent="0.2">
      <c r="A57" s="189" t="s">
        <v>129</v>
      </c>
      <c r="B57" s="189" t="s">
        <v>130</v>
      </c>
      <c r="C57" s="196" t="s">
        <v>59</v>
      </c>
      <c r="D57" s="191">
        <v>1</v>
      </c>
      <c r="E57" s="192">
        <v>0.3</v>
      </c>
      <c r="F57" s="193">
        <v>12</v>
      </c>
      <c r="G57" s="194">
        <v>22500</v>
      </c>
      <c r="H57" s="194">
        <v>0</v>
      </c>
      <c r="I57" s="94">
        <f t="shared" si="11"/>
        <v>22500</v>
      </c>
      <c r="J57" s="86">
        <v>0</v>
      </c>
      <c r="K57" s="86">
        <v>0</v>
      </c>
      <c r="L57" s="195">
        <f t="shared" si="9"/>
        <v>0</v>
      </c>
      <c r="M57" s="15" t="str">
        <f t="shared" si="10"/>
        <v>N/A</v>
      </c>
      <c r="N57" s="148">
        <v>0</v>
      </c>
      <c r="O57" s="72"/>
      <c r="P57" s="73"/>
      <c r="Q57" s="72"/>
      <c r="R57" s="73"/>
    </row>
    <row r="58" spans="1:18" x14ac:dyDescent="0.2">
      <c r="A58" s="189" t="s">
        <v>131</v>
      </c>
      <c r="B58" s="189" t="s">
        <v>132</v>
      </c>
      <c r="C58" s="196" t="s">
        <v>62</v>
      </c>
      <c r="D58" s="191">
        <v>1</v>
      </c>
      <c r="E58" s="192">
        <v>0.2</v>
      </c>
      <c r="F58" s="193">
        <v>12</v>
      </c>
      <c r="G58" s="194">
        <v>11943.36</v>
      </c>
      <c r="H58" s="194">
        <v>0</v>
      </c>
      <c r="I58" s="94">
        <f t="shared" si="11"/>
        <v>11943.36</v>
      </c>
      <c r="J58" s="86">
        <v>0</v>
      </c>
      <c r="K58" s="86">
        <v>0</v>
      </c>
      <c r="L58" s="195">
        <f t="shared" si="9"/>
        <v>0</v>
      </c>
      <c r="M58" s="15" t="str">
        <f t="shared" si="10"/>
        <v>N/A</v>
      </c>
      <c r="N58" s="148">
        <v>0</v>
      </c>
      <c r="O58" s="72"/>
      <c r="P58" s="73"/>
      <c r="Q58" s="72"/>
      <c r="R58" s="73"/>
    </row>
    <row r="59" spans="1:18" x14ac:dyDescent="0.2">
      <c r="A59" s="189" t="s">
        <v>133</v>
      </c>
      <c r="B59" s="189" t="s">
        <v>134</v>
      </c>
      <c r="C59" s="196" t="s">
        <v>59</v>
      </c>
      <c r="D59" s="191">
        <v>1</v>
      </c>
      <c r="E59" s="192">
        <v>0.2</v>
      </c>
      <c r="F59" s="193">
        <v>12</v>
      </c>
      <c r="G59" s="194">
        <v>13000</v>
      </c>
      <c r="H59" s="194">
        <v>0</v>
      </c>
      <c r="I59" s="94">
        <f t="shared" si="11"/>
        <v>13000</v>
      </c>
      <c r="J59" s="86">
        <v>0</v>
      </c>
      <c r="K59" s="86">
        <v>0</v>
      </c>
      <c r="L59" s="195">
        <f t="shared" si="9"/>
        <v>0</v>
      </c>
      <c r="M59" s="15" t="str">
        <f t="shared" si="10"/>
        <v>N/A</v>
      </c>
      <c r="N59" s="148">
        <v>0</v>
      </c>
      <c r="O59" s="72"/>
      <c r="P59" s="73"/>
      <c r="Q59" s="72"/>
      <c r="R59" s="73"/>
    </row>
    <row r="60" spans="1:18" x14ac:dyDescent="0.2">
      <c r="A60" s="189" t="s">
        <v>135</v>
      </c>
      <c r="B60" s="189" t="s">
        <v>136</v>
      </c>
      <c r="C60" s="196" t="s">
        <v>59</v>
      </c>
      <c r="D60" s="191">
        <v>1</v>
      </c>
      <c r="E60" s="192">
        <v>0.2</v>
      </c>
      <c r="F60" s="193">
        <v>12</v>
      </c>
      <c r="G60" s="194">
        <v>16000</v>
      </c>
      <c r="H60" s="194">
        <v>0</v>
      </c>
      <c r="I60" s="94">
        <f t="shared" si="11"/>
        <v>16000</v>
      </c>
      <c r="J60" s="86">
        <v>0</v>
      </c>
      <c r="K60" s="86">
        <v>0</v>
      </c>
      <c r="L60" s="195">
        <f t="shared" si="9"/>
        <v>0</v>
      </c>
      <c r="M60" s="15" t="str">
        <f t="shared" si="10"/>
        <v>N/A</v>
      </c>
      <c r="N60" s="148">
        <v>0</v>
      </c>
      <c r="O60" s="72"/>
      <c r="P60" s="73"/>
      <c r="Q60" s="72"/>
      <c r="R60" s="73"/>
    </row>
    <row r="61" spans="1:18" x14ac:dyDescent="0.2">
      <c r="A61" s="189" t="s">
        <v>137</v>
      </c>
      <c r="B61" s="189" t="s">
        <v>138</v>
      </c>
      <c r="C61" s="196" t="s">
        <v>62</v>
      </c>
      <c r="D61" s="191">
        <v>1</v>
      </c>
      <c r="E61" s="192">
        <v>0.2</v>
      </c>
      <c r="F61" s="193">
        <v>12</v>
      </c>
      <c r="G61" s="194">
        <v>6754.8</v>
      </c>
      <c r="H61" s="194">
        <v>0</v>
      </c>
      <c r="I61" s="94">
        <f t="shared" si="11"/>
        <v>6754.8</v>
      </c>
      <c r="J61" s="86">
        <v>0</v>
      </c>
      <c r="K61" s="86">
        <v>0</v>
      </c>
      <c r="L61" s="195">
        <f t="shared" si="9"/>
        <v>0</v>
      </c>
      <c r="M61" s="15" t="str">
        <f t="shared" si="10"/>
        <v>N/A</v>
      </c>
      <c r="N61" s="148">
        <v>0</v>
      </c>
      <c r="O61" s="72"/>
      <c r="P61" s="73"/>
      <c r="Q61" s="72"/>
      <c r="R61" s="73"/>
    </row>
    <row r="62" spans="1:18" x14ac:dyDescent="0.2">
      <c r="A62" s="189" t="s">
        <v>139</v>
      </c>
      <c r="B62" s="189" t="s">
        <v>138</v>
      </c>
      <c r="C62" s="196" t="s">
        <v>62</v>
      </c>
      <c r="D62" s="191">
        <v>1</v>
      </c>
      <c r="E62" s="192">
        <v>0.15</v>
      </c>
      <c r="F62" s="193">
        <v>12</v>
      </c>
      <c r="G62" s="194">
        <v>4953.5200000000004</v>
      </c>
      <c r="H62" s="194">
        <v>0</v>
      </c>
      <c r="I62" s="94">
        <f t="shared" si="11"/>
        <v>4953.5200000000004</v>
      </c>
      <c r="J62" s="86">
        <v>0</v>
      </c>
      <c r="K62" s="86">
        <v>0</v>
      </c>
      <c r="L62" s="195">
        <f t="shared" si="9"/>
        <v>0</v>
      </c>
      <c r="M62" s="15" t="str">
        <f t="shared" si="10"/>
        <v>N/A</v>
      </c>
      <c r="N62" s="148">
        <v>0</v>
      </c>
      <c r="O62" s="72"/>
      <c r="P62" s="73"/>
      <c r="Q62" s="72"/>
      <c r="R62" s="73"/>
    </row>
    <row r="63" spans="1:18" x14ac:dyDescent="0.2">
      <c r="A63" s="189" t="s">
        <v>140</v>
      </c>
      <c r="B63" s="189" t="s">
        <v>138</v>
      </c>
      <c r="C63" s="196" t="s">
        <v>62</v>
      </c>
      <c r="D63" s="191">
        <v>1</v>
      </c>
      <c r="E63" s="192">
        <v>0.2</v>
      </c>
      <c r="F63" s="193">
        <v>12</v>
      </c>
      <c r="G63" s="194">
        <v>9256</v>
      </c>
      <c r="H63" s="194">
        <v>0</v>
      </c>
      <c r="I63" s="94">
        <f t="shared" si="11"/>
        <v>9256</v>
      </c>
      <c r="J63" s="86">
        <v>0</v>
      </c>
      <c r="K63" s="86">
        <v>0</v>
      </c>
      <c r="L63" s="195">
        <f t="shared" si="9"/>
        <v>0</v>
      </c>
      <c r="M63" s="15" t="str">
        <f t="shared" si="10"/>
        <v>N/A</v>
      </c>
      <c r="N63" s="148">
        <v>0</v>
      </c>
      <c r="O63" s="72"/>
      <c r="P63" s="73"/>
      <c r="Q63" s="72"/>
      <c r="R63" s="73"/>
    </row>
    <row r="64" spans="1:18" x14ac:dyDescent="0.2">
      <c r="A64" s="189" t="s">
        <v>141</v>
      </c>
      <c r="B64" s="189" t="s">
        <v>138</v>
      </c>
      <c r="C64" s="196" t="s">
        <v>62</v>
      </c>
      <c r="D64" s="191">
        <v>1</v>
      </c>
      <c r="E64" s="192">
        <v>0.2</v>
      </c>
      <c r="F64" s="193">
        <v>12</v>
      </c>
      <c r="G64" s="194">
        <v>9006.4</v>
      </c>
      <c r="H64" s="194">
        <v>0</v>
      </c>
      <c r="I64" s="94">
        <f t="shared" si="11"/>
        <v>9006.4</v>
      </c>
      <c r="J64" s="86">
        <v>0</v>
      </c>
      <c r="K64" s="86">
        <v>0</v>
      </c>
      <c r="L64" s="195">
        <f t="shared" si="9"/>
        <v>0</v>
      </c>
      <c r="M64" s="15" t="str">
        <f t="shared" si="10"/>
        <v>N/A</v>
      </c>
      <c r="N64" s="148">
        <v>0</v>
      </c>
      <c r="O64" s="72"/>
      <c r="P64" s="73"/>
      <c r="Q64" s="72"/>
      <c r="R64" s="73"/>
    </row>
    <row r="65" spans="1:18" x14ac:dyDescent="0.2">
      <c r="A65" s="189" t="s">
        <v>142</v>
      </c>
      <c r="B65" s="189" t="s">
        <v>143</v>
      </c>
      <c r="C65" s="196" t="s">
        <v>56</v>
      </c>
      <c r="D65" s="191">
        <v>1</v>
      </c>
      <c r="E65" s="192">
        <v>0.1</v>
      </c>
      <c r="F65" s="193">
        <v>12</v>
      </c>
      <c r="G65" s="194">
        <v>21402.300000000003</v>
      </c>
      <c r="H65" s="194">
        <v>0</v>
      </c>
      <c r="I65" s="94">
        <f t="shared" si="11"/>
        <v>21402.300000000003</v>
      </c>
      <c r="J65" s="86">
        <v>0</v>
      </c>
      <c r="K65" s="86">
        <v>0</v>
      </c>
      <c r="L65" s="195">
        <f t="shared" si="9"/>
        <v>0</v>
      </c>
      <c r="M65" s="15" t="str">
        <f t="shared" si="10"/>
        <v>N/A</v>
      </c>
      <c r="N65" s="148">
        <v>0</v>
      </c>
      <c r="O65" s="72"/>
      <c r="P65" s="73"/>
      <c r="Q65" s="72"/>
      <c r="R65" s="73"/>
    </row>
    <row r="66" spans="1:18" x14ac:dyDescent="0.2">
      <c r="A66" s="189" t="s">
        <v>144</v>
      </c>
      <c r="B66" s="189" t="s">
        <v>145</v>
      </c>
      <c r="C66" s="196" t="s">
        <v>59</v>
      </c>
      <c r="D66" s="191">
        <v>1</v>
      </c>
      <c r="E66" s="192">
        <v>0.2</v>
      </c>
      <c r="F66" s="193">
        <v>12</v>
      </c>
      <c r="G66" s="194">
        <v>10000</v>
      </c>
      <c r="H66" s="194">
        <v>0</v>
      </c>
      <c r="I66" s="94">
        <f t="shared" si="11"/>
        <v>10000</v>
      </c>
      <c r="J66" s="86">
        <v>0</v>
      </c>
      <c r="K66" s="86">
        <v>0</v>
      </c>
      <c r="L66" s="195">
        <f t="shared" si="9"/>
        <v>0</v>
      </c>
      <c r="M66" s="15" t="str">
        <f t="shared" si="10"/>
        <v>N/A</v>
      </c>
      <c r="N66" s="148">
        <v>0</v>
      </c>
      <c r="O66" s="72"/>
      <c r="P66" s="73"/>
      <c r="Q66" s="72"/>
      <c r="R66" s="73"/>
    </row>
    <row r="67" spans="1:18" x14ac:dyDescent="0.2">
      <c r="A67" s="189" t="s">
        <v>146</v>
      </c>
      <c r="B67" s="189" t="s">
        <v>147</v>
      </c>
      <c r="C67" s="196" t="s">
        <v>59</v>
      </c>
      <c r="D67" s="191">
        <v>1</v>
      </c>
      <c r="E67" s="192">
        <v>0.2</v>
      </c>
      <c r="F67" s="193">
        <v>12</v>
      </c>
      <c r="G67" s="194">
        <v>16068</v>
      </c>
      <c r="H67" s="194">
        <v>0</v>
      </c>
      <c r="I67" s="94">
        <f t="shared" si="11"/>
        <v>16068</v>
      </c>
      <c r="J67" s="86">
        <v>0</v>
      </c>
      <c r="K67" s="86">
        <v>0</v>
      </c>
      <c r="L67" s="195">
        <f t="shared" si="9"/>
        <v>0</v>
      </c>
      <c r="M67" s="15" t="str">
        <f t="shared" si="10"/>
        <v>N/A</v>
      </c>
      <c r="N67" s="148">
        <v>0</v>
      </c>
      <c r="O67" s="72"/>
      <c r="P67" s="73"/>
      <c r="Q67" s="72"/>
      <c r="R67" s="73"/>
    </row>
    <row r="68" spans="1:18" x14ac:dyDescent="0.2">
      <c r="A68" s="189" t="s">
        <v>148</v>
      </c>
      <c r="B68" s="189" t="s">
        <v>149</v>
      </c>
      <c r="C68" s="196" t="s">
        <v>56</v>
      </c>
      <c r="D68" s="191">
        <v>1</v>
      </c>
      <c r="E68" s="192">
        <v>0.02</v>
      </c>
      <c r="F68" s="193">
        <v>12</v>
      </c>
      <c r="G68" s="194">
        <v>5657.08</v>
      </c>
      <c r="H68" s="194">
        <v>0</v>
      </c>
      <c r="I68" s="94">
        <f t="shared" si="11"/>
        <v>5657.08</v>
      </c>
      <c r="J68" s="86">
        <v>0</v>
      </c>
      <c r="K68" s="86">
        <v>0</v>
      </c>
      <c r="L68" s="195">
        <f t="shared" si="9"/>
        <v>0</v>
      </c>
      <c r="M68" s="15" t="str">
        <f t="shared" si="10"/>
        <v>N/A</v>
      </c>
      <c r="N68" s="148">
        <v>0</v>
      </c>
      <c r="O68" s="72"/>
      <c r="P68" s="73"/>
      <c r="Q68" s="72"/>
      <c r="R68" s="73"/>
    </row>
    <row r="69" spans="1:18" x14ac:dyDescent="0.2">
      <c r="A69" s="189" t="s">
        <v>150</v>
      </c>
      <c r="B69" s="189" t="s">
        <v>151</v>
      </c>
      <c r="C69" s="196" t="s">
        <v>59</v>
      </c>
      <c r="D69" s="191">
        <v>1</v>
      </c>
      <c r="E69" s="192">
        <v>0.2</v>
      </c>
      <c r="F69" s="193">
        <v>12</v>
      </c>
      <c r="G69" s="194">
        <v>14000</v>
      </c>
      <c r="H69" s="194">
        <v>0</v>
      </c>
      <c r="I69" s="94">
        <f t="shared" si="11"/>
        <v>14000</v>
      </c>
      <c r="J69" s="86">
        <v>0</v>
      </c>
      <c r="K69" s="86">
        <v>0</v>
      </c>
      <c r="L69" s="195">
        <f t="shared" si="9"/>
        <v>0</v>
      </c>
      <c r="M69" s="15" t="str">
        <f t="shared" si="10"/>
        <v>N/A</v>
      </c>
      <c r="N69" s="148">
        <v>0</v>
      </c>
      <c r="O69" s="72"/>
      <c r="P69" s="73"/>
      <c r="Q69" s="72"/>
      <c r="R69" s="73"/>
    </row>
    <row r="70" spans="1:18" x14ac:dyDescent="0.2">
      <c r="A70" s="189" t="s">
        <v>152</v>
      </c>
      <c r="B70" s="189" t="s">
        <v>153</v>
      </c>
      <c r="C70" s="196" t="s">
        <v>59</v>
      </c>
      <c r="D70" s="191">
        <v>1</v>
      </c>
      <c r="E70" s="192">
        <v>0.2</v>
      </c>
      <c r="F70" s="193">
        <v>12</v>
      </c>
      <c r="G70" s="194">
        <v>14000</v>
      </c>
      <c r="H70" s="194">
        <v>0</v>
      </c>
      <c r="I70" s="94">
        <f t="shared" si="11"/>
        <v>14000</v>
      </c>
      <c r="J70" s="86">
        <v>0</v>
      </c>
      <c r="K70" s="86">
        <v>0</v>
      </c>
      <c r="L70" s="195">
        <f t="shared" si="9"/>
        <v>0</v>
      </c>
      <c r="M70" s="15" t="str">
        <f t="shared" si="10"/>
        <v>N/A</v>
      </c>
      <c r="N70" s="148">
        <v>0</v>
      </c>
      <c r="O70" s="72"/>
      <c r="P70" s="73"/>
      <c r="Q70" s="72"/>
      <c r="R70" s="73"/>
    </row>
    <row r="71" spans="1:18" x14ac:dyDescent="0.2">
      <c r="A71" s="189" t="s">
        <v>154</v>
      </c>
      <c r="B71" s="189" t="s">
        <v>155</v>
      </c>
      <c r="C71" s="196" t="s">
        <v>59</v>
      </c>
      <c r="D71" s="191">
        <v>1</v>
      </c>
      <c r="E71" s="192">
        <v>0.2</v>
      </c>
      <c r="F71" s="193">
        <v>12</v>
      </c>
      <c r="G71" s="194">
        <v>15000</v>
      </c>
      <c r="H71" s="194">
        <v>0</v>
      </c>
      <c r="I71" s="94">
        <f t="shared" si="11"/>
        <v>15000</v>
      </c>
      <c r="J71" s="86">
        <v>0</v>
      </c>
      <c r="K71" s="86">
        <v>0</v>
      </c>
      <c r="L71" s="195">
        <f t="shared" si="9"/>
        <v>0</v>
      </c>
      <c r="M71" s="15" t="str">
        <f t="shared" si="10"/>
        <v>N/A</v>
      </c>
      <c r="N71" s="148">
        <v>0</v>
      </c>
      <c r="O71" s="72"/>
      <c r="P71" s="73"/>
      <c r="Q71" s="72"/>
      <c r="R71" s="73"/>
    </row>
    <row r="72" spans="1:18" x14ac:dyDescent="0.2">
      <c r="A72" s="189" t="s">
        <v>77</v>
      </c>
      <c r="B72" s="189" t="s">
        <v>156</v>
      </c>
      <c r="C72" s="196" t="s">
        <v>59</v>
      </c>
      <c r="D72" s="191">
        <v>1</v>
      </c>
      <c r="E72" s="192">
        <v>0.1</v>
      </c>
      <c r="F72" s="193">
        <v>12</v>
      </c>
      <c r="G72" s="194">
        <v>11000</v>
      </c>
      <c r="H72" s="194">
        <v>0</v>
      </c>
      <c r="I72" s="94">
        <f t="shared" si="11"/>
        <v>11000</v>
      </c>
      <c r="J72" s="86">
        <v>0</v>
      </c>
      <c r="K72" s="86">
        <v>0</v>
      </c>
      <c r="L72" s="195">
        <f t="shared" si="9"/>
        <v>0</v>
      </c>
      <c r="M72" s="15" t="str">
        <f t="shared" si="10"/>
        <v>N/A</v>
      </c>
      <c r="N72" s="148">
        <v>0</v>
      </c>
      <c r="O72" s="72"/>
      <c r="P72" s="73"/>
      <c r="Q72" s="72"/>
      <c r="R72" s="73"/>
    </row>
    <row r="73" spans="1:18" x14ac:dyDescent="0.2">
      <c r="A73" s="189" t="s">
        <v>77</v>
      </c>
      <c r="B73" s="189" t="s">
        <v>157</v>
      </c>
      <c r="C73" s="196" t="s">
        <v>59</v>
      </c>
      <c r="D73" s="191">
        <v>1</v>
      </c>
      <c r="E73" s="192">
        <v>0.3</v>
      </c>
      <c r="F73" s="193">
        <v>12</v>
      </c>
      <c r="G73" s="194">
        <v>22500</v>
      </c>
      <c r="H73" s="194">
        <v>0</v>
      </c>
      <c r="I73" s="94">
        <f t="shared" si="11"/>
        <v>22500</v>
      </c>
      <c r="J73" s="86">
        <v>0</v>
      </c>
      <c r="K73" s="86">
        <v>0</v>
      </c>
      <c r="L73" s="195">
        <f t="shared" si="9"/>
        <v>0</v>
      </c>
      <c r="M73" s="15" t="str">
        <f t="shared" si="10"/>
        <v>N/A</v>
      </c>
      <c r="N73" s="148">
        <v>0</v>
      </c>
      <c r="O73" s="72"/>
      <c r="P73" s="73"/>
      <c r="Q73" s="72"/>
      <c r="R73" s="73"/>
    </row>
    <row r="74" spans="1:18" x14ac:dyDescent="0.2">
      <c r="A74" s="189" t="s">
        <v>77</v>
      </c>
      <c r="B74" s="189" t="s">
        <v>158</v>
      </c>
      <c r="C74" s="196" t="s">
        <v>59</v>
      </c>
      <c r="D74" s="191">
        <v>1</v>
      </c>
      <c r="E74" s="192">
        <v>0.2</v>
      </c>
      <c r="F74" s="193">
        <v>12</v>
      </c>
      <c r="G74" s="194">
        <v>22000</v>
      </c>
      <c r="H74" s="194">
        <v>0</v>
      </c>
      <c r="I74" s="94">
        <f t="shared" si="11"/>
        <v>22000</v>
      </c>
      <c r="J74" s="86">
        <v>0</v>
      </c>
      <c r="K74" s="86">
        <v>0</v>
      </c>
      <c r="L74" s="195">
        <f t="shared" si="9"/>
        <v>0</v>
      </c>
      <c r="M74" s="15" t="str">
        <f t="shared" si="10"/>
        <v>N/A</v>
      </c>
      <c r="N74" s="148">
        <v>0</v>
      </c>
      <c r="O74" s="72"/>
      <c r="P74" s="73"/>
      <c r="Q74" s="72"/>
      <c r="R74" s="73"/>
    </row>
    <row r="75" spans="1:18" x14ac:dyDescent="0.2">
      <c r="A75" s="189" t="s">
        <v>159</v>
      </c>
      <c r="B75" s="189" t="s">
        <v>160</v>
      </c>
      <c r="C75" s="196" t="s">
        <v>59</v>
      </c>
      <c r="D75" s="191">
        <v>1</v>
      </c>
      <c r="E75" s="192">
        <v>0.25</v>
      </c>
      <c r="F75" s="193">
        <v>12</v>
      </c>
      <c r="G75" s="194">
        <v>14850.000000000002</v>
      </c>
      <c r="H75" s="194">
        <v>0</v>
      </c>
      <c r="I75" s="94">
        <f t="shared" si="11"/>
        <v>14850.000000000002</v>
      </c>
      <c r="J75" s="86">
        <v>0</v>
      </c>
      <c r="K75" s="86">
        <v>0</v>
      </c>
      <c r="L75" s="195">
        <f t="shared" si="9"/>
        <v>0</v>
      </c>
      <c r="M75" s="15" t="str">
        <f t="shared" si="10"/>
        <v>N/A</v>
      </c>
      <c r="N75" s="148">
        <v>0</v>
      </c>
      <c r="O75" s="72"/>
      <c r="P75" s="73"/>
      <c r="Q75" s="72"/>
      <c r="R75" s="73"/>
    </row>
    <row r="76" spans="1:18" x14ac:dyDescent="0.2">
      <c r="A76" s="189" t="s">
        <v>161</v>
      </c>
      <c r="B76" s="189" t="s">
        <v>162</v>
      </c>
      <c r="C76" s="196" t="s">
        <v>59</v>
      </c>
      <c r="D76" s="191">
        <v>1</v>
      </c>
      <c r="E76" s="192">
        <v>0.1</v>
      </c>
      <c r="F76" s="193">
        <v>12</v>
      </c>
      <c r="G76" s="194">
        <v>6500</v>
      </c>
      <c r="H76" s="194">
        <v>0</v>
      </c>
      <c r="I76" s="94">
        <f t="shared" si="11"/>
        <v>6500</v>
      </c>
      <c r="J76" s="86">
        <v>0</v>
      </c>
      <c r="K76" s="86">
        <v>0</v>
      </c>
      <c r="L76" s="195">
        <f t="shared" si="9"/>
        <v>0</v>
      </c>
      <c r="M76" s="15" t="str">
        <f t="shared" si="10"/>
        <v>N/A</v>
      </c>
      <c r="N76" s="148">
        <v>0</v>
      </c>
      <c r="O76" s="72"/>
      <c r="P76" s="73"/>
      <c r="Q76" s="72"/>
      <c r="R76" s="73"/>
    </row>
    <row r="77" spans="1:18" x14ac:dyDescent="0.2">
      <c r="A77" s="189" t="s">
        <v>163</v>
      </c>
      <c r="B77" s="189" t="s">
        <v>164</v>
      </c>
      <c r="C77" s="196" t="s">
        <v>59</v>
      </c>
      <c r="D77" s="191">
        <v>1</v>
      </c>
      <c r="E77" s="192">
        <v>0.1</v>
      </c>
      <c r="F77" s="193">
        <v>12</v>
      </c>
      <c r="G77" s="194">
        <v>4700</v>
      </c>
      <c r="H77" s="194">
        <v>0</v>
      </c>
      <c r="I77" s="94">
        <f t="shared" si="11"/>
        <v>4700</v>
      </c>
      <c r="J77" s="86">
        <v>0</v>
      </c>
      <c r="K77" s="86">
        <v>0</v>
      </c>
      <c r="L77" s="195">
        <f t="shared" si="9"/>
        <v>0</v>
      </c>
      <c r="M77" s="15" t="str">
        <f t="shared" si="10"/>
        <v>N/A</v>
      </c>
      <c r="N77" s="148">
        <v>0</v>
      </c>
      <c r="O77" s="72"/>
      <c r="P77" s="73"/>
      <c r="Q77" s="72"/>
      <c r="R77" s="73"/>
    </row>
    <row r="78" spans="1:18" x14ac:dyDescent="0.2">
      <c r="A78" s="189" t="s">
        <v>165</v>
      </c>
      <c r="B78" s="189" t="s">
        <v>164</v>
      </c>
      <c r="C78" s="196" t="s">
        <v>59</v>
      </c>
      <c r="D78" s="191">
        <v>1</v>
      </c>
      <c r="E78" s="192">
        <v>0.1</v>
      </c>
      <c r="F78" s="193">
        <v>12</v>
      </c>
      <c r="G78" s="194">
        <v>4700</v>
      </c>
      <c r="H78" s="194">
        <v>0</v>
      </c>
      <c r="I78" s="94">
        <f t="shared" si="11"/>
        <v>4700</v>
      </c>
      <c r="J78" s="86">
        <v>0</v>
      </c>
      <c r="K78" s="86">
        <v>0</v>
      </c>
      <c r="L78" s="195">
        <f t="shared" si="9"/>
        <v>0</v>
      </c>
      <c r="M78" s="15" t="str">
        <f t="shared" si="10"/>
        <v>N/A</v>
      </c>
      <c r="N78" s="148">
        <v>0</v>
      </c>
      <c r="O78" s="72"/>
      <c r="P78" s="73"/>
      <c r="Q78" s="72"/>
      <c r="R78" s="73"/>
    </row>
    <row r="79" spans="1:18" x14ac:dyDescent="0.2">
      <c r="A79" s="189" t="s">
        <v>166</v>
      </c>
      <c r="B79" s="189" t="s">
        <v>167</v>
      </c>
      <c r="C79" s="196" t="s">
        <v>59</v>
      </c>
      <c r="D79" s="191">
        <v>1</v>
      </c>
      <c r="E79" s="192">
        <v>0.2</v>
      </c>
      <c r="F79" s="193">
        <v>12</v>
      </c>
      <c r="G79" s="194">
        <v>14000</v>
      </c>
      <c r="H79" s="194">
        <v>0</v>
      </c>
      <c r="I79" s="94">
        <f t="shared" si="11"/>
        <v>14000</v>
      </c>
      <c r="J79" s="86">
        <v>0</v>
      </c>
      <c r="K79" s="86">
        <v>0</v>
      </c>
      <c r="L79" s="195">
        <f t="shared" si="9"/>
        <v>0</v>
      </c>
      <c r="M79" s="15" t="str">
        <f t="shared" si="10"/>
        <v>N/A</v>
      </c>
      <c r="N79" s="148">
        <v>0</v>
      </c>
      <c r="O79" s="72"/>
      <c r="P79" s="73"/>
      <c r="Q79" s="72"/>
      <c r="R79" s="73"/>
    </row>
    <row r="80" spans="1:18" x14ac:dyDescent="0.2">
      <c r="A80" s="189" t="s">
        <v>168</v>
      </c>
      <c r="B80" s="189" t="s">
        <v>169</v>
      </c>
      <c r="C80" s="196" t="s">
        <v>59</v>
      </c>
      <c r="D80" s="191">
        <v>1</v>
      </c>
      <c r="E80" s="192">
        <v>0.1</v>
      </c>
      <c r="F80" s="193">
        <v>12</v>
      </c>
      <c r="G80" s="194">
        <v>6750</v>
      </c>
      <c r="H80" s="194">
        <v>0</v>
      </c>
      <c r="I80" s="94">
        <f t="shared" si="11"/>
        <v>6750</v>
      </c>
      <c r="J80" s="86">
        <v>0</v>
      </c>
      <c r="K80" s="86">
        <v>0</v>
      </c>
      <c r="L80" s="195">
        <f t="shared" si="9"/>
        <v>0</v>
      </c>
      <c r="M80" s="15" t="str">
        <f t="shared" si="10"/>
        <v>N/A</v>
      </c>
      <c r="N80" s="148">
        <v>0</v>
      </c>
      <c r="O80" s="72"/>
      <c r="P80" s="73"/>
      <c r="Q80" s="72"/>
      <c r="R80" s="73"/>
    </row>
    <row r="81" spans="1:18" x14ac:dyDescent="0.2">
      <c r="A81" s="189" t="s">
        <v>170</v>
      </c>
      <c r="B81" s="189" t="s">
        <v>171</v>
      </c>
      <c r="C81" s="196" t="s">
        <v>59</v>
      </c>
      <c r="D81" s="191">
        <v>1</v>
      </c>
      <c r="E81" s="192">
        <v>0.2</v>
      </c>
      <c r="F81" s="193">
        <v>12</v>
      </c>
      <c r="G81" s="194">
        <v>20000</v>
      </c>
      <c r="H81" s="194">
        <v>0</v>
      </c>
      <c r="I81" s="94">
        <f t="shared" si="11"/>
        <v>20000</v>
      </c>
      <c r="J81" s="86">
        <v>0</v>
      </c>
      <c r="K81" s="86">
        <v>0</v>
      </c>
      <c r="L81" s="195">
        <f t="shared" si="9"/>
        <v>0</v>
      </c>
      <c r="M81" s="15" t="str">
        <f t="shared" si="10"/>
        <v>N/A</v>
      </c>
      <c r="N81" s="148">
        <v>0</v>
      </c>
      <c r="O81" s="72"/>
      <c r="P81" s="73"/>
      <c r="Q81" s="72"/>
      <c r="R81" s="73"/>
    </row>
    <row r="82" spans="1:18" x14ac:dyDescent="0.2">
      <c r="A82" s="189" t="s">
        <v>172</v>
      </c>
      <c r="B82" s="189" t="s">
        <v>173</v>
      </c>
      <c r="C82" s="196" t="s">
        <v>59</v>
      </c>
      <c r="D82" s="191">
        <v>1</v>
      </c>
      <c r="E82" s="192">
        <v>0.2</v>
      </c>
      <c r="F82" s="193">
        <v>12</v>
      </c>
      <c r="G82" s="194">
        <v>8400</v>
      </c>
      <c r="H82" s="194">
        <v>0</v>
      </c>
      <c r="I82" s="94">
        <f t="shared" si="11"/>
        <v>8400</v>
      </c>
      <c r="J82" s="86">
        <v>0</v>
      </c>
      <c r="K82" s="86">
        <v>0</v>
      </c>
      <c r="L82" s="195">
        <f t="shared" si="9"/>
        <v>0</v>
      </c>
      <c r="M82" s="15" t="str">
        <f t="shared" si="10"/>
        <v>N/A</v>
      </c>
      <c r="N82" s="148">
        <v>0</v>
      </c>
      <c r="O82" s="72"/>
      <c r="P82" s="73"/>
      <c r="Q82" s="72"/>
      <c r="R82" s="73"/>
    </row>
    <row r="83" spans="1:18" x14ac:dyDescent="0.2">
      <c r="A83" s="189" t="s">
        <v>174</v>
      </c>
      <c r="B83" s="189" t="s">
        <v>175</v>
      </c>
      <c r="C83" s="196" t="s">
        <v>59</v>
      </c>
      <c r="D83" s="191">
        <v>1</v>
      </c>
      <c r="E83" s="192">
        <v>0.2</v>
      </c>
      <c r="F83" s="193">
        <v>12</v>
      </c>
      <c r="G83" s="194">
        <v>15000</v>
      </c>
      <c r="H83" s="194">
        <v>0</v>
      </c>
      <c r="I83" s="94">
        <f t="shared" si="11"/>
        <v>15000</v>
      </c>
      <c r="J83" s="86">
        <v>0</v>
      </c>
      <c r="K83" s="86">
        <v>0</v>
      </c>
      <c r="L83" s="195">
        <f t="shared" si="9"/>
        <v>0</v>
      </c>
      <c r="M83" s="15" t="str">
        <f t="shared" si="10"/>
        <v>N/A</v>
      </c>
      <c r="N83" s="148">
        <v>0</v>
      </c>
      <c r="O83" s="72"/>
      <c r="P83" s="73"/>
      <c r="Q83" s="72"/>
      <c r="R83" s="73"/>
    </row>
    <row r="84" spans="1:18" x14ac:dyDescent="0.2">
      <c r="A84" s="189" t="s">
        <v>176</v>
      </c>
      <c r="B84" s="189" t="s">
        <v>177</v>
      </c>
      <c r="C84" s="196" t="s">
        <v>59</v>
      </c>
      <c r="D84" s="191">
        <v>1</v>
      </c>
      <c r="E84" s="192">
        <v>0.2</v>
      </c>
      <c r="F84" s="193">
        <v>12</v>
      </c>
      <c r="G84" s="194">
        <v>9360</v>
      </c>
      <c r="H84" s="194">
        <v>0</v>
      </c>
      <c r="I84" s="94">
        <f t="shared" si="11"/>
        <v>9360</v>
      </c>
      <c r="J84" s="86">
        <v>0</v>
      </c>
      <c r="K84" s="86">
        <v>0</v>
      </c>
      <c r="L84" s="195">
        <f t="shared" si="9"/>
        <v>0</v>
      </c>
      <c r="M84" s="15" t="str">
        <f t="shared" si="10"/>
        <v>N/A</v>
      </c>
      <c r="N84" s="148">
        <v>0</v>
      </c>
      <c r="O84" s="72"/>
      <c r="P84" s="73"/>
      <c r="Q84" s="72"/>
      <c r="R84" s="73"/>
    </row>
    <row r="85" spans="1:18" x14ac:dyDescent="0.2">
      <c r="A85" s="189" t="s">
        <v>178</v>
      </c>
      <c r="B85" s="189" t="s">
        <v>179</v>
      </c>
      <c r="C85" s="196" t="s">
        <v>59</v>
      </c>
      <c r="D85" s="191">
        <v>1</v>
      </c>
      <c r="E85" s="192">
        <v>0.2</v>
      </c>
      <c r="F85" s="193">
        <v>12</v>
      </c>
      <c r="G85" s="194">
        <v>18500</v>
      </c>
      <c r="H85" s="194">
        <v>0</v>
      </c>
      <c r="I85" s="94">
        <f t="shared" si="11"/>
        <v>18500</v>
      </c>
      <c r="J85" s="86">
        <v>0</v>
      </c>
      <c r="K85" s="86">
        <v>0</v>
      </c>
      <c r="L85" s="195">
        <f t="shared" si="9"/>
        <v>0</v>
      </c>
      <c r="M85" s="15" t="str">
        <f t="shared" si="10"/>
        <v>N/A</v>
      </c>
      <c r="N85" s="148">
        <v>0</v>
      </c>
      <c r="O85" s="72"/>
      <c r="P85" s="73"/>
      <c r="Q85" s="72"/>
      <c r="R85" s="73"/>
    </row>
    <row r="86" spans="1:18" x14ac:dyDescent="0.2">
      <c r="A86" s="189" t="s">
        <v>180</v>
      </c>
      <c r="B86" s="189" t="s">
        <v>181</v>
      </c>
      <c r="C86" s="196" t="s">
        <v>59</v>
      </c>
      <c r="D86" s="191">
        <v>1</v>
      </c>
      <c r="E86" s="192">
        <v>0.2</v>
      </c>
      <c r="F86" s="193">
        <v>12</v>
      </c>
      <c r="G86" s="194">
        <v>13000</v>
      </c>
      <c r="H86" s="194">
        <v>0</v>
      </c>
      <c r="I86" s="94">
        <f t="shared" si="11"/>
        <v>13000</v>
      </c>
      <c r="J86" s="86">
        <v>0</v>
      </c>
      <c r="K86" s="86">
        <v>0</v>
      </c>
      <c r="L86" s="195">
        <f t="shared" si="9"/>
        <v>0</v>
      </c>
      <c r="M86" s="15" t="str">
        <f t="shared" si="10"/>
        <v>N/A</v>
      </c>
      <c r="N86" s="148">
        <v>0</v>
      </c>
      <c r="O86" s="72"/>
      <c r="P86" s="73"/>
      <c r="Q86" s="72"/>
      <c r="R86" s="73"/>
    </row>
    <row r="87" spans="1:18" x14ac:dyDescent="0.2">
      <c r="A87" s="189" t="s">
        <v>182</v>
      </c>
      <c r="B87" s="189" t="s">
        <v>181</v>
      </c>
      <c r="C87" s="196" t="s">
        <v>59</v>
      </c>
      <c r="D87" s="191">
        <v>1</v>
      </c>
      <c r="E87" s="192">
        <v>0.2</v>
      </c>
      <c r="F87" s="193">
        <v>12</v>
      </c>
      <c r="G87" s="194">
        <v>13000</v>
      </c>
      <c r="H87" s="194">
        <v>0</v>
      </c>
      <c r="I87" s="94">
        <f t="shared" si="11"/>
        <v>13000</v>
      </c>
      <c r="J87" s="86">
        <v>0</v>
      </c>
      <c r="K87" s="86">
        <v>0</v>
      </c>
      <c r="L87" s="195">
        <f t="shared" si="9"/>
        <v>0</v>
      </c>
      <c r="M87" s="15" t="str">
        <f t="shared" si="10"/>
        <v>N/A</v>
      </c>
      <c r="N87" s="148">
        <v>0</v>
      </c>
      <c r="O87" s="72"/>
      <c r="P87" s="73"/>
      <c r="Q87" s="72"/>
      <c r="R87" s="73"/>
    </row>
    <row r="88" spans="1:18" x14ac:dyDescent="0.2">
      <c r="A88" s="189" t="s">
        <v>183</v>
      </c>
      <c r="B88" s="189" t="s">
        <v>184</v>
      </c>
      <c r="C88" s="196" t="s">
        <v>59</v>
      </c>
      <c r="D88" s="191">
        <v>1</v>
      </c>
      <c r="E88" s="192">
        <v>0.2</v>
      </c>
      <c r="F88" s="193">
        <v>12</v>
      </c>
      <c r="G88" s="194">
        <v>13600</v>
      </c>
      <c r="H88" s="194">
        <v>0</v>
      </c>
      <c r="I88" s="94">
        <f t="shared" si="11"/>
        <v>13600</v>
      </c>
      <c r="J88" s="86">
        <v>0</v>
      </c>
      <c r="K88" s="86">
        <v>0</v>
      </c>
      <c r="L88" s="195">
        <f t="shared" si="9"/>
        <v>0</v>
      </c>
      <c r="M88" s="15" t="str">
        <f t="shared" si="10"/>
        <v>N/A</v>
      </c>
      <c r="N88" s="148">
        <v>0</v>
      </c>
      <c r="O88" s="72"/>
      <c r="P88" s="73"/>
      <c r="Q88" s="72"/>
      <c r="R88" s="73"/>
    </row>
    <row r="89" spans="1:18" x14ac:dyDescent="0.2">
      <c r="A89" s="189" t="s">
        <v>185</v>
      </c>
      <c r="B89" s="189" t="s">
        <v>186</v>
      </c>
      <c r="C89" s="196" t="s">
        <v>56</v>
      </c>
      <c r="D89" s="191">
        <v>1</v>
      </c>
      <c r="E89" s="192">
        <v>0.2</v>
      </c>
      <c r="F89" s="193">
        <v>12</v>
      </c>
      <c r="G89" s="194">
        <v>37100</v>
      </c>
      <c r="H89" s="194">
        <v>0</v>
      </c>
      <c r="I89" s="94">
        <f t="shared" si="11"/>
        <v>37100</v>
      </c>
      <c r="J89" s="86">
        <v>0</v>
      </c>
      <c r="K89" s="86">
        <v>0</v>
      </c>
      <c r="L89" s="195">
        <f t="shared" si="9"/>
        <v>0</v>
      </c>
      <c r="M89" s="15" t="str">
        <f t="shared" si="10"/>
        <v>N/A</v>
      </c>
      <c r="N89" s="148">
        <v>0</v>
      </c>
      <c r="O89" s="72"/>
      <c r="P89" s="73"/>
      <c r="Q89" s="72"/>
      <c r="R89" s="73"/>
    </row>
    <row r="90" spans="1:18" x14ac:dyDescent="0.2">
      <c r="A90" s="189" t="s">
        <v>187</v>
      </c>
      <c r="B90" s="189" t="s">
        <v>188</v>
      </c>
      <c r="C90" s="196" t="s">
        <v>59</v>
      </c>
      <c r="D90" s="191">
        <v>1</v>
      </c>
      <c r="E90" s="192">
        <v>0.2</v>
      </c>
      <c r="F90" s="193">
        <v>12</v>
      </c>
      <c r="G90" s="194">
        <v>12000</v>
      </c>
      <c r="H90" s="194">
        <v>0</v>
      </c>
      <c r="I90" s="94">
        <f t="shared" si="11"/>
        <v>12000</v>
      </c>
      <c r="J90" s="86">
        <v>0</v>
      </c>
      <c r="K90" s="86">
        <v>0</v>
      </c>
      <c r="L90" s="195">
        <f t="shared" si="9"/>
        <v>0</v>
      </c>
      <c r="M90" s="15" t="str">
        <f t="shared" si="10"/>
        <v>N/A</v>
      </c>
      <c r="N90" s="148">
        <v>0</v>
      </c>
      <c r="O90" s="72"/>
      <c r="P90" s="73"/>
      <c r="Q90" s="72"/>
      <c r="R90" s="73"/>
    </row>
    <row r="91" spans="1:18" x14ac:dyDescent="0.2">
      <c r="A91" s="189" t="s">
        <v>189</v>
      </c>
      <c r="B91" s="189" t="s">
        <v>190</v>
      </c>
      <c r="C91" s="196" t="s">
        <v>56</v>
      </c>
      <c r="D91" s="191">
        <v>1</v>
      </c>
      <c r="E91" s="192">
        <v>0.2</v>
      </c>
      <c r="F91" s="193">
        <v>12</v>
      </c>
      <c r="G91" s="194">
        <v>37000</v>
      </c>
      <c r="H91" s="194">
        <v>0</v>
      </c>
      <c r="I91" s="94">
        <f t="shared" si="11"/>
        <v>37000</v>
      </c>
      <c r="J91" s="86">
        <v>0</v>
      </c>
      <c r="K91" s="86">
        <v>0</v>
      </c>
      <c r="L91" s="195">
        <f t="shared" si="9"/>
        <v>0</v>
      </c>
      <c r="M91" s="15" t="str">
        <f t="shared" si="10"/>
        <v>N/A</v>
      </c>
      <c r="N91" s="148">
        <v>0</v>
      </c>
      <c r="O91" s="72"/>
      <c r="P91" s="73"/>
      <c r="Q91" s="72"/>
      <c r="R91" s="73"/>
    </row>
    <row r="92" spans="1:18" x14ac:dyDescent="0.2">
      <c r="A92" s="197"/>
      <c r="B92" s="198"/>
      <c r="C92" s="196"/>
      <c r="D92" s="199"/>
      <c r="E92" s="200"/>
      <c r="F92" s="201"/>
      <c r="G92" s="194">
        <v>0</v>
      </c>
      <c r="H92" s="194">
        <v>0</v>
      </c>
      <c r="I92" s="94">
        <f t="shared" si="11"/>
        <v>0</v>
      </c>
      <c r="J92" s="86">
        <v>0</v>
      </c>
      <c r="K92" s="86">
        <v>0</v>
      </c>
      <c r="L92" s="195">
        <f t="shared" si="9"/>
        <v>0</v>
      </c>
      <c r="M92" s="15" t="str">
        <f t="shared" si="10"/>
        <v>N/A</v>
      </c>
      <c r="N92" s="148">
        <v>0</v>
      </c>
      <c r="O92" s="72"/>
      <c r="P92" s="73"/>
      <c r="Q92" s="72"/>
      <c r="R92" s="73"/>
    </row>
    <row r="93" spans="1:18" x14ac:dyDescent="0.2">
      <c r="A93" s="197"/>
      <c r="B93" s="198"/>
      <c r="C93" s="196"/>
      <c r="D93" s="199"/>
      <c r="E93" s="200"/>
      <c r="F93" s="201"/>
      <c r="G93" s="194">
        <v>0</v>
      </c>
      <c r="H93" s="194">
        <v>0</v>
      </c>
      <c r="I93" s="94">
        <f t="shared" si="11"/>
        <v>0</v>
      </c>
      <c r="J93" s="86">
        <v>0</v>
      </c>
      <c r="K93" s="86">
        <v>0</v>
      </c>
      <c r="L93" s="195">
        <f t="shared" si="9"/>
        <v>0</v>
      </c>
      <c r="M93" s="15" t="str">
        <f t="shared" si="10"/>
        <v>N/A</v>
      </c>
      <c r="N93" s="148">
        <v>0</v>
      </c>
      <c r="O93" s="72"/>
      <c r="P93" s="73"/>
      <c r="Q93" s="72"/>
      <c r="R93" s="73"/>
    </row>
    <row r="94" spans="1:18" ht="13.5" thickBot="1" x14ac:dyDescent="0.25">
      <c r="A94" s="202"/>
      <c r="B94" s="203"/>
      <c r="C94" s="204" t="s">
        <v>191</v>
      </c>
      <c r="D94" s="205"/>
      <c r="E94" s="205"/>
      <c r="F94" s="206"/>
      <c r="G94" s="87">
        <f t="shared" ref="G94:L94" si="12">SUM(G27:G93)</f>
        <v>1276184.8800000001</v>
      </c>
      <c r="H94" s="87">
        <f t="shared" si="12"/>
        <v>235768.04655140109</v>
      </c>
      <c r="I94" s="87">
        <f t="shared" si="12"/>
        <v>1040416.833448599</v>
      </c>
      <c r="J94" s="87">
        <f t="shared" si="12"/>
        <v>0</v>
      </c>
      <c r="K94" s="87">
        <f t="shared" si="12"/>
        <v>0</v>
      </c>
      <c r="L94" s="87">
        <f t="shared" si="12"/>
        <v>0</v>
      </c>
      <c r="M94" s="67">
        <f t="shared" si="10"/>
        <v>0</v>
      </c>
      <c r="N94" s="88">
        <f>SUM(N27:N93)</f>
        <v>0</v>
      </c>
    </row>
    <row r="95" spans="1:18" ht="13.5" thickBot="1" x14ac:dyDescent="0.25">
      <c r="A95" s="281"/>
      <c r="B95" s="281"/>
      <c r="C95" s="281"/>
      <c r="D95" s="281"/>
      <c r="E95" s="281"/>
      <c r="F95" s="281"/>
      <c r="G95" s="281"/>
      <c r="H95" s="281"/>
      <c r="I95" s="281"/>
      <c r="J95" s="281"/>
      <c r="K95" s="281"/>
      <c r="L95" s="281"/>
      <c r="O95" s="207"/>
      <c r="P95" s="207"/>
      <c r="Q95" s="207"/>
      <c r="R95" s="207"/>
    </row>
    <row r="96" spans="1:18" x14ac:dyDescent="0.2">
      <c r="A96" s="208" t="s">
        <v>192</v>
      </c>
      <c r="B96" s="209"/>
      <c r="C96" s="209"/>
      <c r="D96" s="209"/>
      <c r="E96" s="209"/>
      <c r="F96" s="210"/>
      <c r="G96" s="211"/>
      <c r="H96" s="211"/>
      <c r="I96" s="211"/>
      <c r="J96" s="211"/>
      <c r="K96" s="211"/>
      <c r="L96" s="211"/>
      <c r="M96" s="4"/>
      <c r="N96" s="3"/>
      <c r="O96" s="207"/>
      <c r="P96" s="207"/>
      <c r="Q96" s="207"/>
      <c r="R96" s="207"/>
    </row>
    <row r="97" spans="1:18" s="185" customFormat="1" ht="11.25" x14ac:dyDescent="0.2">
      <c r="A97" s="212" t="s">
        <v>193</v>
      </c>
      <c r="B97" s="181"/>
      <c r="C97" s="181"/>
      <c r="D97" s="181"/>
      <c r="E97" s="181"/>
      <c r="F97" s="182"/>
      <c r="G97" s="183"/>
      <c r="H97" s="183"/>
      <c r="I97" s="183"/>
      <c r="J97" s="183"/>
      <c r="K97" s="183"/>
      <c r="L97" s="183"/>
      <c r="M97" s="6"/>
      <c r="N97" s="5"/>
      <c r="O97" s="213"/>
      <c r="P97" s="213"/>
      <c r="Q97" s="213"/>
      <c r="R97" s="213"/>
    </row>
    <row r="98" spans="1:18" ht="33.75" x14ac:dyDescent="0.2">
      <c r="A98" s="214" t="s">
        <v>194</v>
      </c>
      <c r="B98" s="215"/>
      <c r="C98" s="216"/>
      <c r="D98" s="216"/>
      <c r="E98" s="216"/>
      <c r="F98" s="216"/>
      <c r="G98" s="188" t="s">
        <v>39</v>
      </c>
      <c r="H98" s="188" t="s">
        <v>40</v>
      </c>
      <c r="I98" s="188" t="s">
        <v>41</v>
      </c>
      <c r="J98" s="188" t="s">
        <v>42</v>
      </c>
      <c r="K98" s="188" t="s">
        <v>43</v>
      </c>
      <c r="L98" s="188" t="s">
        <v>44</v>
      </c>
      <c r="M98" s="23" t="s">
        <v>45</v>
      </c>
      <c r="N98" s="24" t="s">
        <v>46</v>
      </c>
      <c r="O98" s="160" t="s">
        <v>73</v>
      </c>
      <c r="P98" s="160" t="s">
        <v>74</v>
      </c>
      <c r="Q98" s="160" t="s">
        <v>75</v>
      </c>
      <c r="R98" s="160" t="s">
        <v>76</v>
      </c>
    </row>
    <row r="99" spans="1:18" x14ac:dyDescent="0.2">
      <c r="A99" s="217" t="s">
        <v>195</v>
      </c>
      <c r="B99" s="218"/>
      <c r="C99" s="218"/>
      <c r="D99" s="219"/>
      <c r="E99" s="220"/>
      <c r="F99" s="221"/>
      <c r="G99" s="222">
        <v>96857</v>
      </c>
      <c r="H99" s="222">
        <v>18036</v>
      </c>
      <c r="I99" s="89">
        <f t="shared" ref="I99:I104" si="13">G99-H99</f>
        <v>78821</v>
      </c>
      <c r="J99" s="86">
        <v>0</v>
      </c>
      <c r="K99" s="86">
        <v>0</v>
      </c>
      <c r="L99" s="89">
        <f t="shared" ref="L99:L104" si="14">SUM(J99:K99)</f>
        <v>0</v>
      </c>
      <c r="M99" s="15">
        <f t="shared" ref="M99:M105" si="15">IFERROR(L99/H99,"N/A")</f>
        <v>0</v>
      </c>
      <c r="N99" s="96">
        <v>0</v>
      </c>
      <c r="O99" s="207"/>
      <c r="P99" s="207"/>
      <c r="Q99" s="207"/>
      <c r="R99" s="207"/>
    </row>
    <row r="100" spans="1:18" x14ac:dyDescent="0.2">
      <c r="A100" s="223" t="s">
        <v>196</v>
      </c>
      <c r="B100" s="218"/>
      <c r="C100" s="224"/>
      <c r="D100" s="219"/>
      <c r="E100" s="220"/>
      <c r="F100" s="221"/>
      <c r="G100" s="222">
        <v>48112</v>
      </c>
      <c r="H100" s="222">
        <v>8959</v>
      </c>
      <c r="I100" s="94">
        <f t="shared" si="13"/>
        <v>39153</v>
      </c>
      <c r="J100" s="86">
        <v>0</v>
      </c>
      <c r="K100" s="93">
        <v>0</v>
      </c>
      <c r="L100" s="94">
        <f t="shared" si="14"/>
        <v>0</v>
      </c>
      <c r="M100" s="14">
        <f t="shared" si="15"/>
        <v>0</v>
      </c>
      <c r="N100" s="97">
        <v>0</v>
      </c>
      <c r="O100" s="207"/>
      <c r="P100" s="207"/>
      <c r="Q100" s="207"/>
      <c r="R100" s="207"/>
    </row>
    <row r="101" spans="1:18" x14ac:dyDescent="0.2">
      <c r="A101" s="223" t="s">
        <v>197</v>
      </c>
      <c r="B101" s="218"/>
      <c r="C101" s="224"/>
      <c r="D101" s="219"/>
      <c r="E101" s="220"/>
      <c r="F101" s="221"/>
      <c r="G101" s="222">
        <v>101288</v>
      </c>
      <c r="H101" s="222">
        <f>18861-16</f>
        <v>18845</v>
      </c>
      <c r="I101" s="94">
        <f t="shared" si="13"/>
        <v>82443</v>
      </c>
      <c r="J101" s="86">
        <v>0</v>
      </c>
      <c r="K101" s="93">
        <v>0</v>
      </c>
      <c r="L101" s="94">
        <f t="shared" si="14"/>
        <v>0</v>
      </c>
      <c r="M101" s="14">
        <f t="shared" si="15"/>
        <v>0</v>
      </c>
      <c r="N101" s="97">
        <v>0</v>
      </c>
      <c r="O101" s="207"/>
      <c r="P101" s="207"/>
      <c r="Q101" s="207"/>
      <c r="R101" s="207"/>
    </row>
    <row r="102" spans="1:18" x14ac:dyDescent="0.2">
      <c r="A102" s="223" t="s">
        <v>198</v>
      </c>
      <c r="B102" s="218"/>
      <c r="C102" s="224"/>
      <c r="D102" s="219"/>
      <c r="E102" s="220"/>
      <c r="F102" s="221"/>
      <c r="G102" s="222">
        <v>47479</v>
      </c>
      <c r="H102" s="222">
        <v>8841</v>
      </c>
      <c r="I102" s="94">
        <f t="shared" si="13"/>
        <v>38638</v>
      </c>
      <c r="J102" s="86">
        <v>0</v>
      </c>
      <c r="K102" s="93">
        <v>0</v>
      </c>
      <c r="L102" s="94">
        <f t="shared" si="14"/>
        <v>0</v>
      </c>
      <c r="M102" s="14">
        <f t="shared" si="15"/>
        <v>0</v>
      </c>
      <c r="N102" s="97">
        <v>0</v>
      </c>
      <c r="O102" s="207"/>
      <c r="P102" s="207"/>
      <c r="Q102" s="207"/>
      <c r="R102" s="207"/>
    </row>
    <row r="103" spans="1:18" x14ac:dyDescent="0.2">
      <c r="A103" s="223"/>
      <c r="B103" s="218"/>
      <c r="C103" s="224"/>
      <c r="D103" s="219"/>
      <c r="E103" s="220"/>
      <c r="F103" s="221"/>
      <c r="G103" s="222">
        <v>0</v>
      </c>
      <c r="H103" s="222">
        <v>0</v>
      </c>
      <c r="I103" s="94">
        <f t="shared" si="13"/>
        <v>0</v>
      </c>
      <c r="J103" s="86">
        <v>0</v>
      </c>
      <c r="K103" s="93">
        <v>0</v>
      </c>
      <c r="L103" s="94">
        <f t="shared" si="14"/>
        <v>0</v>
      </c>
      <c r="M103" s="14" t="str">
        <f t="shared" si="15"/>
        <v>N/A</v>
      </c>
      <c r="N103" s="97">
        <v>0</v>
      </c>
      <c r="O103" s="207"/>
      <c r="P103" s="207"/>
      <c r="Q103" s="207"/>
      <c r="R103" s="207"/>
    </row>
    <row r="104" spans="1:18" x14ac:dyDescent="0.2">
      <c r="A104" s="223"/>
      <c r="B104" s="218"/>
      <c r="C104" s="224"/>
      <c r="D104" s="219"/>
      <c r="E104" s="220"/>
      <c r="F104" s="221"/>
      <c r="G104" s="222">
        <v>0</v>
      </c>
      <c r="H104" s="222">
        <v>0</v>
      </c>
      <c r="I104" s="94">
        <f t="shared" si="13"/>
        <v>0</v>
      </c>
      <c r="J104" s="86">
        <v>0</v>
      </c>
      <c r="K104" s="93">
        <v>0</v>
      </c>
      <c r="L104" s="94">
        <f t="shared" si="14"/>
        <v>0</v>
      </c>
      <c r="M104" s="14" t="str">
        <f t="shared" si="15"/>
        <v>N/A</v>
      </c>
      <c r="N104" s="97">
        <v>0</v>
      </c>
      <c r="O104" s="207"/>
      <c r="P104" s="207"/>
      <c r="Q104" s="207"/>
      <c r="R104" s="207"/>
    </row>
    <row r="105" spans="1:18" ht="13.5" thickBot="1" x14ac:dyDescent="0.25">
      <c r="A105" s="175"/>
      <c r="B105" s="172"/>
      <c r="C105" s="225" t="s">
        <v>199</v>
      </c>
      <c r="D105" s="226"/>
      <c r="E105" s="226"/>
      <c r="F105" s="227"/>
      <c r="G105" s="95">
        <f t="shared" ref="G105:L105" si="16">SUM(G99:G104)</f>
        <v>293736</v>
      </c>
      <c r="H105" s="95">
        <f t="shared" si="16"/>
        <v>54681</v>
      </c>
      <c r="I105" s="95">
        <f t="shared" si="16"/>
        <v>239055</v>
      </c>
      <c r="J105" s="95">
        <f t="shared" si="16"/>
        <v>0</v>
      </c>
      <c r="K105" s="95">
        <f t="shared" si="16"/>
        <v>0</v>
      </c>
      <c r="L105" s="95">
        <f t="shared" si="16"/>
        <v>0</v>
      </c>
      <c r="M105" s="25">
        <f t="shared" si="15"/>
        <v>0</v>
      </c>
      <c r="N105" s="98">
        <f>SUM(N99:N104)</f>
        <v>0</v>
      </c>
      <c r="O105" s="72"/>
      <c r="P105" s="73"/>
      <c r="Q105" s="72"/>
      <c r="R105" s="73"/>
    </row>
    <row r="106" spans="1:18" ht="13.5" thickBot="1" x14ac:dyDescent="0.25">
      <c r="A106" s="281"/>
      <c r="B106" s="281"/>
      <c r="C106" s="281"/>
      <c r="D106" s="281"/>
      <c r="E106" s="281"/>
      <c r="F106" s="281"/>
      <c r="G106" s="281"/>
      <c r="H106" s="281"/>
      <c r="I106" s="281"/>
      <c r="J106" s="281"/>
      <c r="K106" s="281"/>
      <c r="L106" s="281"/>
      <c r="O106" s="207"/>
      <c r="P106" s="207"/>
      <c r="Q106" s="207"/>
      <c r="R106" s="207"/>
    </row>
    <row r="107" spans="1:18" s="185" customFormat="1" x14ac:dyDescent="0.2">
      <c r="A107" s="208" t="s">
        <v>200</v>
      </c>
      <c r="B107" s="209"/>
      <c r="C107" s="209"/>
      <c r="D107" s="209"/>
      <c r="E107" s="209"/>
      <c r="F107" s="210"/>
      <c r="G107" s="211"/>
      <c r="H107" s="211"/>
      <c r="I107" s="211"/>
      <c r="J107" s="211"/>
      <c r="K107" s="211"/>
      <c r="L107" s="211"/>
      <c r="M107" s="4"/>
      <c r="N107" s="3"/>
      <c r="O107" s="207"/>
      <c r="P107" s="207"/>
      <c r="Q107" s="207"/>
      <c r="R107" s="207"/>
    </row>
    <row r="108" spans="1:18" s="185" customFormat="1" ht="11.25" x14ac:dyDescent="0.2">
      <c r="A108" s="212" t="s">
        <v>201</v>
      </c>
      <c r="B108" s="181"/>
      <c r="C108" s="181"/>
      <c r="D108" s="181"/>
      <c r="E108" s="181"/>
      <c r="F108" s="182"/>
      <c r="G108" s="183"/>
      <c r="H108" s="183"/>
      <c r="I108" s="183"/>
      <c r="J108" s="183"/>
      <c r="K108" s="183"/>
      <c r="L108" s="183"/>
      <c r="M108" s="6"/>
      <c r="N108" s="5"/>
      <c r="O108" s="213"/>
      <c r="P108" s="213"/>
      <c r="Q108" s="213"/>
      <c r="R108" s="213"/>
    </row>
    <row r="109" spans="1:18" ht="33.75" x14ac:dyDescent="0.2">
      <c r="A109" s="214" t="s">
        <v>194</v>
      </c>
      <c r="B109" s="215"/>
      <c r="C109" s="216"/>
      <c r="D109" s="216"/>
      <c r="E109" s="216"/>
      <c r="F109" s="216"/>
      <c r="G109" s="188" t="s">
        <v>39</v>
      </c>
      <c r="H109" s="188" t="s">
        <v>40</v>
      </c>
      <c r="I109" s="188" t="s">
        <v>41</v>
      </c>
      <c r="J109" s="188" t="s">
        <v>42</v>
      </c>
      <c r="K109" s="188" t="s">
        <v>43</v>
      </c>
      <c r="L109" s="188" t="s">
        <v>44</v>
      </c>
      <c r="M109" s="23" t="s">
        <v>45</v>
      </c>
      <c r="N109" s="24" t="s">
        <v>46</v>
      </c>
      <c r="O109" s="160" t="s">
        <v>73</v>
      </c>
      <c r="P109" s="160" t="s">
        <v>74</v>
      </c>
      <c r="Q109" s="160" t="s">
        <v>75</v>
      </c>
      <c r="R109" s="160" t="s">
        <v>76</v>
      </c>
    </row>
    <row r="110" spans="1:18" x14ac:dyDescent="0.2">
      <c r="A110" s="228" t="s">
        <v>202</v>
      </c>
      <c r="B110" s="229"/>
      <c r="C110" s="230"/>
      <c r="D110" s="231"/>
      <c r="E110" s="232"/>
      <c r="F110" s="221"/>
      <c r="G110" s="194">
        <v>32760</v>
      </c>
      <c r="H110" s="194">
        <v>0</v>
      </c>
      <c r="I110" s="89">
        <f>G110-H110</f>
        <v>32760</v>
      </c>
      <c r="J110" s="86">
        <v>0</v>
      </c>
      <c r="K110" s="86">
        <v>0</v>
      </c>
      <c r="L110" s="89">
        <f>SUM(J110:K110)</f>
        <v>0</v>
      </c>
      <c r="M110" s="15" t="str">
        <f>IFERROR(L110/H110,"N/A")</f>
        <v>N/A</v>
      </c>
      <c r="N110" s="96">
        <v>0</v>
      </c>
      <c r="O110" s="207"/>
      <c r="P110" s="207"/>
      <c r="Q110" s="207"/>
      <c r="R110" s="207"/>
    </row>
    <row r="111" spans="1:18" x14ac:dyDescent="0.2">
      <c r="A111" s="233"/>
      <c r="B111" s="229"/>
      <c r="C111" s="230"/>
      <c r="D111" s="231"/>
      <c r="E111" s="232"/>
      <c r="F111" s="221"/>
      <c r="G111" s="194">
        <v>0</v>
      </c>
      <c r="H111" s="194">
        <v>0</v>
      </c>
      <c r="I111" s="94">
        <f>G111-H111</f>
        <v>0</v>
      </c>
      <c r="J111" s="86">
        <v>0</v>
      </c>
      <c r="K111" s="93">
        <v>0</v>
      </c>
      <c r="L111" s="94">
        <f>SUM(J111:K111)</f>
        <v>0</v>
      </c>
      <c r="M111" s="14" t="str">
        <f>IFERROR(L111/H111,"N/A")</f>
        <v>N/A</v>
      </c>
      <c r="N111" s="97">
        <v>0</v>
      </c>
      <c r="O111" s="207"/>
      <c r="P111" s="207"/>
      <c r="Q111" s="207"/>
      <c r="R111" s="207"/>
    </row>
    <row r="112" spans="1:18" x14ac:dyDescent="0.2">
      <c r="A112" s="233"/>
      <c r="B112" s="229"/>
      <c r="C112" s="230"/>
      <c r="D112" s="231"/>
      <c r="E112" s="232"/>
      <c r="F112" s="221"/>
      <c r="G112" s="222">
        <v>0</v>
      </c>
      <c r="H112" s="222">
        <v>0</v>
      </c>
      <c r="I112" s="100">
        <f>G112-H112</f>
        <v>0</v>
      </c>
      <c r="J112" s="99">
        <v>0</v>
      </c>
      <c r="K112" s="99">
        <v>0</v>
      </c>
      <c r="L112" s="94">
        <f>SUM(J112:K112)</f>
        <v>0</v>
      </c>
      <c r="M112" s="14" t="str">
        <f>IFERROR(L112/H112,"N/A")</f>
        <v>N/A</v>
      </c>
      <c r="N112" s="97">
        <v>0</v>
      </c>
      <c r="O112" s="207"/>
      <c r="P112" s="207"/>
      <c r="Q112" s="207"/>
      <c r="R112" s="207"/>
    </row>
    <row r="113" spans="1:18" ht="13.5" thickBot="1" x14ac:dyDescent="0.25">
      <c r="A113" s="175"/>
      <c r="B113" s="172"/>
      <c r="C113" s="225" t="s">
        <v>203</v>
      </c>
      <c r="D113" s="226"/>
      <c r="E113" s="226"/>
      <c r="F113" s="227"/>
      <c r="G113" s="95">
        <f t="shared" ref="G113:L113" si="17">SUM(G110:G112)</f>
        <v>32760</v>
      </c>
      <c r="H113" s="95">
        <f t="shared" si="17"/>
        <v>0</v>
      </c>
      <c r="I113" s="95">
        <f t="shared" si="17"/>
        <v>32760</v>
      </c>
      <c r="J113" s="95">
        <f t="shared" si="17"/>
        <v>0</v>
      </c>
      <c r="K113" s="95">
        <f t="shared" si="17"/>
        <v>0</v>
      </c>
      <c r="L113" s="95">
        <f t="shared" si="17"/>
        <v>0</v>
      </c>
      <c r="M113" s="25" t="str">
        <f>IFERROR(L113/H113,"N/A")</f>
        <v>N/A</v>
      </c>
      <c r="N113" s="98">
        <f>SUM(N110:N112)</f>
        <v>0</v>
      </c>
      <c r="O113" s="72"/>
      <c r="P113" s="74"/>
      <c r="Q113" s="72"/>
      <c r="R113" s="74"/>
    </row>
    <row r="114" spans="1:18" ht="13.5" thickBot="1" x14ac:dyDescent="0.25">
      <c r="A114" s="281"/>
      <c r="B114" s="281"/>
      <c r="C114" s="281"/>
      <c r="D114" s="281"/>
      <c r="E114" s="281"/>
      <c r="F114" s="281"/>
      <c r="G114" s="281"/>
      <c r="H114" s="281"/>
      <c r="I114" s="281"/>
      <c r="J114" s="281"/>
      <c r="K114" s="281"/>
      <c r="L114" s="281"/>
      <c r="O114" s="207"/>
      <c r="P114" s="207"/>
      <c r="Q114" s="207"/>
      <c r="R114" s="207"/>
    </row>
    <row r="115" spans="1:18" s="185" customFormat="1" x14ac:dyDescent="0.2">
      <c r="A115" s="234" t="s">
        <v>204</v>
      </c>
      <c r="B115" s="209"/>
      <c r="C115" s="209"/>
      <c r="D115" s="209"/>
      <c r="E115" s="209"/>
      <c r="F115" s="210"/>
      <c r="G115" s="211"/>
      <c r="H115" s="211"/>
      <c r="I115" s="211"/>
      <c r="J115" s="211"/>
      <c r="K115" s="211"/>
      <c r="L115" s="211"/>
      <c r="M115" s="4"/>
      <c r="N115" s="3"/>
      <c r="O115" s="207"/>
      <c r="P115" s="207"/>
      <c r="Q115" s="207"/>
      <c r="R115" s="207"/>
    </row>
    <row r="116" spans="1:18" x14ac:dyDescent="0.2">
      <c r="A116" s="212" t="s">
        <v>205</v>
      </c>
      <c r="B116" s="181"/>
      <c r="C116" s="181"/>
      <c r="D116" s="181"/>
      <c r="E116" s="181"/>
      <c r="F116" s="182"/>
      <c r="G116" s="183"/>
      <c r="H116" s="183"/>
      <c r="I116" s="183"/>
      <c r="J116" s="183"/>
      <c r="K116" s="183"/>
      <c r="L116" s="183"/>
      <c r="M116" s="6"/>
      <c r="N116" s="5"/>
      <c r="O116" s="213"/>
      <c r="P116" s="213"/>
      <c r="Q116" s="213"/>
      <c r="R116" s="213"/>
    </row>
    <row r="117" spans="1:18" ht="33.75" x14ac:dyDescent="0.2">
      <c r="A117" s="214" t="s">
        <v>194</v>
      </c>
      <c r="B117" s="215"/>
      <c r="C117" s="216"/>
      <c r="D117" s="216"/>
      <c r="E117" s="216"/>
      <c r="F117" s="216"/>
      <c r="G117" s="188" t="s">
        <v>39</v>
      </c>
      <c r="H117" s="188" t="s">
        <v>40</v>
      </c>
      <c r="I117" s="188" t="s">
        <v>41</v>
      </c>
      <c r="J117" s="188" t="s">
        <v>42</v>
      </c>
      <c r="K117" s="188" t="s">
        <v>43</v>
      </c>
      <c r="L117" s="188" t="s">
        <v>44</v>
      </c>
      <c r="M117" s="23" t="s">
        <v>45</v>
      </c>
      <c r="N117" s="24" t="s">
        <v>46</v>
      </c>
      <c r="O117" s="160" t="s">
        <v>73</v>
      </c>
      <c r="P117" s="160" t="s">
        <v>74</v>
      </c>
      <c r="Q117" s="160" t="s">
        <v>75</v>
      </c>
      <c r="R117" s="160" t="s">
        <v>76</v>
      </c>
    </row>
    <row r="118" spans="1:18" x14ac:dyDescent="0.2">
      <c r="A118" s="228" t="s">
        <v>206</v>
      </c>
      <c r="B118" s="229"/>
      <c r="C118" s="230"/>
      <c r="D118" s="231"/>
      <c r="E118" s="232"/>
      <c r="F118" s="221"/>
      <c r="G118" s="222">
        <v>25204</v>
      </c>
      <c r="H118" s="194">
        <v>0</v>
      </c>
      <c r="I118" s="89">
        <f t="shared" ref="I118:I130" si="18">G118-H118</f>
        <v>25204</v>
      </c>
      <c r="J118" s="86">
        <v>0</v>
      </c>
      <c r="K118" s="86">
        <v>0</v>
      </c>
      <c r="L118" s="89">
        <f>SUM(J118:K118)</f>
        <v>0</v>
      </c>
      <c r="M118" s="15" t="str">
        <f>IFERROR(L118/H118,"N/A")</f>
        <v>N/A</v>
      </c>
      <c r="N118" s="96">
        <v>0</v>
      </c>
      <c r="O118" s="207"/>
      <c r="P118" s="207"/>
      <c r="Q118" s="207"/>
      <c r="R118" s="207"/>
    </row>
    <row r="119" spans="1:18" x14ac:dyDescent="0.2">
      <c r="A119" s="233" t="s">
        <v>207</v>
      </c>
      <c r="B119" s="229"/>
      <c r="C119" s="230"/>
      <c r="D119" s="231"/>
      <c r="E119" s="232"/>
      <c r="F119" s="221"/>
      <c r="G119" s="222">
        <v>10054</v>
      </c>
      <c r="H119" s="194">
        <v>0</v>
      </c>
      <c r="I119" s="94">
        <f t="shared" si="18"/>
        <v>10054</v>
      </c>
      <c r="J119" s="86">
        <v>0</v>
      </c>
      <c r="K119" s="93">
        <v>0</v>
      </c>
      <c r="L119" s="94">
        <f>SUM(J119:K119)</f>
        <v>0</v>
      </c>
      <c r="M119" s="14" t="str">
        <f>IFERROR(L119/H119,"N/A")</f>
        <v>N/A</v>
      </c>
      <c r="N119" s="97">
        <v>0</v>
      </c>
      <c r="O119" s="207"/>
      <c r="P119" s="207"/>
      <c r="Q119" s="207"/>
      <c r="R119" s="207"/>
    </row>
    <row r="120" spans="1:18" x14ac:dyDescent="0.2">
      <c r="A120" s="233" t="s">
        <v>208</v>
      </c>
      <c r="B120" s="229"/>
      <c r="C120" s="230"/>
      <c r="D120" s="231"/>
      <c r="E120" s="232"/>
      <c r="F120" s="221"/>
      <c r="G120" s="222">
        <v>3538</v>
      </c>
      <c r="H120" s="194">
        <v>0</v>
      </c>
      <c r="I120" s="89">
        <f t="shared" si="18"/>
        <v>3538</v>
      </c>
      <c r="J120" s="86">
        <v>0</v>
      </c>
      <c r="K120" s="86">
        <v>0</v>
      </c>
      <c r="L120" s="89">
        <f t="shared" ref="L120:L130" si="19">SUM(J120:K120)</f>
        <v>0</v>
      </c>
      <c r="M120" s="15" t="str">
        <f t="shared" ref="M120:M130" si="20">IFERROR(L120/H120,"N/A")</f>
        <v>N/A</v>
      </c>
      <c r="N120" s="96">
        <v>0</v>
      </c>
      <c r="O120" s="207"/>
      <c r="P120" s="207"/>
      <c r="Q120" s="207"/>
      <c r="R120" s="207"/>
    </row>
    <row r="121" spans="1:18" x14ac:dyDescent="0.2">
      <c r="A121" s="233" t="s">
        <v>209</v>
      </c>
      <c r="B121" s="229"/>
      <c r="C121" s="230"/>
      <c r="D121" s="231"/>
      <c r="E121" s="232"/>
      <c r="F121" s="221"/>
      <c r="G121" s="222">
        <v>1000</v>
      </c>
      <c r="H121" s="194">
        <v>0</v>
      </c>
      <c r="I121" s="89">
        <f t="shared" si="18"/>
        <v>1000</v>
      </c>
      <c r="J121" s="86">
        <v>0</v>
      </c>
      <c r="K121" s="86">
        <v>0</v>
      </c>
      <c r="L121" s="89">
        <f t="shared" si="19"/>
        <v>0</v>
      </c>
      <c r="M121" s="15" t="str">
        <f t="shared" si="20"/>
        <v>N/A</v>
      </c>
      <c r="N121" s="96">
        <v>0</v>
      </c>
      <c r="O121" s="207"/>
      <c r="P121" s="207"/>
      <c r="Q121" s="207"/>
      <c r="R121" s="207"/>
    </row>
    <row r="122" spans="1:18" x14ac:dyDescent="0.2">
      <c r="A122" s="233" t="s">
        <v>210</v>
      </c>
      <c r="B122" s="229"/>
      <c r="C122" s="230"/>
      <c r="D122" s="231"/>
      <c r="E122" s="232"/>
      <c r="F122" s="221"/>
      <c r="G122" s="222">
        <v>200</v>
      </c>
      <c r="H122" s="194">
        <v>0</v>
      </c>
      <c r="I122" s="89">
        <f t="shared" si="18"/>
        <v>200</v>
      </c>
      <c r="J122" s="86">
        <v>0</v>
      </c>
      <c r="K122" s="86">
        <v>0</v>
      </c>
      <c r="L122" s="89">
        <f t="shared" si="19"/>
        <v>0</v>
      </c>
      <c r="M122" s="15" t="str">
        <f t="shared" si="20"/>
        <v>N/A</v>
      </c>
      <c r="N122" s="96">
        <v>0</v>
      </c>
      <c r="O122" s="207"/>
      <c r="P122" s="207"/>
      <c r="Q122" s="207"/>
      <c r="R122" s="207"/>
    </row>
    <row r="123" spans="1:18" x14ac:dyDescent="0.2">
      <c r="A123" s="233" t="s">
        <v>211</v>
      </c>
      <c r="B123" s="229"/>
      <c r="C123" s="230"/>
      <c r="D123" s="231"/>
      <c r="E123" s="232"/>
      <c r="F123" s="221"/>
      <c r="G123" s="222">
        <v>18021</v>
      </c>
      <c r="H123" s="222">
        <v>0</v>
      </c>
      <c r="I123" s="100">
        <f t="shared" si="18"/>
        <v>18021</v>
      </c>
      <c r="J123" s="99">
        <v>0</v>
      </c>
      <c r="K123" s="99">
        <v>0</v>
      </c>
      <c r="L123" s="94">
        <f t="shared" si="19"/>
        <v>0</v>
      </c>
      <c r="M123" s="14" t="str">
        <f t="shared" si="20"/>
        <v>N/A</v>
      </c>
      <c r="N123" s="97">
        <v>0</v>
      </c>
      <c r="O123" s="207"/>
      <c r="P123" s="207"/>
      <c r="Q123" s="207"/>
      <c r="R123" s="207"/>
    </row>
    <row r="124" spans="1:18" x14ac:dyDescent="0.2">
      <c r="A124" s="233" t="s">
        <v>212</v>
      </c>
      <c r="B124" s="229"/>
      <c r="C124" s="230"/>
      <c r="D124" s="231"/>
      <c r="E124" s="232"/>
      <c r="F124" s="221"/>
      <c r="G124" s="222">
        <v>17152.64</v>
      </c>
      <c r="H124" s="222">
        <v>0</v>
      </c>
      <c r="I124" s="100">
        <f t="shared" si="18"/>
        <v>17152.64</v>
      </c>
      <c r="J124" s="99">
        <v>0</v>
      </c>
      <c r="K124" s="99">
        <v>0</v>
      </c>
      <c r="L124" s="94">
        <f t="shared" si="19"/>
        <v>0</v>
      </c>
      <c r="M124" s="14" t="str">
        <f t="shared" si="20"/>
        <v>N/A</v>
      </c>
      <c r="N124" s="97">
        <v>0</v>
      </c>
      <c r="O124" s="207"/>
      <c r="P124" s="207"/>
      <c r="Q124" s="207"/>
      <c r="R124" s="207"/>
    </row>
    <row r="125" spans="1:18" x14ac:dyDescent="0.2">
      <c r="A125" s="233" t="s">
        <v>213</v>
      </c>
      <c r="B125" s="229"/>
      <c r="C125" s="230"/>
      <c r="D125" s="231"/>
      <c r="E125" s="232"/>
      <c r="F125" s="221"/>
      <c r="G125" s="222">
        <v>5341.86</v>
      </c>
      <c r="H125" s="222">
        <v>0</v>
      </c>
      <c r="I125" s="100">
        <f t="shared" si="18"/>
        <v>5341.86</v>
      </c>
      <c r="J125" s="99">
        <v>0</v>
      </c>
      <c r="K125" s="99">
        <v>0</v>
      </c>
      <c r="L125" s="94">
        <f t="shared" si="19"/>
        <v>0</v>
      </c>
      <c r="M125" s="14" t="str">
        <f t="shared" si="20"/>
        <v>N/A</v>
      </c>
      <c r="N125" s="97">
        <v>0</v>
      </c>
      <c r="O125" s="207"/>
      <c r="P125" s="207"/>
      <c r="Q125" s="207"/>
      <c r="R125" s="207"/>
    </row>
    <row r="126" spans="1:18" x14ac:dyDescent="0.2">
      <c r="A126" s="233" t="s">
        <v>214</v>
      </c>
      <c r="B126" s="229"/>
      <c r="C126" s="230"/>
      <c r="D126" s="231"/>
      <c r="E126" s="232"/>
      <c r="F126" s="221"/>
      <c r="G126" s="222">
        <v>4466.1899999999996</v>
      </c>
      <c r="H126" s="222">
        <v>0</v>
      </c>
      <c r="I126" s="100">
        <f t="shared" si="18"/>
        <v>4466.1899999999996</v>
      </c>
      <c r="J126" s="99">
        <v>0</v>
      </c>
      <c r="K126" s="99">
        <v>0</v>
      </c>
      <c r="L126" s="94">
        <f t="shared" si="19"/>
        <v>0</v>
      </c>
      <c r="M126" s="14" t="str">
        <f t="shared" si="20"/>
        <v>N/A</v>
      </c>
      <c r="N126" s="97">
        <v>0</v>
      </c>
      <c r="O126" s="207"/>
      <c r="P126" s="207"/>
      <c r="Q126" s="207"/>
      <c r="R126" s="207"/>
    </row>
    <row r="127" spans="1:18" x14ac:dyDescent="0.2">
      <c r="A127" s="233" t="s">
        <v>215</v>
      </c>
      <c r="B127" s="229"/>
      <c r="C127" s="230"/>
      <c r="D127" s="231"/>
      <c r="E127" s="232"/>
      <c r="F127" s="221"/>
      <c r="G127" s="222">
        <v>14055.4</v>
      </c>
      <c r="H127" s="222">
        <v>0</v>
      </c>
      <c r="I127" s="100">
        <f t="shared" si="18"/>
        <v>14055.4</v>
      </c>
      <c r="J127" s="99">
        <v>0</v>
      </c>
      <c r="K127" s="99">
        <v>0</v>
      </c>
      <c r="L127" s="94">
        <f t="shared" si="19"/>
        <v>0</v>
      </c>
      <c r="M127" s="14" t="str">
        <f t="shared" si="20"/>
        <v>N/A</v>
      </c>
      <c r="N127" s="97">
        <v>0</v>
      </c>
      <c r="O127" s="207"/>
      <c r="P127" s="207"/>
      <c r="Q127" s="207"/>
      <c r="R127" s="207"/>
    </row>
    <row r="128" spans="1:18" x14ac:dyDescent="0.2">
      <c r="A128" s="233" t="s">
        <v>216</v>
      </c>
      <c r="B128" s="229"/>
      <c r="C128" s="230"/>
      <c r="D128" s="231"/>
      <c r="E128" s="232"/>
      <c r="F128" s="221"/>
      <c r="G128" s="222">
        <v>7710.2</v>
      </c>
      <c r="H128" s="222">
        <v>0</v>
      </c>
      <c r="I128" s="100">
        <f t="shared" si="18"/>
        <v>7710.2</v>
      </c>
      <c r="J128" s="99">
        <v>0</v>
      </c>
      <c r="K128" s="99">
        <v>0</v>
      </c>
      <c r="L128" s="94">
        <f t="shared" si="19"/>
        <v>0</v>
      </c>
      <c r="M128" s="14" t="str">
        <f t="shared" si="20"/>
        <v>N/A</v>
      </c>
      <c r="N128" s="97">
        <v>0</v>
      </c>
      <c r="O128" s="207"/>
      <c r="P128" s="207"/>
      <c r="Q128" s="207"/>
      <c r="R128" s="207"/>
    </row>
    <row r="129" spans="1:18" x14ac:dyDescent="0.2">
      <c r="A129" s="233"/>
      <c r="B129" s="229"/>
      <c r="C129" s="230"/>
      <c r="D129" s="231"/>
      <c r="E129" s="232"/>
      <c r="F129" s="221"/>
      <c r="G129" s="222">
        <v>0</v>
      </c>
      <c r="H129" s="194">
        <v>0</v>
      </c>
      <c r="I129" s="89">
        <f t="shared" si="18"/>
        <v>0</v>
      </c>
      <c r="J129" s="86">
        <v>0</v>
      </c>
      <c r="K129" s="86">
        <v>0</v>
      </c>
      <c r="L129" s="89">
        <f t="shared" si="19"/>
        <v>0</v>
      </c>
      <c r="M129" s="15" t="str">
        <f t="shared" si="20"/>
        <v>N/A</v>
      </c>
      <c r="N129" s="96">
        <v>0</v>
      </c>
      <c r="O129" s="207"/>
      <c r="P129" s="207"/>
      <c r="Q129" s="207"/>
      <c r="R129" s="207"/>
    </row>
    <row r="130" spans="1:18" x14ac:dyDescent="0.2">
      <c r="A130" s="233"/>
      <c r="B130" s="229"/>
      <c r="C130" s="230"/>
      <c r="D130" s="231"/>
      <c r="E130" s="232"/>
      <c r="F130" s="221"/>
      <c r="G130" s="222">
        <v>0</v>
      </c>
      <c r="H130" s="194">
        <v>0</v>
      </c>
      <c r="I130" s="94">
        <f t="shared" si="18"/>
        <v>0</v>
      </c>
      <c r="J130" s="86">
        <v>0</v>
      </c>
      <c r="K130" s="93">
        <v>0</v>
      </c>
      <c r="L130" s="94">
        <f t="shared" si="19"/>
        <v>0</v>
      </c>
      <c r="M130" s="14" t="str">
        <f t="shared" si="20"/>
        <v>N/A</v>
      </c>
      <c r="N130" s="97">
        <v>0</v>
      </c>
      <c r="O130" s="207"/>
      <c r="P130" s="207"/>
      <c r="Q130" s="207"/>
      <c r="R130" s="207"/>
    </row>
    <row r="131" spans="1:18" ht="13.5" thickBot="1" x14ac:dyDescent="0.25">
      <c r="A131" s="175"/>
      <c r="B131" s="172"/>
      <c r="C131" s="225" t="s">
        <v>217</v>
      </c>
      <c r="D131" s="226"/>
      <c r="E131" s="226"/>
      <c r="F131" s="227"/>
      <c r="G131" s="95">
        <f t="shared" ref="G131:L131" si="21">SUM(G118:G130)</f>
        <v>106743.29</v>
      </c>
      <c r="H131" s="95">
        <f t="shared" si="21"/>
        <v>0</v>
      </c>
      <c r="I131" s="95">
        <f t="shared" si="21"/>
        <v>106743.29</v>
      </c>
      <c r="J131" s="95">
        <f t="shared" si="21"/>
        <v>0</v>
      </c>
      <c r="K131" s="95">
        <f t="shared" si="21"/>
        <v>0</v>
      </c>
      <c r="L131" s="95">
        <f t="shared" si="21"/>
        <v>0</v>
      </c>
      <c r="M131" s="25" t="str">
        <f>IFERROR(L131/H131,"N/A")</f>
        <v>N/A</v>
      </c>
      <c r="N131" s="98">
        <f>SUM(N118:N130)</f>
        <v>0</v>
      </c>
      <c r="O131" s="72"/>
      <c r="P131" s="74"/>
      <c r="Q131" s="72"/>
      <c r="R131" s="74"/>
    </row>
    <row r="132" spans="1:18" ht="13.5" thickBot="1" x14ac:dyDescent="0.25">
      <c r="A132" s="281"/>
      <c r="B132" s="281"/>
      <c r="C132" s="281"/>
      <c r="D132" s="281"/>
      <c r="E132" s="281"/>
      <c r="F132" s="281"/>
      <c r="G132" s="281"/>
      <c r="H132" s="281"/>
      <c r="I132" s="281"/>
      <c r="J132" s="281"/>
      <c r="K132" s="281"/>
      <c r="L132" s="281"/>
      <c r="O132" s="207"/>
      <c r="P132" s="207"/>
      <c r="Q132" s="207"/>
      <c r="R132" s="207"/>
    </row>
    <row r="133" spans="1:18" s="185" customFormat="1" x14ac:dyDescent="0.2">
      <c r="A133" s="208" t="s">
        <v>218</v>
      </c>
      <c r="B133" s="209"/>
      <c r="C133" s="209"/>
      <c r="D133" s="209"/>
      <c r="E133" s="209"/>
      <c r="F133" s="210"/>
      <c r="G133" s="211"/>
      <c r="H133" s="211"/>
      <c r="I133" s="211"/>
      <c r="J133" s="211"/>
      <c r="K133" s="211"/>
      <c r="L133" s="211"/>
      <c r="M133" s="4"/>
      <c r="N133" s="3"/>
      <c r="O133" s="207"/>
      <c r="P133" s="207"/>
      <c r="Q133" s="207"/>
      <c r="R133" s="207"/>
    </row>
    <row r="134" spans="1:18" x14ac:dyDescent="0.2">
      <c r="A134" s="212" t="s">
        <v>219</v>
      </c>
      <c r="B134" s="181"/>
      <c r="C134" s="181"/>
      <c r="D134" s="181"/>
      <c r="E134" s="181"/>
      <c r="F134" s="182"/>
      <c r="G134" s="183"/>
      <c r="H134" s="183"/>
      <c r="I134" s="183"/>
      <c r="J134" s="183"/>
      <c r="K134" s="183"/>
      <c r="L134" s="183"/>
      <c r="M134" s="6"/>
      <c r="N134" s="5"/>
      <c r="O134" s="213"/>
      <c r="P134" s="213"/>
      <c r="Q134" s="213"/>
      <c r="R134" s="213"/>
    </row>
    <row r="135" spans="1:18" ht="33.75" x14ac:dyDescent="0.2">
      <c r="A135" s="214" t="s">
        <v>194</v>
      </c>
      <c r="B135" s="215"/>
      <c r="C135" s="216"/>
      <c r="D135" s="216"/>
      <c r="E135" s="216"/>
      <c r="F135" s="216"/>
      <c r="G135" s="188" t="s">
        <v>39</v>
      </c>
      <c r="H135" s="188" t="s">
        <v>40</v>
      </c>
      <c r="I135" s="188" t="s">
        <v>41</v>
      </c>
      <c r="J135" s="188" t="s">
        <v>42</v>
      </c>
      <c r="K135" s="188" t="s">
        <v>43</v>
      </c>
      <c r="L135" s="188" t="s">
        <v>44</v>
      </c>
      <c r="M135" s="23" t="s">
        <v>45</v>
      </c>
      <c r="N135" s="24" t="s">
        <v>46</v>
      </c>
      <c r="O135" s="160" t="s">
        <v>73</v>
      </c>
      <c r="P135" s="160" t="s">
        <v>74</v>
      </c>
      <c r="Q135" s="160" t="s">
        <v>75</v>
      </c>
      <c r="R135" s="160" t="s">
        <v>76</v>
      </c>
    </row>
    <row r="136" spans="1:18" x14ac:dyDescent="0.2">
      <c r="A136" s="228" t="s">
        <v>220</v>
      </c>
      <c r="B136" s="229"/>
      <c r="C136" s="230"/>
      <c r="D136" s="231"/>
      <c r="E136" s="232"/>
      <c r="F136" s="221"/>
      <c r="G136" s="194">
        <v>30000</v>
      </c>
      <c r="H136" s="194">
        <v>10000</v>
      </c>
      <c r="I136" s="89">
        <f t="shared" ref="I136:I143" si="22">G136-H136</f>
        <v>20000</v>
      </c>
      <c r="J136" s="86">
        <v>0</v>
      </c>
      <c r="K136" s="86">
        <v>0</v>
      </c>
      <c r="L136" s="89">
        <f>SUM(J136:K136)</f>
        <v>0</v>
      </c>
      <c r="M136" s="15">
        <f>IFERROR(L136/H136,"N/A")</f>
        <v>0</v>
      </c>
      <c r="N136" s="96">
        <v>0</v>
      </c>
      <c r="O136" s="207"/>
      <c r="P136" s="207"/>
      <c r="Q136" s="207"/>
      <c r="R136" s="207"/>
    </row>
    <row r="137" spans="1:18" x14ac:dyDescent="0.2">
      <c r="A137" s="233" t="s">
        <v>221</v>
      </c>
      <c r="B137" s="229"/>
      <c r="C137" s="230"/>
      <c r="D137" s="231"/>
      <c r="E137" s="232"/>
      <c r="F137" s="221"/>
      <c r="G137" s="194">
        <v>30000</v>
      </c>
      <c r="H137" s="194">
        <v>0</v>
      </c>
      <c r="I137" s="89">
        <f t="shared" si="22"/>
        <v>30000</v>
      </c>
      <c r="J137" s="86">
        <v>0</v>
      </c>
      <c r="K137" s="86">
        <v>0</v>
      </c>
      <c r="L137" s="89">
        <f t="shared" ref="L137:L143" si="23">SUM(J137:K137)</f>
        <v>0</v>
      </c>
      <c r="M137" s="15" t="str">
        <f t="shared" ref="M137:M143" si="24">IFERROR(L137/H137,"N/A")</f>
        <v>N/A</v>
      </c>
      <c r="N137" s="96">
        <v>0</v>
      </c>
      <c r="O137" s="207"/>
      <c r="P137" s="207"/>
      <c r="Q137" s="207"/>
      <c r="R137" s="207"/>
    </row>
    <row r="138" spans="1:18" x14ac:dyDescent="0.2">
      <c r="A138" s="233" t="s">
        <v>222</v>
      </c>
      <c r="B138" s="229"/>
      <c r="C138" s="230"/>
      <c r="D138" s="231"/>
      <c r="E138" s="232"/>
      <c r="F138" s="221"/>
      <c r="G138" s="194">
        <v>10000</v>
      </c>
      <c r="H138" s="194">
        <v>0</v>
      </c>
      <c r="I138" s="89">
        <f t="shared" si="22"/>
        <v>10000</v>
      </c>
      <c r="J138" s="86">
        <v>0</v>
      </c>
      <c r="K138" s="86">
        <v>0</v>
      </c>
      <c r="L138" s="89">
        <f t="shared" si="23"/>
        <v>0</v>
      </c>
      <c r="M138" s="15" t="str">
        <f t="shared" si="24"/>
        <v>N/A</v>
      </c>
      <c r="N138" s="96">
        <v>0</v>
      </c>
      <c r="O138" s="207"/>
      <c r="P138" s="207"/>
      <c r="Q138" s="207"/>
      <c r="R138" s="207"/>
    </row>
    <row r="139" spans="1:18" x14ac:dyDescent="0.2">
      <c r="A139" s="233" t="s">
        <v>223</v>
      </c>
      <c r="B139" s="229"/>
      <c r="C139" s="230"/>
      <c r="D139" s="231"/>
      <c r="E139" s="232"/>
      <c r="F139" s="221"/>
      <c r="G139" s="194">
        <v>1500</v>
      </c>
      <c r="H139" s="194">
        <v>0</v>
      </c>
      <c r="I139" s="89">
        <f t="shared" si="22"/>
        <v>1500</v>
      </c>
      <c r="J139" s="86">
        <v>0</v>
      </c>
      <c r="K139" s="86">
        <v>0</v>
      </c>
      <c r="L139" s="89">
        <f t="shared" si="23"/>
        <v>0</v>
      </c>
      <c r="M139" s="15" t="str">
        <f t="shared" si="24"/>
        <v>N/A</v>
      </c>
      <c r="N139" s="96">
        <v>0</v>
      </c>
      <c r="O139" s="207"/>
      <c r="P139" s="207"/>
      <c r="Q139" s="207"/>
      <c r="R139" s="207"/>
    </row>
    <row r="140" spans="1:18" x14ac:dyDescent="0.2">
      <c r="A140" s="233" t="s">
        <v>224</v>
      </c>
      <c r="B140" s="229"/>
      <c r="C140" s="230"/>
      <c r="D140" s="231"/>
      <c r="E140" s="232"/>
      <c r="F140" s="221"/>
      <c r="G140" s="222">
        <v>5975</v>
      </c>
      <c r="H140" s="222">
        <v>0</v>
      </c>
      <c r="I140" s="100">
        <f t="shared" si="22"/>
        <v>5975</v>
      </c>
      <c r="J140" s="99">
        <v>0</v>
      </c>
      <c r="K140" s="99">
        <v>0</v>
      </c>
      <c r="L140" s="89">
        <f t="shared" si="23"/>
        <v>0</v>
      </c>
      <c r="M140" s="15" t="str">
        <f t="shared" si="24"/>
        <v>N/A</v>
      </c>
      <c r="N140" s="96">
        <v>0</v>
      </c>
      <c r="O140" s="207"/>
      <c r="P140" s="207"/>
      <c r="Q140" s="207"/>
      <c r="R140" s="207"/>
    </row>
    <row r="141" spans="1:18" x14ac:dyDescent="0.2">
      <c r="A141" s="233" t="s">
        <v>225</v>
      </c>
      <c r="B141" s="229"/>
      <c r="C141" s="230"/>
      <c r="D141" s="231"/>
      <c r="E141" s="232"/>
      <c r="F141" s="221"/>
      <c r="G141" s="222">
        <v>3550</v>
      </c>
      <c r="H141" s="222">
        <v>0</v>
      </c>
      <c r="I141" s="100">
        <f t="shared" si="22"/>
        <v>3550</v>
      </c>
      <c r="J141" s="99">
        <v>0</v>
      </c>
      <c r="K141" s="99">
        <v>0</v>
      </c>
      <c r="L141" s="94">
        <f t="shared" si="23"/>
        <v>0</v>
      </c>
      <c r="M141" s="14" t="str">
        <f t="shared" si="24"/>
        <v>N/A</v>
      </c>
      <c r="N141" s="97">
        <v>0</v>
      </c>
      <c r="O141" s="207"/>
      <c r="P141" s="207"/>
      <c r="Q141" s="207"/>
      <c r="R141" s="207"/>
    </row>
    <row r="142" spans="1:18" x14ac:dyDescent="0.2">
      <c r="A142" s="233" t="s">
        <v>226</v>
      </c>
      <c r="B142" s="229"/>
      <c r="C142" s="230"/>
      <c r="D142" s="231"/>
      <c r="E142" s="232"/>
      <c r="F142" s="221"/>
      <c r="G142" s="222">
        <v>2000</v>
      </c>
      <c r="H142" s="222">
        <v>0</v>
      </c>
      <c r="I142" s="100">
        <f t="shared" si="22"/>
        <v>2000</v>
      </c>
      <c r="J142" s="99">
        <v>0</v>
      </c>
      <c r="K142" s="99">
        <v>0</v>
      </c>
      <c r="L142" s="94">
        <f t="shared" si="23"/>
        <v>0</v>
      </c>
      <c r="M142" s="14" t="str">
        <f t="shared" si="24"/>
        <v>N/A</v>
      </c>
      <c r="N142" s="97">
        <v>0</v>
      </c>
      <c r="O142" s="207"/>
      <c r="P142" s="207"/>
      <c r="Q142" s="207"/>
      <c r="R142" s="207"/>
    </row>
    <row r="143" spans="1:18" x14ac:dyDescent="0.2">
      <c r="A143" s="233"/>
      <c r="B143" s="229"/>
      <c r="C143" s="235"/>
      <c r="D143" s="236"/>
      <c r="E143" s="237"/>
      <c r="F143" s="221"/>
      <c r="G143" s="222">
        <v>0</v>
      </c>
      <c r="H143" s="222">
        <v>0</v>
      </c>
      <c r="I143" s="100">
        <f t="shared" si="22"/>
        <v>0</v>
      </c>
      <c r="J143" s="99">
        <v>0</v>
      </c>
      <c r="K143" s="99">
        <v>0</v>
      </c>
      <c r="L143" s="94">
        <f t="shared" si="23"/>
        <v>0</v>
      </c>
      <c r="M143" s="14" t="str">
        <f t="shared" si="24"/>
        <v>N/A</v>
      </c>
      <c r="N143" s="97">
        <v>0</v>
      </c>
      <c r="O143" s="207"/>
      <c r="P143" s="207"/>
      <c r="Q143" s="207"/>
      <c r="R143" s="207"/>
    </row>
    <row r="144" spans="1:18" ht="13.5" thickBot="1" x14ac:dyDescent="0.25">
      <c r="A144" s="175"/>
      <c r="B144" s="172"/>
      <c r="C144" s="225" t="s">
        <v>227</v>
      </c>
      <c r="D144" s="226"/>
      <c r="E144" s="226"/>
      <c r="F144" s="227"/>
      <c r="G144" s="95">
        <f t="shared" ref="G144:L144" si="25">SUM(G136:G143)</f>
        <v>83025</v>
      </c>
      <c r="H144" s="95">
        <f t="shared" si="25"/>
        <v>10000</v>
      </c>
      <c r="I144" s="95">
        <f t="shared" si="25"/>
        <v>73025</v>
      </c>
      <c r="J144" s="95">
        <f t="shared" si="25"/>
        <v>0</v>
      </c>
      <c r="K144" s="95">
        <f t="shared" si="25"/>
        <v>0</v>
      </c>
      <c r="L144" s="95">
        <f t="shared" si="25"/>
        <v>0</v>
      </c>
      <c r="M144" s="25">
        <f>IFERROR(L144/H144,"N/A")</f>
        <v>0</v>
      </c>
      <c r="N144" s="98">
        <f>SUM(N136:N143)</f>
        <v>0</v>
      </c>
      <c r="O144" s="72"/>
      <c r="P144" s="74"/>
      <c r="Q144" s="72"/>
      <c r="R144" s="74"/>
    </row>
    <row r="145" spans="1:18" ht="13.5" thickBot="1" x14ac:dyDescent="0.25">
      <c r="A145" s="281"/>
      <c r="B145" s="281"/>
      <c r="C145" s="281"/>
      <c r="D145" s="281"/>
      <c r="E145" s="281"/>
      <c r="F145" s="281"/>
      <c r="G145" s="281"/>
      <c r="H145" s="281"/>
      <c r="I145" s="281"/>
      <c r="J145" s="281"/>
      <c r="K145" s="281"/>
      <c r="L145" s="281"/>
      <c r="O145" s="207"/>
      <c r="P145" s="207"/>
      <c r="Q145" s="207"/>
      <c r="R145" s="207"/>
    </row>
    <row r="146" spans="1:18" s="185" customFormat="1" x14ac:dyDescent="0.2">
      <c r="A146" s="208" t="s">
        <v>228</v>
      </c>
      <c r="B146" s="209"/>
      <c r="C146" s="209"/>
      <c r="D146" s="209"/>
      <c r="E146" s="209"/>
      <c r="F146" s="210"/>
      <c r="G146" s="211"/>
      <c r="H146" s="211"/>
      <c r="I146" s="211"/>
      <c r="J146" s="211"/>
      <c r="K146" s="211"/>
      <c r="L146" s="211"/>
      <c r="M146" s="4"/>
      <c r="N146" s="3"/>
      <c r="O146" s="207"/>
      <c r="P146" s="207"/>
      <c r="Q146" s="207"/>
      <c r="R146" s="207"/>
    </row>
    <row r="147" spans="1:18" x14ac:dyDescent="0.2">
      <c r="A147" s="212" t="s">
        <v>229</v>
      </c>
      <c r="B147" s="181"/>
      <c r="C147" s="181"/>
      <c r="D147" s="181"/>
      <c r="E147" s="181"/>
      <c r="F147" s="182"/>
      <c r="G147" s="183"/>
      <c r="H147" s="183"/>
      <c r="I147" s="183"/>
      <c r="J147" s="183"/>
      <c r="K147" s="183"/>
      <c r="L147" s="183"/>
      <c r="M147" s="6"/>
      <c r="N147" s="5"/>
      <c r="O147" s="213"/>
      <c r="P147" s="213"/>
      <c r="Q147" s="213"/>
      <c r="R147" s="213"/>
    </row>
    <row r="148" spans="1:18" ht="33.75" x14ac:dyDescent="0.2">
      <c r="A148" s="214" t="s">
        <v>194</v>
      </c>
      <c r="B148" s="215"/>
      <c r="C148" s="216"/>
      <c r="D148" s="216"/>
      <c r="E148" s="216"/>
      <c r="F148" s="216"/>
      <c r="G148" s="188" t="s">
        <v>39</v>
      </c>
      <c r="H148" s="188" t="s">
        <v>40</v>
      </c>
      <c r="I148" s="188" t="s">
        <v>41</v>
      </c>
      <c r="J148" s="188" t="s">
        <v>42</v>
      </c>
      <c r="K148" s="188" t="s">
        <v>43</v>
      </c>
      <c r="L148" s="188" t="s">
        <v>44</v>
      </c>
      <c r="M148" s="23" t="s">
        <v>45</v>
      </c>
      <c r="N148" s="24" t="s">
        <v>46</v>
      </c>
      <c r="O148" s="160" t="s">
        <v>73</v>
      </c>
      <c r="P148" s="160" t="s">
        <v>74</v>
      </c>
      <c r="Q148" s="160" t="s">
        <v>75</v>
      </c>
      <c r="R148" s="160" t="s">
        <v>76</v>
      </c>
    </row>
    <row r="149" spans="1:18" x14ac:dyDescent="0.2">
      <c r="A149" s="228" t="s">
        <v>230</v>
      </c>
      <c r="B149" s="229"/>
      <c r="C149" s="230"/>
      <c r="D149" s="231"/>
      <c r="E149" s="232"/>
      <c r="F149" s="221"/>
      <c r="G149" s="194">
        <v>25750</v>
      </c>
      <c r="H149" s="194">
        <v>0</v>
      </c>
      <c r="I149" s="89">
        <f t="shared" ref="I149:I156" si="26">G149-H149</f>
        <v>25750</v>
      </c>
      <c r="J149" s="86">
        <v>0</v>
      </c>
      <c r="K149" s="86">
        <v>0</v>
      </c>
      <c r="L149" s="89">
        <f>SUM(J149:K149)</f>
        <v>0</v>
      </c>
      <c r="M149" s="15" t="str">
        <f>IFERROR(L149/H149,"N/A")</f>
        <v>N/A</v>
      </c>
      <c r="N149" s="96">
        <v>0</v>
      </c>
      <c r="O149" s="207"/>
      <c r="P149" s="207"/>
      <c r="Q149" s="207"/>
      <c r="R149" s="207"/>
    </row>
    <row r="150" spans="1:18" x14ac:dyDescent="0.2">
      <c r="A150" s="233" t="s">
        <v>231</v>
      </c>
      <c r="B150" s="229"/>
      <c r="C150" s="230"/>
      <c r="D150" s="231"/>
      <c r="E150" s="232"/>
      <c r="F150" s="221"/>
      <c r="G150" s="194">
        <v>4730</v>
      </c>
      <c r="H150" s="194">
        <v>0</v>
      </c>
      <c r="I150" s="89">
        <f t="shared" si="26"/>
        <v>4730</v>
      </c>
      <c r="J150" s="86">
        <v>0</v>
      </c>
      <c r="K150" s="86">
        <v>0</v>
      </c>
      <c r="L150" s="89">
        <f t="shared" ref="L150:L156" si="27">SUM(J150:K150)</f>
        <v>0</v>
      </c>
      <c r="M150" s="15" t="str">
        <f t="shared" ref="M150:M156" si="28">IFERROR(L150/H150,"N/A")</f>
        <v>N/A</v>
      </c>
      <c r="N150" s="96">
        <v>0</v>
      </c>
      <c r="O150" s="207"/>
      <c r="P150" s="207"/>
      <c r="Q150" s="207"/>
      <c r="R150" s="207"/>
    </row>
    <row r="151" spans="1:18" x14ac:dyDescent="0.2">
      <c r="A151" s="233" t="s">
        <v>232</v>
      </c>
      <c r="B151" s="229"/>
      <c r="C151" s="230"/>
      <c r="D151" s="231"/>
      <c r="E151" s="232"/>
      <c r="F151" s="221"/>
      <c r="G151" s="194">
        <v>974.61</v>
      </c>
      <c r="H151" s="194">
        <v>0</v>
      </c>
      <c r="I151" s="89">
        <f t="shared" si="26"/>
        <v>974.61</v>
      </c>
      <c r="J151" s="86">
        <v>0</v>
      </c>
      <c r="K151" s="86">
        <v>0</v>
      </c>
      <c r="L151" s="89">
        <f t="shared" si="27"/>
        <v>0</v>
      </c>
      <c r="M151" s="15" t="str">
        <f t="shared" si="28"/>
        <v>N/A</v>
      </c>
      <c r="N151" s="96">
        <v>0</v>
      </c>
      <c r="O151" s="207"/>
      <c r="P151" s="207"/>
      <c r="Q151" s="207"/>
      <c r="R151" s="207"/>
    </row>
    <row r="152" spans="1:18" x14ac:dyDescent="0.2">
      <c r="A152" s="233" t="s">
        <v>233</v>
      </c>
      <c r="B152" s="229"/>
      <c r="C152" s="230"/>
      <c r="D152" s="231"/>
      <c r="E152" s="232"/>
      <c r="F152" s="221"/>
      <c r="G152" s="194">
        <v>8705.0400000000009</v>
      </c>
      <c r="H152" s="194">
        <v>0</v>
      </c>
      <c r="I152" s="89">
        <f t="shared" si="26"/>
        <v>8705.0400000000009</v>
      </c>
      <c r="J152" s="86">
        <v>0</v>
      </c>
      <c r="K152" s="86">
        <v>0</v>
      </c>
      <c r="L152" s="89">
        <f t="shared" si="27"/>
        <v>0</v>
      </c>
      <c r="M152" s="15" t="str">
        <f t="shared" si="28"/>
        <v>N/A</v>
      </c>
      <c r="N152" s="96">
        <v>0</v>
      </c>
      <c r="O152" s="207"/>
      <c r="P152" s="207"/>
      <c r="Q152" s="207"/>
      <c r="R152" s="207"/>
    </row>
    <row r="153" spans="1:18" x14ac:dyDescent="0.2">
      <c r="A153" s="233" t="s">
        <v>234</v>
      </c>
      <c r="B153" s="229"/>
      <c r="C153" s="230"/>
      <c r="D153" s="231"/>
      <c r="E153" s="232"/>
      <c r="F153" s="221"/>
      <c r="G153" s="194">
        <v>4058</v>
      </c>
      <c r="H153" s="194">
        <v>0</v>
      </c>
      <c r="I153" s="89">
        <f t="shared" si="26"/>
        <v>4058</v>
      </c>
      <c r="J153" s="86">
        <v>0</v>
      </c>
      <c r="K153" s="86">
        <v>0</v>
      </c>
      <c r="L153" s="89">
        <f t="shared" si="27"/>
        <v>0</v>
      </c>
      <c r="M153" s="15" t="str">
        <f t="shared" si="28"/>
        <v>N/A</v>
      </c>
      <c r="N153" s="96">
        <v>0</v>
      </c>
      <c r="O153" s="207"/>
      <c r="P153" s="207"/>
      <c r="Q153" s="207"/>
      <c r="R153" s="207"/>
    </row>
    <row r="154" spans="1:18" x14ac:dyDescent="0.2">
      <c r="A154" s="233" t="s">
        <v>235</v>
      </c>
      <c r="B154" s="229"/>
      <c r="C154" s="230"/>
      <c r="D154" s="231"/>
      <c r="E154" s="232"/>
      <c r="F154" s="221"/>
      <c r="G154" s="194">
        <v>8500</v>
      </c>
      <c r="H154" s="194">
        <v>0</v>
      </c>
      <c r="I154" s="89">
        <f t="shared" si="26"/>
        <v>8500</v>
      </c>
      <c r="J154" s="86">
        <v>0</v>
      </c>
      <c r="K154" s="86">
        <v>0</v>
      </c>
      <c r="L154" s="89">
        <f t="shared" si="27"/>
        <v>0</v>
      </c>
      <c r="M154" s="15" t="str">
        <f t="shared" si="28"/>
        <v>N/A</v>
      </c>
      <c r="N154" s="96">
        <v>0</v>
      </c>
      <c r="O154" s="207"/>
      <c r="P154" s="207"/>
      <c r="Q154" s="207"/>
      <c r="R154" s="207"/>
    </row>
    <row r="155" spans="1:18" x14ac:dyDescent="0.2">
      <c r="A155" s="233"/>
      <c r="B155" s="229"/>
      <c r="C155" s="230"/>
      <c r="D155" s="231"/>
      <c r="E155" s="232"/>
      <c r="F155" s="221"/>
      <c r="G155" s="194"/>
      <c r="H155" s="194">
        <v>0</v>
      </c>
      <c r="I155" s="89">
        <f t="shared" si="26"/>
        <v>0</v>
      </c>
      <c r="J155" s="86">
        <v>0</v>
      </c>
      <c r="K155" s="86">
        <v>0</v>
      </c>
      <c r="L155" s="89">
        <f t="shared" si="27"/>
        <v>0</v>
      </c>
      <c r="M155" s="15" t="str">
        <f t="shared" si="28"/>
        <v>N/A</v>
      </c>
      <c r="N155" s="96">
        <v>0</v>
      </c>
      <c r="O155" s="207"/>
      <c r="P155" s="207"/>
      <c r="Q155" s="207"/>
      <c r="R155" s="207"/>
    </row>
    <row r="156" spans="1:18" x14ac:dyDescent="0.2">
      <c r="A156" s="233"/>
      <c r="B156" s="229"/>
      <c r="C156" s="235"/>
      <c r="D156" s="236"/>
      <c r="E156" s="237"/>
      <c r="F156" s="221"/>
      <c r="G156" s="194">
        <v>0</v>
      </c>
      <c r="H156" s="194">
        <v>0</v>
      </c>
      <c r="I156" s="89">
        <f t="shared" si="26"/>
        <v>0</v>
      </c>
      <c r="J156" s="86">
        <v>0</v>
      </c>
      <c r="K156" s="86">
        <v>0</v>
      </c>
      <c r="L156" s="89">
        <f t="shared" si="27"/>
        <v>0</v>
      </c>
      <c r="M156" s="15" t="str">
        <f t="shared" si="28"/>
        <v>N/A</v>
      </c>
      <c r="N156" s="96">
        <v>0</v>
      </c>
      <c r="O156" s="207"/>
      <c r="P156" s="207"/>
      <c r="Q156" s="207"/>
      <c r="R156" s="207"/>
    </row>
    <row r="157" spans="1:18" ht="13.5" thickBot="1" x14ac:dyDescent="0.25">
      <c r="A157" s="175"/>
      <c r="B157" s="172"/>
      <c r="C157" s="225" t="s">
        <v>236</v>
      </c>
      <c r="D157" s="226"/>
      <c r="E157" s="226"/>
      <c r="F157" s="227"/>
      <c r="G157" s="95">
        <f t="shared" ref="G157:L157" si="29">SUM(G149:G156)</f>
        <v>52717.65</v>
      </c>
      <c r="H157" s="95">
        <f t="shared" si="29"/>
        <v>0</v>
      </c>
      <c r="I157" s="95">
        <f t="shared" si="29"/>
        <v>52717.65</v>
      </c>
      <c r="J157" s="95">
        <f t="shared" si="29"/>
        <v>0</v>
      </c>
      <c r="K157" s="95">
        <f t="shared" si="29"/>
        <v>0</v>
      </c>
      <c r="L157" s="95">
        <f t="shared" si="29"/>
        <v>0</v>
      </c>
      <c r="M157" s="25" t="str">
        <f>IFERROR(L157/H157,"N/A")</f>
        <v>N/A</v>
      </c>
      <c r="N157" s="98">
        <f>SUM(N149:N156)</f>
        <v>0</v>
      </c>
      <c r="O157" s="72"/>
      <c r="P157" s="74"/>
      <c r="Q157" s="72"/>
      <c r="R157" s="74"/>
    </row>
    <row r="158" spans="1:18" ht="13.5" thickBot="1" x14ac:dyDescent="0.25">
      <c r="A158" s="281"/>
      <c r="B158" s="281"/>
      <c r="C158" s="281"/>
      <c r="D158" s="281"/>
      <c r="E158" s="281"/>
      <c r="F158" s="281"/>
      <c r="G158" s="281"/>
      <c r="H158" s="281"/>
      <c r="I158" s="281"/>
      <c r="J158" s="281"/>
      <c r="K158" s="281"/>
      <c r="L158" s="281"/>
      <c r="O158" s="207"/>
      <c r="P158" s="207"/>
      <c r="Q158" s="207"/>
      <c r="R158" s="207"/>
    </row>
    <row r="159" spans="1:18" s="185" customFormat="1" x14ac:dyDescent="0.2">
      <c r="A159" s="208" t="s">
        <v>237</v>
      </c>
      <c r="B159" s="209"/>
      <c r="C159" s="209"/>
      <c r="D159" s="209"/>
      <c r="E159" s="209"/>
      <c r="F159" s="210"/>
      <c r="G159" s="211"/>
      <c r="H159" s="211"/>
      <c r="I159" s="211"/>
      <c r="J159" s="211"/>
      <c r="K159" s="211"/>
      <c r="L159" s="211"/>
      <c r="M159" s="4"/>
      <c r="N159" s="3"/>
      <c r="O159" s="207"/>
      <c r="P159" s="207"/>
      <c r="Q159" s="207"/>
      <c r="R159" s="207"/>
    </row>
    <row r="160" spans="1:18" s="185" customFormat="1" ht="11.25" x14ac:dyDescent="0.2">
      <c r="A160" s="212" t="s">
        <v>238</v>
      </c>
      <c r="B160" s="238"/>
      <c r="C160" s="238"/>
      <c r="D160" s="238"/>
      <c r="E160" s="238"/>
      <c r="F160" s="182"/>
      <c r="G160" s="182"/>
      <c r="H160" s="182"/>
      <c r="I160" s="182"/>
      <c r="J160" s="182"/>
      <c r="K160" s="182"/>
      <c r="L160" s="182"/>
      <c r="M160" s="69"/>
      <c r="N160" s="239"/>
      <c r="O160" s="213"/>
      <c r="P160" s="213"/>
      <c r="Q160" s="213"/>
      <c r="R160" s="213"/>
    </row>
    <row r="161" spans="1:18" s="185" customFormat="1" ht="11.25" x14ac:dyDescent="0.2">
      <c r="A161" s="240" t="s">
        <v>239</v>
      </c>
      <c r="B161" s="238"/>
      <c r="C161" s="238"/>
      <c r="D161" s="238"/>
      <c r="E161" s="238"/>
      <c r="F161" s="182"/>
      <c r="G161" s="182"/>
      <c r="H161" s="182"/>
      <c r="I161" s="182"/>
      <c r="J161" s="182"/>
      <c r="K161" s="182"/>
      <c r="L161" s="182"/>
      <c r="M161" s="69"/>
      <c r="N161" s="239"/>
      <c r="O161" s="213"/>
      <c r="P161" s="213"/>
      <c r="Q161" s="213"/>
      <c r="R161" s="213"/>
    </row>
    <row r="162" spans="1:18" s="185" customFormat="1" ht="11.25" x14ac:dyDescent="0.2">
      <c r="A162" s="240" t="s">
        <v>240</v>
      </c>
      <c r="B162" s="238"/>
      <c r="C162" s="238"/>
      <c r="D162" s="238"/>
      <c r="E162" s="238"/>
      <c r="F162" s="238"/>
      <c r="G162" s="26"/>
      <c r="H162" s="26"/>
      <c r="I162" s="26"/>
      <c r="J162" s="26"/>
      <c r="K162" s="26"/>
      <c r="L162" s="26"/>
      <c r="M162" s="27"/>
      <c r="N162" s="28"/>
      <c r="O162" s="213"/>
      <c r="P162" s="213"/>
      <c r="Q162" s="213"/>
      <c r="R162" s="213"/>
    </row>
    <row r="163" spans="1:18" ht="34.5" thickBot="1" x14ac:dyDescent="0.25">
      <c r="A163" s="214" t="s">
        <v>194</v>
      </c>
      <c r="B163" s="215"/>
      <c r="C163" s="216"/>
      <c r="D163" s="216"/>
      <c r="E163" s="216"/>
      <c r="F163" s="216"/>
      <c r="G163" s="188" t="s">
        <v>39</v>
      </c>
      <c r="H163" s="188" t="s">
        <v>40</v>
      </c>
      <c r="I163" s="188" t="s">
        <v>41</v>
      </c>
      <c r="J163" s="188" t="s">
        <v>42</v>
      </c>
      <c r="K163" s="188" t="s">
        <v>43</v>
      </c>
      <c r="L163" s="188" t="s">
        <v>44</v>
      </c>
      <c r="M163" s="23" t="s">
        <v>45</v>
      </c>
      <c r="N163" s="24" t="s">
        <v>46</v>
      </c>
      <c r="O163" s="160" t="s">
        <v>73</v>
      </c>
      <c r="P163" s="160" t="s">
        <v>74</v>
      </c>
      <c r="Q163" s="160" t="s">
        <v>75</v>
      </c>
      <c r="R163" s="160" t="s">
        <v>76</v>
      </c>
    </row>
    <row r="164" spans="1:18" ht="13.5" thickBot="1" x14ac:dyDescent="0.25">
      <c r="A164" s="241" t="s">
        <v>241</v>
      </c>
      <c r="B164" s="242"/>
      <c r="C164" s="243"/>
      <c r="D164" s="221"/>
      <c r="E164" s="244" t="s">
        <v>242</v>
      </c>
      <c r="F164" s="245">
        <v>0</v>
      </c>
      <c r="G164" s="222">
        <v>231554</v>
      </c>
      <c r="H164" s="222">
        <v>0</v>
      </c>
      <c r="I164" s="100">
        <f>G164-H164</f>
        <v>231554</v>
      </c>
      <c r="J164" s="99">
        <v>0</v>
      </c>
      <c r="K164" s="99">
        <v>0</v>
      </c>
      <c r="L164" s="89">
        <f>SUM(J164:K164)</f>
        <v>0</v>
      </c>
      <c r="M164" s="15" t="str">
        <f>IFERROR(L164/H164,"N/A")</f>
        <v>N/A</v>
      </c>
      <c r="N164" s="96">
        <v>0</v>
      </c>
      <c r="O164" s="207"/>
      <c r="P164" s="207"/>
      <c r="Q164" s="207"/>
      <c r="R164" s="207"/>
    </row>
    <row r="165" spans="1:18" ht="13.5" thickBot="1" x14ac:dyDescent="0.25">
      <c r="A165" s="246"/>
      <c r="B165" s="242"/>
      <c r="C165" s="247"/>
      <c r="D165" s="221"/>
      <c r="E165" s="244" t="s">
        <v>242</v>
      </c>
      <c r="F165" s="245" t="str">
        <f>IFERROR(H167/H169,"N/A")</f>
        <v>N/A</v>
      </c>
      <c r="G165" s="222">
        <v>0</v>
      </c>
      <c r="H165" s="222">
        <v>0</v>
      </c>
      <c r="I165" s="100">
        <f>G165-H165</f>
        <v>0</v>
      </c>
      <c r="J165" s="99">
        <v>0</v>
      </c>
      <c r="K165" s="99">
        <v>0</v>
      </c>
      <c r="L165" s="100">
        <f>SUM(J165:K165)</f>
        <v>0</v>
      </c>
      <c r="M165" s="22" t="str">
        <f>IFERROR(L165/H165,"N/A")</f>
        <v>N/A</v>
      </c>
      <c r="N165" s="102">
        <v>0</v>
      </c>
      <c r="O165" s="207"/>
      <c r="P165" s="207"/>
      <c r="Q165" s="207"/>
      <c r="R165" s="207"/>
    </row>
    <row r="166" spans="1:18" ht="13.5" thickBot="1" x14ac:dyDescent="0.25">
      <c r="A166" s="175"/>
      <c r="B166" s="172"/>
      <c r="C166" s="225" t="s">
        <v>243</v>
      </c>
      <c r="D166" s="226"/>
      <c r="E166" s="226"/>
      <c r="F166" s="248"/>
      <c r="G166" s="101">
        <f t="shared" ref="G166:L166" si="30">SUM(G164:G165)</f>
        <v>231554</v>
      </c>
      <c r="H166" s="101">
        <f t="shared" si="30"/>
        <v>0</v>
      </c>
      <c r="I166" s="101">
        <f t="shared" si="30"/>
        <v>231554</v>
      </c>
      <c r="J166" s="101">
        <f t="shared" si="30"/>
        <v>0</v>
      </c>
      <c r="K166" s="101">
        <f t="shared" si="30"/>
        <v>0</v>
      </c>
      <c r="L166" s="101">
        <f t="shared" si="30"/>
        <v>0</v>
      </c>
      <c r="M166" s="85" t="str">
        <f>IFERROR(L166/H166,"N/A")</f>
        <v>N/A</v>
      </c>
      <c r="N166" s="103">
        <f>SUM(N164:N165)</f>
        <v>0</v>
      </c>
      <c r="O166" s="72"/>
      <c r="P166" s="73"/>
      <c r="Q166" s="72"/>
      <c r="R166" s="73"/>
    </row>
    <row r="167" spans="1:18" ht="13.5" thickBot="1" x14ac:dyDescent="0.25">
      <c r="A167" s="281"/>
      <c r="B167" s="281"/>
      <c r="C167" s="281"/>
      <c r="D167" s="281"/>
      <c r="E167" s="281"/>
      <c r="F167" s="281"/>
      <c r="G167" s="281"/>
      <c r="H167" s="281"/>
      <c r="I167" s="281"/>
      <c r="J167" s="281"/>
      <c r="K167" s="281"/>
      <c r="L167" s="281"/>
    </row>
    <row r="168" spans="1:18" ht="15.75" thickBot="1" x14ac:dyDescent="0.3">
      <c r="A168" s="249"/>
      <c r="B168" s="250"/>
      <c r="C168" s="251" t="s">
        <v>244</v>
      </c>
      <c r="D168" s="250"/>
      <c r="E168" s="250"/>
      <c r="F168" s="252"/>
      <c r="G168" s="104">
        <f t="shared" ref="G168:L168" si="31">SUM(G166,G157,G144,G131,G113,G105,G94)</f>
        <v>2076720.82</v>
      </c>
      <c r="H168" s="104">
        <f t="shared" si="31"/>
        <v>300449.04655140109</v>
      </c>
      <c r="I168" s="104">
        <f t="shared" si="31"/>
        <v>1776271.773448599</v>
      </c>
      <c r="J168" s="104">
        <f t="shared" si="31"/>
        <v>0</v>
      </c>
      <c r="K168" s="104">
        <f t="shared" si="31"/>
        <v>0</v>
      </c>
      <c r="L168" s="104">
        <f t="shared" si="31"/>
        <v>0</v>
      </c>
      <c r="M168" s="2">
        <f>IFERROR(L168/H168,"N/A")</f>
        <v>0</v>
      </c>
      <c r="N168" s="105">
        <f>SUM(N166,N157,N144,N131,N113,N105,N94)</f>
        <v>0</v>
      </c>
    </row>
    <row r="169" spans="1:18" ht="15" customHeight="1" thickBot="1" x14ac:dyDescent="0.25">
      <c r="A169" s="281"/>
      <c r="B169" s="281"/>
      <c r="C169" s="281"/>
      <c r="D169" s="281"/>
      <c r="E169" s="281"/>
      <c r="F169" s="281"/>
      <c r="G169" s="281"/>
      <c r="H169" s="281"/>
      <c r="I169" s="281"/>
      <c r="J169" s="281"/>
      <c r="K169" s="281"/>
      <c r="L169" s="281"/>
    </row>
    <row r="170" spans="1:18" ht="15" x14ac:dyDescent="0.25">
      <c r="A170" s="253" t="s">
        <v>24</v>
      </c>
      <c r="B170" s="209"/>
      <c r="C170" s="209"/>
      <c r="D170" s="209"/>
      <c r="E170" s="209"/>
      <c r="F170" s="209"/>
      <c r="G170" s="209"/>
      <c r="H170" s="209"/>
      <c r="I170" s="209"/>
      <c r="J170" s="209"/>
      <c r="K170" s="209"/>
      <c r="L170" s="209"/>
      <c r="M170" s="209"/>
      <c r="N170" s="254"/>
    </row>
    <row r="171" spans="1:18" ht="14.25" x14ac:dyDescent="0.2">
      <c r="A171" s="255" t="s">
        <v>245</v>
      </c>
      <c r="B171" s="256"/>
      <c r="C171" s="256"/>
      <c r="D171" s="256"/>
      <c r="E171" s="256"/>
      <c r="F171" s="256"/>
      <c r="G171" s="256"/>
      <c r="H171" s="256"/>
      <c r="I171" s="256"/>
      <c r="J171" s="256"/>
      <c r="K171" s="256"/>
      <c r="L171" s="256"/>
      <c r="M171" s="256"/>
      <c r="N171" s="257"/>
    </row>
    <row r="172" spans="1:18" ht="15" x14ac:dyDescent="0.25">
      <c r="A172" s="255" t="s">
        <v>246</v>
      </c>
      <c r="B172" s="256"/>
      <c r="C172" s="256"/>
      <c r="D172" s="256"/>
      <c r="E172" s="256"/>
      <c r="F172" s="256"/>
      <c r="G172" s="256"/>
      <c r="H172" s="256"/>
      <c r="I172" s="256"/>
      <c r="J172" s="256"/>
      <c r="K172" s="256"/>
      <c r="L172" s="256"/>
      <c r="M172" s="256"/>
      <c r="N172" s="257"/>
    </row>
    <row r="173" spans="1:18" ht="15" x14ac:dyDescent="0.25">
      <c r="A173" s="255" t="s">
        <v>247</v>
      </c>
      <c r="B173" s="256"/>
      <c r="C173" s="256"/>
      <c r="D173" s="256"/>
      <c r="E173" s="256"/>
      <c r="F173" s="256"/>
      <c r="G173" s="256"/>
      <c r="H173" s="256"/>
      <c r="I173" s="256"/>
      <c r="J173" s="256"/>
      <c r="K173" s="256"/>
      <c r="L173" s="256"/>
      <c r="M173" s="256"/>
      <c r="N173" s="257"/>
    </row>
    <row r="174" spans="1:18" ht="45" customHeight="1" x14ac:dyDescent="0.2">
      <c r="A174" s="258" t="s">
        <v>248</v>
      </c>
      <c r="B174" s="259"/>
      <c r="C174" s="259" t="s">
        <v>194</v>
      </c>
      <c r="D174" s="281"/>
      <c r="E174" s="281"/>
      <c r="F174" s="281"/>
      <c r="G174" s="281"/>
      <c r="H174" s="281"/>
      <c r="I174" s="260" t="s">
        <v>249</v>
      </c>
      <c r="J174" s="260" t="s">
        <v>250</v>
      </c>
      <c r="K174" s="260" t="s">
        <v>251</v>
      </c>
      <c r="L174" s="260" t="s">
        <v>252</v>
      </c>
      <c r="M174" s="79" t="s">
        <v>253</v>
      </c>
      <c r="N174" s="261" t="s">
        <v>254</v>
      </c>
    </row>
    <row r="175" spans="1:18" ht="15" customHeight="1" x14ac:dyDescent="0.2">
      <c r="A175" s="262" t="s">
        <v>255</v>
      </c>
      <c r="B175" s="112"/>
      <c r="C175" s="112"/>
      <c r="D175" s="281"/>
      <c r="E175" s="281"/>
      <c r="F175" s="281"/>
      <c r="G175" s="281"/>
      <c r="H175" s="281"/>
      <c r="I175" s="113"/>
      <c r="J175" s="113"/>
      <c r="K175" s="113"/>
      <c r="L175" s="113"/>
      <c r="M175" s="11"/>
      <c r="N175" s="75"/>
    </row>
    <row r="176" spans="1:18" ht="15" customHeight="1" x14ac:dyDescent="0.2">
      <c r="A176" s="263"/>
      <c r="B176" s="150"/>
      <c r="C176" s="150"/>
      <c r="D176" s="281"/>
      <c r="E176" s="281"/>
      <c r="F176" s="281"/>
      <c r="G176" s="281"/>
      <c r="H176" s="281"/>
      <c r="I176" s="113"/>
      <c r="J176" s="149"/>
      <c r="K176" s="149"/>
      <c r="L176" s="113"/>
      <c r="M176" s="11"/>
      <c r="N176" s="75"/>
    </row>
    <row r="177" spans="1:14" ht="15" customHeight="1" x14ac:dyDescent="0.2">
      <c r="A177" s="263" t="s">
        <v>256</v>
      </c>
      <c r="B177" s="150"/>
      <c r="C177" s="150" t="s">
        <v>63</v>
      </c>
      <c r="D177" s="281"/>
      <c r="E177" s="281"/>
      <c r="F177" s="281"/>
      <c r="G177" s="281"/>
      <c r="H177" s="281"/>
      <c r="I177" s="194">
        <v>156000</v>
      </c>
      <c r="J177" s="93">
        <v>0</v>
      </c>
      <c r="K177" s="93">
        <v>0</v>
      </c>
      <c r="L177" s="107">
        <f>SUM(J177:K177)</f>
        <v>0</v>
      </c>
      <c r="M177" s="11"/>
      <c r="N177" s="75"/>
    </row>
    <row r="178" spans="1:14" ht="15" customHeight="1" x14ac:dyDescent="0.2">
      <c r="A178" s="263" t="s">
        <v>257</v>
      </c>
      <c r="B178" s="150"/>
      <c r="C178" s="150" t="s">
        <v>57</v>
      </c>
      <c r="D178" s="281"/>
      <c r="E178" s="281"/>
      <c r="F178" s="281"/>
      <c r="G178" s="281"/>
      <c r="H178" s="281"/>
      <c r="I178" s="194">
        <v>250000</v>
      </c>
      <c r="J178" s="93">
        <v>0</v>
      </c>
      <c r="K178" s="93">
        <v>0</v>
      </c>
      <c r="L178" s="107">
        <f>SUM(J178:K178)</f>
        <v>0</v>
      </c>
      <c r="M178" s="11"/>
      <c r="N178" s="75"/>
    </row>
    <row r="179" spans="1:14" x14ac:dyDescent="0.2">
      <c r="A179" s="264" t="s">
        <v>258</v>
      </c>
      <c r="B179" s="112"/>
      <c r="C179" s="281"/>
      <c r="D179" s="281"/>
      <c r="E179" s="281"/>
      <c r="F179" s="281"/>
      <c r="G179" s="281"/>
      <c r="H179" s="281"/>
      <c r="I179" s="113"/>
      <c r="J179" s="113"/>
      <c r="K179" s="113"/>
      <c r="L179" s="113"/>
      <c r="M179" s="11"/>
      <c r="N179" s="75"/>
    </row>
    <row r="180" spans="1:14" ht="15" customHeight="1" x14ac:dyDescent="0.2">
      <c r="A180" s="263" t="s">
        <v>259</v>
      </c>
      <c r="B180" s="150"/>
      <c r="C180" s="281"/>
      <c r="D180" s="281"/>
      <c r="E180" s="281"/>
      <c r="F180" s="281"/>
      <c r="G180" s="281"/>
      <c r="H180" s="281"/>
      <c r="I180" s="194">
        <v>150000</v>
      </c>
      <c r="J180" s="93">
        <v>0</v>
      </c>
      <c r="K180" s="93">
        <v>0</v>
      </c>
      <c r="L180" s="107">
        <f>SUM(J180:K180)</f>
        <v>0</v>
      </c>
      <c r="M180" s="11"/>
      <c r="N180" s="75"/>
    </row>
    <row r="181" spans="1:14" ht="15" customHeight="1" x14ac:dyDescent="0.2">
      <c r="A181" s="263"/>
      <c r="B181" s="150"/>
      <c r="C181" s="281"/>
      <c r="D181" s="281"/>
      <c r="E181" s="281"/>
      <c r="F181" s="281"/>
      <c r="G181" s="281"/>
      <c r="H181" s="281"/>
      <c r="I181" s="194">
        <v>0</v>
      </c>
      <c r="J181" s="93">
        <v>0</v>
      </c>
      <c r="K181" s="93">
        <v>0</v>
      </c>
      <c r="L181" s="107">
        <f>SUM(J181:K181)</f>
        <v>0</v>
      </c>
      <c r="M181" s="11"/>
      <c r="N181" s="75"/>
    </row>
    <row r="182" spans="1:14" x14ac:dyDescent="0.2">
      <c r="A182" s="264" t="s">
        <v>260</v>
      </c>
      <c r="B182" s="112"/>
      <c r="C182" s="281"/>
      <c r="D182" s="281"/>
      <c r="E182" s="281"/>
      <c r="F182" s="281"/>
      <c r="G182" s="281"/>
      <c r="H182" s="281"/>
      <c r="I182" s="113"/>
      <c r="J182" s="113"/>
      <c r="K182" s="113"/>
      <c r="L182" s="113"/>
      <c r="M182" s="11"/>
      <c r="N182" s="75"/>
    </row>
    <row r="183" spans="1:14" ht="15" customHeight="1" x14ac:dyDescent="0.2">
      <c r="A183" s="263" t="s">
        <v>261</v>
      </c>
      <c r="B183" s="150"/>
      <c r="C183" s="281"/>
      <c r="D183" s="281"/>
      <c r="E183" s="281"/>
      <c r="F183" s="281"/>
      <c r="G183" s="281"/>
      <c r="H183" s="281"/>
      <c r="I183" s="194">
        <v>250000</v>
      </c>
      <c r="J183" s="93">
        <v>0</v>
      </c>
      <c r="K183" s="93">
        <v>0</v>
      </c>
      <c r="L183" s="107">
        <f>SUM(J183:K183)</f>
        <v>0</v>
      </c>
      <c r="M183" s="11"/>
      <c r="N183" s="75"/>
    </row>
    <row r="184" spans="1:14" ht="15" customHeight="1" x14ac:dyDescent="0.2">
      <c r="A184" s="263"/>
      <c r="B184" s="150"/>
      <c r="C184" s="281"/>
      <c r="D184" s="281"/>
      <c r="E184" s="281"/>
      <c r="F184" s="281"/>
      <c r="G184" s="281"/>
      <c r="H184" s="281"/>
      <c r="I184" s="194">
        <v>0</v>
      </c>
      <c r="J184" s="93">
        <v>0</v>
      </c>
      <c r="K184" s="93">
        <v>0</v>
      </c>
      <c r="L184" s="107">
        <f>SUM(J184:K184)</f>
        <v>0</v>
      </c>
      <c r="M184" s="11"/>
      <c r="N184" s="75"/>
    </row>
    <row r="185" spans="1:14" x14ac:dyDescent="0.2">
      <c r="A185" s="264" t="s">
        <v>262</v>
      </c>
      <c r="B185" s="112"/>
      <c r="C185" s="281"/>
      <c r="D185" s="281"/>
      <c r="E185" s="281"/>
      <c r="F185" s="281"/>
      <c r="G185" s="281"/>
      <c r="H185" s="281"/>
      <c r="I185" s="113"/>
      <c r="J185" s="113"/>
      <c r="K185" s="113"/>
      <c r="L185" s="113"/>
      <c r="M185" s="31"/>
      <c r="N185" s="76"/>
    </row>
    <row r="186" spans="1:14" ht="15" customHeight="1" x14ac:dyDescent="0.2">
      <c r="A186" s="263" t="s">
        <v>263</v>
      </c>
      <c r="B186" s="150"/>
      <c r="C186" s="281"/>
      <c r="D186" s="281"/>
      <c r="E186" s="281"/>
      <c r="F186" s="281"/>
      <c r="G186" s="281"/>
      <c r="H186" s="281"/>
      <c r="I186" s="194">
        <v>336550</v>
      </c>
      <c r="J186" s="93">
        <v>0</v>
      </c>
      <c r="K186" s="93">
        <v>0</v>
      </c>
      <c r="L186" s="107">
        <f>SUM(J186:K186)</f>
        <v>0</v>
      </c>
      <c r="M186" s="11"/>
      <c r="N186" s="75"/>
    </row>
    <row r="187" spans="1:14" ht="15" customHeight="1" x14ac:dyDescent="0.2">
      <c r="A187" s="263"/>
      <c r="B187" s="150"/>
      <c r="C187" s="281"/>
      <c r="D187" s="281"/>
      <c r="E187" s="281"/>
      <c r="F187" s="281"/>
      <c r="G187" s="281"/>
      <c r="H187" s="281"/>
      <c r="I187" s="194">
        <v>0</v>
      </c>
      <c r="J187" s="93">
        <v>0</v>
      </c>
      <c r="K187" s="93">
        <v>0</v>
      </c>
      <c r="L187" s="107">
        <f>SUM(J187:K187)</f>
        <v>0</v>
      </c>
      <c r="M187" s="11"/>
      <c r="N187" s="75"/>
    </row>
    <row r="188" spans="1:14" x14ac:dyDescent="0.2">
      <c r="A188" s="264" t="s">
        <v>264</v>
      </c>
      <c r="B188" s="112"/>
      <c r="C188" s="281"/>
      <c r="D188" s="281"/>
      <c r="E188" s="281"/>
      <c r="F188" s="281"/>
      <c r="G188" s="281"/>
      <c r="H188" s="281"/>
      <c r="I188" s="113"/>
      <c r="J188" s="113"/>
      <c r="K188" s="113"/>
      <c r="L188" s="113"/>
      <c r="M188" s="31"/>
      <c r="N188" s="76"/>
    </row>
    <row r="189" spans="1:14" ht="15" customHeight="1" x14ac:dyDescent="0.2">
      <c r="A189" s="263" t="s">
        <v>265</v>
      </c>
      <c r="B189" s="150"/>
      <c r="C189" s="281"/>
      <c r="D189" s="281"/>
      <c r="E189" s="281"/>
      <c r="F189" s="281"/>
      <c r="G189" s="281"/>
      <c r="H189" s="281"/>
      <c r="I189" s="194">
        <f>1500+651822-19600</f>
        <v>633722</v>
      </c>
      <c r="J189" s="93">
        <v>0</v>
      </c>
      <c r="K189" s="93">
        <v>0</v>
      </c>
      <c r="L189" s="107">
        <f>SUM(J189:K189)</f>
        <v>0</v>
      </c>
      <c r="M189" s="11"/>
      <c r="N189" s="75"/>
    </row>
    <row r="190" spans="1:14" ht="15" customHeight="1" x14ac:dyDescent="0.2">
      <c r="A190" s="263"/>
      <c r="B190" s="150"/>
      <c r="C190" s="281"/>
      <c r="D190" s="281"/>
      <c r="E190" s="281"/>
      <c r="F190" s="281"/>
      <c r="G190" s="281"/>
      <c r="H190" s="281"/>
      <c r="I190" s="194">
        <v>0</v>
      </c>
      <c r="J190" s="93">
        <v>0</v>
      </c>
      <c r="K190" s="93">
        <v>0</v>
      </c>
      <c r="L190" s="107">
        <f>SUM(J190:K190)</f>
        <v>0</v>
      </c>
      <c r="M190" s="11"/>
      <c r="N190" s="75"/>
    </row>
    <row r="191" spans="1:14" x14ac:dyDescent="0.2">
      <c r="A191" s="262" t="s">
        <v>266</v>
      </c>
      <c r="B191" s="112"/>
      <c r="C191" s="281"/>
      <c r="D191" s="281"/>
      <c r="E191" s="281"/>
      <c r="F191" s="281"/>
      <c r="G191" s="281"/>
      <c r="H191" s="281"/>
      <c r="I191" s="113"/>
      <c r="J191" s="113"/>
      <c r="K191" s="113"/>
      <c r="L191" s="113"/>
      <c r="M191" s="31"/>
      <c r="N191" s="76"/>
    </row>
    <row r="192" spans="1:14" ht="15" customHeight="1" x14ac:dyDescent="0.2">
      <c r="A192" s="263"/>
      <c r="B192" s="150"/>
      <c r="C192" s="281"/>
      <c r="D192" s="281"/>
      <c r="E192" s="281"/>
      <c r="F192" s="281"/>
      <c r="G192" s="281"/>
      <c r="H192" s="281"/>
      <c r="I192" s="194">
        <v>0</v>
      </c>
      <c r="J192" s="93">
        <v>0</v>
      </c>
      <c r="K192" s="93">
        <v>0</v>
      </c>
      <c r="L192" s="107">
        <f>SUM(J192:K192)</f>
        <v>0</v>
      </c>
      <c r="M192" s="11"/>
      <c r="N192" s="75"/>
    </row>
    <row r="193" spans="1:14" ht="15" customHeight="1" x14ac:dyDescent="0.2">
      <c r="A193" s="263"/>
      <c r="B193" s="150"/>
      <c r="C193" s="281"/>
      <c r="D193" s="281"/>
      <c r="E193" s="281"/>
      <c r="F193" s="281"/>
      <c r="G193" s="281"/>
      <c r="H193" s="281"/>
      <c r="I193" s="194">
        <v>0</v>
      </c>
      <c r="J193" s="93">
        <v>0</v>
      </c>
      <c r="K193" s="93">
        <v>0</v>
      </c>
      <c r="L193" s="107">
        <f>SUM(J193:K193)</f>
        <v>0</v>
      </c>
      <c r="M193" s="11"/>
      <c r="N193" s="75"/>
    </row>
    <row r="194" spans="1:14" ht="15.75" thickBot="1" x14ac:dyDescent="0.3">
      <c r="A194" s="265" t="s">
        <v>267</v>
      </c>
      <c r="B194" s="172"/>
      <c r="C194" s="172"/>
      <c r="D194" s="266" t="s">
        <v>268</v>
      </c>
      <c r="E194" s="267"/>
      <c r="F194" s="267"/>
      <c r="G194" s="267"/>
      <c r="H194" s="267"/>
      <c r="I194" s="108">
        <f>SUM(I175:I193)</f>
        <v>1776272</v>
      </c>
      <c r="J194" s="108">
        <f>SUM(J175:J193)</f>
        <v>0</v>
      </c>
      <c r="K194" s="108">
        <f>SUM(K175:K193)</f>
        <v>0</v>
      </c>
      <c r="L194" s="108">
        <f>SUM(L175:L193)</f>
        <v>0</v>
      </c>
      <c r="M194" s="109">
        <f>N13-L13</f>
        <v>0</v>
      </c>
      <c r="N194" s="110">
        <f>IFERROR(L194-M194,"N/A")</f>
        <v>0</v>
      </c>
    </row>
    <row r="195" spans="1:14" ht="13.5" thickBot="1" x14ac:dyDescent="0.25">
      <c r="A195" s="20"/>
      <c r="B195" s="281"/>
      <c r="C195" s="281"/>
      <c r="D195" s="281"/>
      <c r="E195" s="281"/>
      <c r="F195" s="36"/>
      <c r="G195" s="281"/>
      <c r="H195" s="281"/>
      <c r="I195" s="281"/>
      <c r="J195" s="281"/>
      <c r="K195" s="281"/>
      <c r="L195" s="281"/>
    </row>
    <row r="196" spans="1:14" x14ac:dyDescent="0.2">
      <c r="A196" s="268" t="s">
        <v>269</v>
      </c>
      <c r="B196" s="174"/>
      <c r="C196" s="174"/>
      <c r="D196" s="174"/>
      <c r="E196" s="174"/>
      <c r="F196" s="269"/>
      <c r="G196" s="269"/>
      <c r="H196" s="269"/>
      <c r="I196" s="269"/>
      <c r="J196" s="269"/>
      <c r="K196" s="269"/>
      <c r="L196" s="269"/>
      <c r="M196" s="13"/>
      <c r="N196" s="12"/>
    </row>
    <row r="197" spans="1:14" ht="13.5" thickBot="1" x14ac:dyDescent="0.25">
      <c r="A197" s="170" t="s">
        <v>270</v>
      </c>
      <c r="B197" s="171"/>
      <c r="C197" s="171"/>
      <c r="D197" s="171"/>
      <c r="E197" s="171"/>
      <c r="F197" s="270"/>
      <c r="G197" s="270"/>
      <c r="H197" s="270"/>
      <c r="I197" s="270"/>
      <c r="J197" s="270"/>
      <c r="K197" s="270"/>
      <c r="L197" s="270"/>
      <c r="M197" s="10"/>
      <c r="N197" s="9"/>
    </row>
    <row r="201" spans="1:14" x14ac:dyDescent="0.2">
      <c r="A201" s="281"/>
      <c r="B201" s="281"/>
      <c r="C201" s="281"/>
      <c r="D201" s="281"/>
      <c r="E201" s="281"/>
      <c r="F201" s="281"/>
      <c r="G201" s="281"/>
      <c r="H201" s="281"/>
      <c r="I201" s="272"/>
      <c r="J201" s="281"/>
      <c r="K201" s="281"/>
      <c r="L201" s="281"/>
    </row>
  </sheetData>
  <sheetProtection formatCells="0" insertRows="0"/>
  <conditionalFormatting sqref="B175:B193">
    <cfRule type="containsText" dxfId="22" priority="8" operator="containsText" text="VARIANCE">
      <formula>NOT(ISERROR(SEARCH("VARIANCE",B175)))</formula>
    </cfRule>
  </conditionalFormatting>
  <conditionalFormatting sqref="C175:C178">
    <cfRule type="containsText" dxfId="21" priority="7" operator="containsText" text="VARIANCE">
      <formula>NOT(ISERROR(SEARCH("VARIANCE",C175)))</formula>
    </cfRule>
  </conditionalFormatting>
  <conditionalFormatting sqref="I175:L176">
    <cfRule type="containsText" dxfId="20" priority="22" operator="containsText" text="VARIANCE">
      <formula>NOT(ISERROR(SEARCH("VARIANCE",I175)))</formula>
    </cfRule>
  </conditionalFormatting>
  <conditionalFormatting sqref="I179:L179">
    <cfRule type="containsText" dxfId="19" priority="21" operator="containsText" text="VARIANCE">
      <formula>NOT(ISERROR(SEARCH("VARIANCE",I179)))</formula>
    </cfRule>
  </conditionalFormatting>
  <conditionalFormatting sqref="I182:L182">
    <cfRule type="containsText" dxfId="18" priority="20" operator="containsText" text="VARIANCE">
      <formula>NOT(ISERROR(SEARCH("VARIANCE",I182)))</formula>
    </cfRule>
  </conditionalFormatting>
  <conditionalFormatting sqref="I185:L185">
    <cfRule type="containsText" dxfId="17" priority="19" operator="containsText" text="VARIANCE">
      <formula>NOT(ISERROR(SEARCH("VARIANCE",I185)))</formula>
    </cfRule>
  </conditionalFormatting>
  <conditionalFormatting sqref="I188:L188">
    <cfRule type="containsText" dxfId="16" priority="18" operator="containsText" text="VARIANCE">
      <formula>NOT(ISERROR(SEARCH("VARIANCE",I188)))</formula>
    </cfRule>
  </conditionalFormatting>
  <conditionalFormatting sqref="I191:L191">
    <cfRule type="containsText" dxfId="15" priority="17" operator="containsText" text="VARIANCE">
      <formula>NOT(ISERROR(SEARCH("VARIANCE",I191)))</formula>
    </cfRule>
  </conditionalFormatting>
  <conditionalFormatting sqref="O27:R93">
    <cfRule type="containsText" dxfId="14" priority="1" operator="containsText" text="VARIANCE">
      <formula>NOT(ISERROR(SEARCH("VARIANCE",O27)))</formula>
    </cfRule>
  </conditionalFormatting>
  <conditionalFormatting sqref="O105:R105">
    <cfRule type="containsText" dxfId="13" priority="41" operator="containsText" text="VARIANCE">
      <formula>NOT(ISERROR(SEARCH("VARIANCE",O105)))</formula>
    </cfRule>
  </conditionalFormatting>
  <conditionalFormatting sqref="O113:R113">
    <cfRule type="containsText" dxfId="12" priority="40" operator="containsText" text="VARIANCE">
      <formula>NOT(ISERROR(SEARCH("VARIANCE",O113)))</formula>
    </cfRule>
  </conditionalFormatting>
  <conditionalFormatting sqref="O131:R131">
    <cfRule type="containsText" dxfId="11" priority="39" operator="containsText" text="VARIANCE">
      <formula>NOT(ISERROR(SEARCH("VARIANCE",O131)))</formula>
    </cfRule>
  </conditionalFormatting>
  <conditionalFormatting sqref="O144:R144">
    <cfRule type="containsText" dxfId="10" priority="38" operator="containsText" text="VARIANCE">
      <formula>NOT(ISERROR(SEARCH("VARIANCE",O144)))</formula>
    </cfRule>
  </conditionalFormatting>
  <conditionalFormatting sqref="O157:R157">
    <cfRule type="containsText" dxfId="9" priority="37" operator="containsText" text="VARIANCE">
      <formula>NOT(ISERROR(SEARCH("VARIANCE",O157)))</formula>
    </cfRule>
  </conditionalFormatting>
  <conditionalFormatting sqref="O166:R166">
    <cfRule type="containsText" dxfId="8" priority="36" operator="containsText" text="VARIANCE">
      <formula>NOT(ISERROR(SEARCH("VARIANCE",O166)))</formula>
    </cfRule>
  </conditionalFormatting>
  <dataValidations count="6">
    <dataValidation type="list" allowBlank="1" showInputMessage="1" showErrorMessage="1" sqref="C178" xr:uid="{D1A219EA-D4BC-4C29-B01C-4DFE75BD9231}">
      <formula1>$F$19:$F$21</formula1>
    </dataValidation>
    <dataValidation type="list" allowBlank="1" showInputMessage="1" showErrorMessage="1" sqref="C27:C93" xr:uid="{E8F9DF9E-DA02-4D29-BE8C-FF0DF403ABC2}">
      <formula1>$C$19:$C$21</formula1>
    </dataValidation>
    <dataValidation type="decimal" errorStyle="warning" allowBlank="1" showInputMessage="1" showErrorMessage="1" errorTitle="VARIANCE REPORT REQUIRED" error="Percentages below 90% or above 110% require an explanation in the VARIANCE REPORT/NOTES column." sqref="M27:M93" xr:uid="{7FA04B90-3876-4AAC-AD82-D8D9072A55D8}">
      <formula1>0.9</formula1>
      <formula2>1.1</formula2>
    </dataValidation>
    <dataValidation type="list" allowBlank="1" showInputMessage="1" showErrorMessage="1" sqref="B10" xr:uid="{8168767F-824A-48BD-A67D-309603B31127}">
      <formula1>$A$19:$A$21</formula1>
    </dataValidation>
    <dataValidation type="decimal" errorStyle="warning" allowBlank="1" showInputMessage="1" showErrorMessage="1" errorTitle="VARIANCE REPORT REQUIRED" error="Percentages below 90% or over 110% require a brief explanation in the VARIANCE REPORT/NOTES column." sqref="M6:M13 M18:M20" xr:uid="{0B2417F5-2B2A-49AD-9F4E-CCAB9423D31B}">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64:F165" xr:uid="{FD6E0BCA-D925-4238-8E7A-8A6C7794B782}">
      <formula1>0</formula1>
      <formula2>0.15</formula2>
    </dataValidation>
  </dataValidations>
  <pageMargins left="0.45" right="0.45" top="0.5" bottom="0.5" header="0.3" footer="0.3"/>
  <pageSetup scale="45" orientation="landscape" r:id="rId1"/>
  <headerFooter>
    <oddFooter>&amp;LCity of Santa Monica
Exhibit C – Program Budget
&amp;C&amp;P&amp;RFiscal Year 2021-22
Human Services Grants Program</oddFooter>
  </headerFooter>
  <rowBreaks count="2" manualBreakCount="2">
    <brk id="94" max="13" man="1"/>
    <brk id="158"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178"/>
  <sheetViews>
    <sheetView showGridLines="0" zoomScale="80" zoomScaleNormal="80" workbookViewId="0">
      <selection activeCell="N1" sqref="N1"/>
    </sheetView>
  </sheetViews>
  <sheetFormatPr defaultColWidth="8.85546875" defaultRowHeight="12.75" outlineLevelRow="1" x14ac:dyDescent="0.2"/>
  <cols>
    <col min="1" max="1" width="33.140625" style="286" customWidth="1"/>
    <col min="2" max="2" width="32.5703125" style="286" customWidth="1"/>
    <col min="3" max="3" width="30.42578125" style="286" customWidth="1"/>
    <col min="4" max="4" width="11.140625" style="286" customWidth="1"/>
    <col min="5" max="5" width="10.85546875" style="286" customWidth="1"/>
    <col min="6" max="6" width="10" style="286" customWidth="1"/>
    <col min="7" max="9" width="14.85546875" style="286" customWidth="1"/>
    <col min="10" max="12" width="14.42578125" style="286" customWidth="1"/>
    <col min="13" max="13" width="13.85546875" style="8" bestFit="1" customWidth="1"/>
    <col min="14" max="14" width="16.7109375" style="7" customWidth="1"/>
    <col min="15" max="16384" width="8.85546875" style="286"/>
  </cols>
  <sheetData>
    <row r="1" spans="1:14" ht="18" x14ac:dyDescent="0.25">
      <c r="A1" s="283" t="s">
        <v>36</v>
      </c>
      <c r="B1" s="284"/>
      <c r="C1" s="285"/>
      <c r="D1" s="285"/>
      <c r="E1" s="285"/>
      <c r="F1" s="285"/>
      <c r="G1" s="285"/>
      <c r="H1" s="285"/>
      <c r="I1" s="285"/>
      <c r="J1" s="285"/>
      <c r="K1" s="285"/>
      <c r="L1" s="285"/>
      <c r="M1" s="18"/>
      <c r="N1" s="17"/>
    </row>
    <row r="2" spans="1:14" ht="18" x14ac:dyDescent="0.2">
      <c r="A2" s="287" t="s">
        <v>37</v>
      </c>
      <c r="B2" s="284"/>
      <c r="C2" s="285"/>
      <c r="D2" s="285"/>
      <c r="E2" s="285"/>
      <c r="F2" s="285"/>
      <c r="G2" s="285"/>
      <c r="H2" s="285"/>
      <c r="I2" s="285"/>
      <c r="J2" s="285"/>
      <c r="K2" s="285"/>
      <c r="L2" s="285"/>
      <c r="M2" s="18"/>
      <c r="N2" s="17"/>
    </row>
    <row r="3" spans="1:14" ht="13.5" thickBot="1" x14ac:dyDescent="0.25">
      <c r="A3" s="284"/>
      <c r="B3" s="284"/>
      <c r="C3" s="285"/>
      <c r="D3" s="285"/>
      <c r="E3" s="285"/>
      <c r="F3" s="285"/>
      <c r="G3" s="285"/>
      <c r="H3" s="285"/>
      <c r="I3" s="285"/>
      <c r="J3" s="285"/>
      <c r="K3" s="285"/>
      <c r="L3" s="285"/>
      <c r="M3" s="18"/>
      <c r="N3" s="17"/>
    </row>
    <row r="4" spans="1:14" ht="13.5" thickBot="1" x14ac:dyDescent="0.25">
      <c r="A4" s="288" t="s">
        <v>38</v>
      </c>
      <c r="B4" s="289"/>
      <c r="C4" s="289"/>
      <c r="D4" s="289"/>
      <c r="E4" s="289"/>
      <c r="F4" s="289"/>
      <c r="G4" s="289"/>
      <c r="H4" s="289"/>
      <c r="I4" s="289"/>
      <c r="J4" s="289"/>
      <c r="K4" s="289"/>
      <c r="L4" s="289"/>
      <c r="M4" s="68"/>
      <c r="N4" s="290"/>
    </row>
    <row r="5" spans="1:14" ht="33.75" x14ac:dyDescent="0.2">
      <c r="A5" s="291"/>
      <c r="B5" s="292"/>
      <c r="C5" s="292"/>
      <c r="D5" s="292"/>
      <c r="E5" s="292"/>
      <c r="F5" s="292"/>
      <c r="G5" s="293" t="s">
        <v>39</v>
      </c>
      <c r="H5" s="293" t="s">
        <v>40</v>
      </c>
      <c r="I5" s="293" t="s">
        <v>41</v>
      </c>
      <c r="J5" s="293" t="s">
        <v>42</v>
      </c>
      <c r="K5" s="293" t="s">
        <v>43</v>
      </c>
      <c r="L5" s="293" t="s">
        <v>44</v>
      </c>
      <c r="M5" s="77" t="s">
        <v>45</v>
      </c>
      <c r="N5" s="78" t="s">
        <v>46</v>
      </c>
    </row>
    <row r="6" spans="1:14" x14ac:dyDescent="0.2">
      <c r="A6" s="294" t="s">
        <v>47</v>
      </c>
      <c r="B6" s="295" t="s">
        <v>48</v>
      </c>
      <c r="C6" s="295"/>
      <c r="D6" s="296" t="str">
        <f>A24</f>
        <v>1A.  Staff Salaries</v>
      </c>
      <c r="G6" s="89">
        <f t="shared" ref="G6:L6" si="0">G71</f>
        <v>1013575.3400000001</v>
      </c>
      <c r="H6" s="89">
        <f t="shared" si="0"/>
        <v>244339.33</v>
      </c>
      <c r="I6" s="89">
        <f t="shared" si="0"/>
        <v>769236.01</v>
      </c>
      <c r="J6" s="89">
        <f t="shared" si="0"/>
        <v>112740</v>
      </c>
      <c r="K6" s="89">
        <f t="shared" si="0"/>
        <v>131599.54</v>
      </c>
      <c r="L6" s="89">
        <f t="shared" si="0"/>
        <v>244339.53999999998</v>
      </c>
      <c r="M6" s="15">
        <f t="shared" ref="M6:M12" si="1">IFERROR(L6/H6,"N/A")</f>
        <v>1.0000008594604888</v>
      </c>
      <c r="N6" s="91">
        <f>N71</f>
        <v>1013575.03</v>
      </c>
    </row>
    <row r="7" spans="1:14" x14ac:dyDescent="0.2">
      <c r="A7" s="294" t="s">
        <v>49</v>
      </c>
      <c r="B7" s="297" t="s">
        <v>50</v>
      </c>
      <c r="C7" s="297"/>
      <c r="D7" s="296" t="str">
        <f>A73</f>
        <v>1B.  Staff Fringe Benefits</v>
      </c>
      <c r="G7" s="89">
        <f t="shared" ref="G7:L7" si="2">G82</f>
        <v>293736</v>
      </c>
      <c r="H7" s="89">
        <f t="shared" si="2"/>
        <v>46109.17</v>
      </c>
      <c r="I7" s="89">
        <f t="shared" si="2"/>
        <v>247626.83000000002</v>
      </c>
      <c r="J7" s="89">
        <f t="shared" si="2"/>
        <v>20156</v>
      </c>
      <c r="K7" s="89">
        <f t="shared" si="2"/>
        <v>25985.08</v>
      </c>
      <c r="L7" s="89">
        <f t="shared" si="2"/>
        <v>46141.08</v>
      </c>
      <c r="M7" s="15">
        <f t="shared" si="1"/>
        <v>1.0006920532293251</v>
      </c>
      <c r="N7" s="91">
        <f>N82</f>
        <v>293736</v>
      </c>
    </row>
    <row r="8" spans="1:14" x14ac:dyDescent="0.2">
      <c r="A8" s="298"/>
      <c r="D8" s="296" t="str">
        <f>A84</f>
        <v>2.  Consultant Services</v>
      </c>
      <c r="G8" s="89">
        <f t="shared" ref="G8:L8" si="3">G90</f>
        <v>32760</v>
      </c>
      <c r="H8" s="89">
        <f t="shared" si="3"/>
        <v>0</v>
      </c>
      <c r="I8" s="89">
        <f t="shared" si="3"/>
        <v>32760</v>
      </c>
      <c r="J8" s="89">
        <f t="shared" si="3"/>
        <v>0</v>
      </c>
      <c r="K8" s="89">
        <f t="shared" si="3"/>
        <v>0</v>
      </c>
      <c r="L8" s="89">
        <f t="shared" si="3"/>
        <v>0</v>
      </c>
      <c r="M8" s="15" t="str">
        <f t="shared" si="1"/>
        <v>N/A</v>
      </c>
      <c r="N8" s="91">
        <f>N90</f>
        <v>32760</v>
      </c>
    </row>
    <row r="9" spans="1:14" x14ac:dyDescent="0.2">
      <c r="A9" s="298"/>
      <c r="D9" s="296" t="str">
        <f>A92</f>
        <v>3.  Operating Expenses</v>
      </c>
      <c r="G9" s="89">
        <f t="shared" ref="G9:L9" si="4">G108</f>
        <v>106743.29</v>
      </c>
      <c r="H9" s="89">
        <f t="shared" si="4"/>
        <v>0</v>
      </c>
      <c r="I9" s="89">
        <f t="shared" si="4"/>
        <v>106743.29</v>
      </c>
      <c r="J9" s="89">
        <f t="shared" si="4"/>
        <v>0</v>
      </c>
      <c r="K9" s="89">
        <f t="shared" si="4"/>
        <v>0</v>
      </c>
      <c r="L9" s="89">
        <f t="shared" si="4"/>
        <v>0</v>
      </c>
      <c r="M9" s="15" t="str">
        <f t="shared" si="1"/>
        <v>N/A</v>
      </c>
      <c r="N9" s="91">
        <f>N108</f>
        <v>106743</v>
      </c>
    </row>
    <row r="10" spans="1:14" x14ac:dyDescent="0.2">
      <c r="A10" s="299" t="s">
        <v>51</v>
      </c>
      <c r="B10" s="300" t="s">
        <v>61</v>
      </c>
      <c r="D10" s="296" t="str">
        <f>A110</f>
        <v>4.  Direct Client Support</v>
      </c>
      <c r="G10" s="89">
        <f>G121</f>
        <v>83025</v>
      </c>
      <c r="H10" s="89">
        <f t="shared" ref="H10:N10" si="5">H121</f>
        <v>10000</v>
      </c>
      <c r="I10" s="89">
        <f t="shared" si="5"/>
        <v>73025</v>
      </c>
      <c r="J10" s="89">
        <f>J121</f>
        <v>5341.38</v>
      </c>
      <c r="K10" s="89">
        <f t="shared" si="5"/>
        <v>4627</v>
      </c>
      <c r="L10" s="89">
        <f>L121</f>
        <v>9968.380000000001</v>
      </c>
      <c r="M10" s="15">
        <f>IFERROR(L10/H10,"N/A")</f>
        <v>0.99683800000000011</v>
      </c>
      <c r="N10" s="91">
        <f t="shared" si="5"/>
        <v>83025</v>
      </c>
    </row>
    <row r="11" spans="1:14" x14ac:dyDescent="0.2">
      <c r="A11" s="298"/>
      <c r="D11" s="296" t="str">
        <f>A123</f>
        <v>5.  Other</v>
      </c>
      <c r="G11" s="89">
        <f>G134</f>
        <v>52717.65</v>
      </c>
      <c r="H11" s="89">
        <f t="shared" ref="H11:N11" si="6">H134</f>
        <v>0</v>
      </c>
      <c r="I11" s="89">
        <f t="shared" si="6"/>
        <v>52717.65</v>
      </c>
      <c r="J11" s="89">
        <f t="shared" si="6"/>
        <v>0</v>
      </c>
      <c r="K11" s="89">
        <f t="shared" si="6"/>
        <v>0</v>
      </c>
      <c r="L11" s="89">
        <f t="shared" si="6"/>
        <v>0</v>
      </c>
      <c r="M11" s="15" t="str">
        <f t="shared" si="1"/>
        <v>N/A</v>
      </c>
      <c r="N11" s="91">
        <f t="shared" si="6"/>
        <v>52717.65</v>
      </c>
    </row>
    <row r="12" spans="1:14" x14ac:dyDescent="0.2">
      <c r="A12" s="298"/>
      <c r="D12" s="296" t="str">
        <f>A136</f>
        <v>6.  Indirect Administrative Costs</v>
      </c>
      <c r="G12" s="89">
        <f t="shared" ref="G12:L12" si="7">G143</f>
        <v>613097</v>
      </c>
      <c r="H12" s="89">
        <f t="shared" si="7"/>
        <v>0</v>
      </c>
      <c r="I12" s="89">
        <f t="shared" si="7"/>
        <v>613097</v>
      </c>
      <c r="J12" s="89">
        <f t="shared" si="7"/>
        <v>0</v>
      </c>
      <c r="K12" s="89">
        <f t="shared" si="7"/>
        <v>0</v>
      </c>
      <c r="L12" s="89">
        <f t="shared" si="7"/>
        <v>0</v>
      </c>
      <c r="M12" s="15" t="str">
        <f t="shared" si="1"/>
        <v>N/A</v>
      </c>
      <c r="N12" s="91">
        <f>N143</f>
        <v>613097</v>
      </c>
    </row>
    <row r="13" spans="1:14" x14ac:dyDescent="0.2">
      <c r="A13" s="298" t="s">
        <v>53</v>
      </c>
      <c r="B13" s="301">
        <v>300449</v>
      </c>
      <c r="D13" s="302" t="str">
        <f>C145</f>
        <v>7.   TOTAL BUDGET</v>
      </c>
      <c r="E13" s="284"/>
      <c r="F13" s="284"/>
      <c r="G13" s="90">
        <f t="shared" ref="G13:L13" si="8">G145</f>
        <v>2195654.2800000003</v>
      </c>
      <c r="H13" s="90">
        <f t="shared" si="8"/>
        <v>300448.5</v>
      </c>
      <c r="I13" s="90">
        <f t="shared" si="8"/>
        <v>1895205.78</v>
      </c>
      <c r="J13" s="90">
        <f t="shared" si="8"/>
        <v>138237.38</v>
      </c>
      <c r="K13" s="90">
        <f t="shared" si="8"/>
        <v>162211.62</v>
      </c>
      <c r="L13" s="90">
        <f t="shared" si="8"/>
        <v>300449</v>
      </c>
      <c r="M13" s="16">
        <f>IFERROR(L13/H13,"N/A")</f>
        <v>1.0000016641787195</v>
      </c>
      <c r="N13" s="92">
        <f>N145</f>
        <v>2195653.6799999997</v>
      </c>
    </row>
    <row r="14" spans="1:14" x14ac:dyDescent="0.2">
      <c r="A14" s="298" t="s">
        <v>54</v>
      </c>
      <c r="B14" s="111">
        <f>L13</f>
        <v>300449</v>
      </c>
      <c r="M14" s="286"/>
      <c r="N14" s="303"/>
    </row>
    <row r="15" spans="1:14" x14ac:dyDescent="0.2">
      <c r="A15" s="298" t="s">
        <v>55</v>
      </c>
      <c r="B15" s="111">
        <f>B13-B14</f>
        <v>0</v>
      </c>
      <c r="M15" s="286"/>
      <c r="N15" s="303"/>
    </row>
    <row r="16" spans="1:14" x14ac:dyDescent="0.2">
      <c r="A16" s="298"/>
      <c r="M16" s="286"/>
      <c r="N16" s="303"/>
    </row>
    <row r="17" spans="1:14" ht="13.5" thickBot="1" x14ac:dyDescent="0.25">
      <c r="A17" s="304"/>
      <c r="B17" s="305"/>
      <c r="C17" s="306"/>
      <c r="D17" s="305"/>
      <c r="E17" s="305"/>
      <c r="F17" s="305"/>
      <c r="G17" s="306"/>
      <c r="H17" s="306"/>
      <c r="I17" s="306"/>
      <c r="J17" s="306"/>
      <c r="K17" s="306"/>
      <c r="L17" s="306"/>
      <c r="M17" s="306"/>
      <c r="N17" s="307"/>
    </row>
    <row r="18" spans="1:14" ht="13.5" thickBot="1" x14ac:dyDescent="0.25">
      <c r="A18" s="284"/>
      <c r="D18" s="284"/>
      <c r="E18" s="284"/>
      <c r="F18" s="284"/>
      <c r="G18" s="35"/>
      <c r="H18" s="35"/>
      <c r="I18" s="35"/>
      <c r="J18" s="35"/>
      <c r="K18" s="35"/>
      <c r="L18" s="35"/>
      <c r="M18" s="31"/>
      <c r="N18" s="35"/>
    </row>
    <row r="19" spans="1:14" ht="13.5" hidden="1" thickBot="1" x14ac:dyDescent="0.25">
      <c r="A19" s="291" t="s">
        <v>52</v>
      </c>
      <c r="B19" s="292"/>
      <c r="C19" s="292" t="s">
        <v>56</v>
      </c>
      <c r="D19" s="308"/>
      <c r="E19" s="308"/>
      <c r="F19" s="292" t="s">
        <v>57</v>
      </c>
      <c r="G19" s="80"/>
      <c r="H19" s="80"/>
      <c r="I19" s="80"/>
      <c r="J19" s="80"/>
      <c r="K19" s="80"/>
      <c r="L19" s="80"/>
      <c r="M19" s="81"/>
      <c r="N19" s="82"/>
    </row>
    <row r="20" spans="1:14" ht="13.5" hidden="1" thickBot="1" x14ac:dyDescent="0.25">
      <c r="A20" s="298" t="s">
        <v>58</v>
      </c>
      <c r="C20" s="286" t="s">
        <v>59</v>
      </c>
      <c r="D20" s="284"/>
      <c r="E20" s="284"/>
      <c r="F20" s="286" t="s">
        <v>60</v>
      </c>
      <c r="G20" s="35"/>
      <c r="H20" s="35"/>
      <c r="I20" s="35"/>
      <c r="J20" s="35"/>
      <c r="K20" s="35"/>
      <c r="L20" s="35"/>
      <c r="M20" s="31"/>
      <c r="N20" s="83"/>
    </row>
    <row r="21" spans="1:14" ht="13.5" hidden="1" thickBot="1" x14ac:dyDescent="0.25">
      <c r="A21" s="309" t="s">
        <v>61</v>
      </c>
      <c r="B21" s="306"/>
      <c r="C21" s="286" t="s">
        <v>62</v>
      </c>
      <c r="D21" s="306"/>
      <c r="E21" s="306"/>
      <c r="F21" s="306" t="s">
        <v>63</v>
      </c>
      <c r="G21" s="306"/>
      <c r="H21" s="306"/>
      <c r="I21" s="306"/>
      <c r="J21" s="306"/>
      <c r="K21" s="306"/>
      <c r="L21" s="306"/>
      <c r="M21" s="10"/>
      <c r="N21" s="84"/>
    </row>
    <row r="22" spans="1:14" ht="13.5" thickBot="1" x14ac:dyDescent="0.25">
      <c r="A22" s="288" t="s">
        <v>64</v>
      </c>
      <c r="B22" s="289"/>
      <c r="C22" s="289"/>
      <c r="D22" s="289"/>
      <c r="E22" s="289"/>
      <c r="F22" s="289"/>
      <c r="G22" s="289"/>
      <c r="H22" s="289"/>
      <c r="I22" s="289"/>
      <c r="J22" s="289"/>
      <c r="K22" s="289"/>
      <c r="L22" s="289"/>
      <c r="M22" s="68"/>
      <c r="N22" s="290"/>
    </row>
    <row r="23" spans="1:14" ht="13.5" thickBot="1" x14ac:dyDescent="0.25"/>
    <row r="24" spans="1:14" x14ac:dyDescent="0.2">
      <c r="A24" s="310" t="s">
        <v>65</v>
      </c>
      <c r="B24" s="311"/>
      <c r="C24" s="311"/>
      <c r="D24" s="311"/>
      <c r="E24" s="311"/>
      <c r="F24" s="312"/>
      <c r="G24" s="313"/>
      <c r="H24" s="313"/>
      <c r="I24" s="313"/>
      <c r="J24" s="313"/>
      <c r="K24" s="313"/>
      <c r="L24" s="313"/>
      <c r="M24" s="63"/>
      <c r="N24" s="64"/>
    </row>
    <row r="25" spans="1:14" s="318" customFormat="1" ht="11.25" x14ac:dyDescent="0.2">
      <c r="A25" s="314" t="s">
        <v>66</v>
      </c>
      <c r="B25" s="315"/>
      <c r="C25" s="315"/>
      <c r="D25" s="315"/>
      <c r="E25" s="315"/>
      <c r="F25" s="316"/>
      <c r="G25" s="317"/>
      <c r="H25" s="317"/>
      <c r="I25" s="317"/>
      <c r="J25" s="317"/>
      <c r="K25" s="317"/>
      <c r="L25" s="317"/>
      <c r="M25" s="6"/>
      <c r="N25" s="65"/>
    </row>
    <row r="26" spans="1:14" s="318" customFormat="1" ht="33.75" x14ac:dyDescent="0.2">
      <c r="A26" s="319" t="s">
        <v>67</v>
      </c>
      <c r="B26" s="320" t="s">
        <v>68</v>
      </c>
      <c r="C26" s="321" t="s">
        <v>69</v>
      </c>
      <c r="D26" s="321" t="s">
        <v>70</v>
      </c>
      <c r="E26" s="321"/>
      <c r="F26" s="321"/>
      <c r="G26" s="321" t="s">
        <v>39</v>
      </c>
      <c r="H26" s="321" t="s">
        <v>40</v>
      </c>
      <c r="I26" s="321" t="s">
        <v>41</v>
      </c>
      <c r="J26" s="321" t="s">
        <v>42</v>
      </c>
      <c r="K26" s="321" t="s">
        <v>43</v>
      </c>
      <c r="L26" s="321" t="s">
        <v>44</v>
      </c>
      <c r="M26" s="23" t="s">
        <v>45</v>
      </c>
      <c r="N26" s="66" t="s">
        <v>46</v>
      </c>
    </row>
    <row r="27" spans="1:14" hidden="1" outlineLevel="1" x14ac:dyDescent="0.2">
      <c r="A27" s="322" t="s">
        <v>79</v>
      </c>
      <c r="B27" s="322" t="s">
        <v>80</v>
      </c>
      <c r="C27" s="323" t="s">
        <v>56</v>
      </c>
      <c r="D27" s="324">
        <v>1</v>
      </c>
      <c r="E27" s="325">
        <v>0.09</v>
      </c>
      <c r="F27" s="326">
        <v>12</v>
      </c>
      <c r="G27" s="194">
        <v>17958</v>
      </c>
      <c r="H27" s="194">
        <v>16764</v>
      </c>
      <c r="I27" s="94">
        <f>G27-H27</f>
        <v>1194</v>
      </c>
      <c r="J27" s="278">
        <v>9580</v>
      </c>
      <c r="K27" s="278">
        <v>7184</v>
      </c>
      <c r="L27" s="327">
        <f>SUM(J27:K27)</f>
        <v>16764</v>
      </c>
      <c r="M27" s="15">
        <f>IFERROR(L27/H27,"N/A")</f>
        <v>1</v>
      </c>
      <c r="N27" s="328">
        <v>17958</v>
      </c>
    </row>
    <row r="28" spans="1:14" hidden="1" outlineLevel="1" x14ac:dyDescent="0.2">
      <c r="A28" s="322" t="s">
        <v>87</v>
      </c>
      <c r="B28" s="322" t="s">
        <v>88</v>
      </c>
      <c r="C28" s="323" t="s">
        <v>56</v>
      </c>
      <c r="D28" s="324">
        <v>1</v>
      </c>
      <c r="E28" s="325">
        <v>0.19</v>
      </c>
      <c r="F28" s="326">
        <v>12</v>
      </c>
      <c r="G28" s="194">
        <v>37653</v>
      </c>
      <c r="H28" s="194">
        <v>17149.5</v>
      </c>
      <c r="I28" s="94">
        <f>G28-H28</f>
        <v>20503.5</v>
      </c>
      <c r="J28" s="278">
        <v>9948</v>
      </c>
      <c r="K28" s="278">
        <v>7201</v>
      </c>
      <c r="L28" s="327">
        <f>SUM(J28:K28)</f>
        <v>17149</v>
      </c>
      <c r="M28" s="15">
        <f>IFERROR(L28/H28,"N/A")</f>
        <v>0.9999708446310388</v>
      </c>
      <c r="N28" s="328">
        <v>37653</v>
      </c>
    </row>
    <row r="29" spans="1:14" hidden="1" outlineLevel="1" x14ac:dyDescent="0.2">
      <c r="A29" s="322" t="s">
        <v>89</v>
      </c>
      <c r="B29" s="322" t="s">
        <v>273</v>
      </c>
      <c r="C29" s="323" t="s">
        <v>56</v>
      </c>
      <c r="D29" s="324">
        <v>1</v>
      </c>
      <c r="E29" s="325">
        <v>0.4</v>
      </c>
      <c r="F29" s="326">
        <v>12</v>
      </c>
      <c r="G29" s="194">
        <v>50740</v>
      </c>
      <c r="H29" s="194">
        <v>22000</v>
      </c>
      <c r="I29" s="94">
        <f>G29-H29</f>
        <v>28740</v>
      </c>
      <c r="J29" s="278">
        <v>10840</v>
      </c>
      <c r="K29" s="278">
        <v>11160</v>
      </c>
      <c r="L29" s="327">
        <f>SUM(J29:K29)</f>
        <v>22000</v>
      </c>
      <c r="M29" s="15">
        <f>IFERROR(L29/H29,"N/A")</f>
        <v>1</v>
      </c>
      <c r="N29" s="328">
        <v>50740</v>
      </c>
    </row>
    <row r="30" spans="1:14" hidden="1" outlineLevel="1" x14ac:dyDescent="0.2">
      <c r="A30" s="322" t="s">
        <v>107</v>
      </c>
      <c r="B30" s="322" t="s">
        <v>108</v>
      </c>
      <c r="C30" s="323" t="s">
        <v>56</v>
      </c>
      <c r="D30" s="324">
        <v>1</v>
      </c>
      <c r="E30" s="325">
        <v>0.3</v>
      </c>
      <c r="F30" s="326">
        <v>12</v>
      </c>
      <c r="G30" s="194">
        <v>30750</v>
      </c>
      <c r="H30" s="194">
        <v>0</v>
      </c>
      <c r="I30" s="94">
        <f>G30-H30</f>
        <v>30750</v>
      </c>
      <c r="J30" s="278">
        <v>0</v>
      </c>
      <c r="K30" s="278">
        <v>0</v>
      </c>
      <c r="L30" s="327">
        <f>SUM(J30:K30)</f>
        <v>0</v>
      </c>
      <c r="M30" s="15" t="str">
        <f>IFERROR(L30/H30,"N/A")</f>
        <v>N/A</v>
      </c>
      <c r="N30" s="328">
        <v>30750</v>
      </c>
    </row>
    <row r="31" spans="1:14" hidden="1" outlineLevel="1" x14ac:dyDescent="0.2">
      <c r="A31" s="322" t="s">
        <v>142</v>
      </c>
      <c r="B31" s="322" t="s">
        <v>143</v>
      </c>
      <c r="C31" s="323" t="s">
        <v>56</v>
      </c>
      <c r="D31" s="324">
        <v>1</v>
      </c>
      <c r="E31" s="325">
        <v>0.1</v>
      </c>
      <c r="F31" s="326">
        <v>12</v>
      </c>
      <c r="G31" s="194">
        <v>21402.300000000003</v>
      </c>
      <c r="H31" s="194">
        <v>0</v>
      </c>
      <c r="I31" s="94">
        <f>G31-H31</f>
        <v>21402.300000000003</v>
      </c>
      <c r="J31" s="278">
        <v>0</v>
      </c>
      <c r="K31" s="278">
        <v>0</v>
      </c>
      <c r="L31" s="327">
        <f>SUM(J31:K31)</f>
        <v>0</v>
      </c>
      <c r="M31" s="15" t="str">
        <f>IFERROR(L31/H31,"N/A")</f>
        <v>N/A</v>
      </c>
      <c r="N31" s="328">
        <v>21402</v>
      </c>
    </row>
    <row r="32" spans="1:14" hidden="1" outlineLevel="1" x14ac:dyDescent="0.2">
      <c r="A32" s="322" t="s">
        <v>148</v>
      </c>
      <c r="B32" s="322" t="s">
        <v>149</v>
      </c>
      <c r="C32" s="329" t="s">
        <v>56</v>
      </c>
      <c r="D32" s="324">
        <v>1</v>
      </c>
      <c r="E32" s="325">
        <v>0.02</v>
      </c>
      <c r="F32" s="326">
        <v>12</v>
      </c>
      <c r="G32" s="194">
        <v>5657.08</v>
      </c>
      <c r="H32" s="194">
        <v>0</v>
      </c>
      <c r="I32" s="94">
        <f>G32-H32</f>
        <v>5657.08</v>
      </c>
      <c r="J32" s="278">
        <v>0</v>
      </c>
      <c r="K32" s="278">
        <v>0</v>
      </c>
      <c r="L32" s="327">
        <f>SUM(J32:K32)</f>
        <v>0</v>
      </c>
      <c r="M32" s="15" t="str">
        <f>IFERROR(L32/H32,"N/A")</f>
        <v>N/A</v>
      </c>
      <c r="N32" s="328">
        <v>5657</v>
      </c>
    </row>
    <row r="33" spans="1:14" hidden="1" outlineLevel="1" x14ac:dyDescent="0.2">
      <c r="A33" s="322" t="s">
        <v>185</v>
      </c>
      <c r="B33" s="322" t="s">
        <v>186</v>
      </c>
      <c r="C33" s="329" t="s">
        <v>56</v>
      </c>
      <c r="D33" s="324">
        <v>1</v>
      </c>
      <c r="E33" s="325">
        <v>0.2</v>
      </c>
      <c r="F33" s="326">
        <v>12</v>
      </c>
      <c r="G33" s="194">
        <v>37100</v>
      </c>
      <c r="H33" s="194">
        <v>0</v>
      </c>
      <c r="I33" s="94">
        <f>G33-H33</f>
        <v>37100</v>
      </c>
      <c r="J33" s="278">
        <v>0</v>
      </c>
      <c r="K33" s="278">
        <v>0</v>
      </c>
      <c r="L33" s="327">
        <f>SUM(J33:K33)</f>
        <v>0</v>
      </c>
      <c r="M33" s="15" t="str">
        <f>IFERROR(L33/H33,"N/A")</f>
        <v>N/A</v>
      </c>
      <c r="N33" s="328">
        <v>37100</v>
      </c>
    </row>
    <row r="34" spans="1:14" hidden="1" outlineLevel="1" x14ac:dyDescent="0.2">
      <c r="A34" s="322" t="s">
        <v>189</v>
      </c>
      <c r="B34" s="322" t="s">
        <v>275</v>
      </c>
      <c r="C34" s="329" t="s">
        <v>56</v>
      </c>
      <c r="D34" s="324">
        <v>1</v>
      </c>
      <c r="E34" s="325">
        <v>0.2</v>
      </c>
      <c r="F34" s="326">
        <v>12</v>
      </c>
      <c r="G34" s="194">
        <v>37000</v>
      </c>
      <c r="H34" s="194">
        <v>0</v>
      </c>
      <c r="I34" s="94">
        <f>G34-H34</f>
        <v>37000</v>
      </c>
      <c r="J34" s="278">
        <v>0</v>
      </c>
      <c r="K34" s="278">
        <v>0</v>
      </c>
      <c r="L34" s="327">
        <f>SUM(J34:K34)</f>
        <v>0</v>
      </c>
      <c r="M34" s="15" t="str">
        <f>IFERROR(L34/H34,"N/A")</f>
        <v>N/A</v>
      </c>
      <c r="N34" s="328">
        <v>37000</v>
      </c>
    </row>
    <row r="35" spans="1:14" hidden="1" outlineLevel="1" x14ac:dyDescent="0.2">
      <c r="A35" s="322" t="s">
        <v>276</v>
      </c>
      <c r="B35" s="322" t="s">
        <v>277</v>
      </c>
      <c r="C35" s="329" t="s">
        <v>56</v>
      </c>
      <c r="D35" s="324">
        <v>1</v>
      </c>
      <c r="E35" s="325">
        <v>0.2</v>
      </c>
      <c r="F35" s="326">
        <v>12</v>
      </c>
      <c r="G35" s="194">
        <f>145000*0.2</f>
        <v>29000</v>
      </c>
      <c r="H35" s="194">
        <v>0</v>
      </c>
      <c r="I35" s="94">
        <f>G35-H35</f>
        <v>29000</v>
      </c>
      <c r="J35" s="278">
        <v>0</v>
      </c>
      <c r="K35" s="278">
        <v>0</v>
      </c>
      <c r="L35" s="327">
        <f>SUM(J35:K35)</f>
        <v>0</v>
      </c>
      <c r="M35" s="15" t="str">
        <f>IFERROR(L35/H35,"N/A")</f>
        <v>N/A</v>
      </c>
      <c r="N35" s="328">
        <v>29000</v>
      </c>
    </row>
    <row r="36" spans="1:14" collapsed="1" x14ac:dyDescent="0.2">
      <c r="A36" s="334"/>
      <c r="B36" s="335"/>
      <c r="C36" s="329" t="s">
        <v>56</v>
      </c>
      <c r="D36" s="330">
        <f>SUM(D27:D35)</f>
        <v>9</v>
      </c>
      <c r="E36" s="331"/>
      <c r="F36" s="332"/>
      <c r="G36" s="194">
        <f t="shared" ref="G36:L36" si="9">SUM(G27:G35)</f>
        <v>267260.38</v>
      </c>
      <c r="H36" s="194">
        <f t="shared" si="9"/>
        <v>55913.5</v>
      </c>
      <c r="I36" s="94">
        <f t="shared" si="9"/>
        <v>211346.88</v>
      </c>
      <c r="J36" s="278">
        <f t="shared" si="9"/>
        <v>30368</v>
      </c>
      <c r="K36" s="278">
        <f t="shared" si="9"/>
        <v>25545</v>
      </c>
      <c r="L36" s="327">
        <f t="shared" si="9"/>
        <v>55913</v>
      </c>
      <c r="M36" s="15">
        <f>IFERROR(L36/H36,"N/A")</f>
        <v>0.99999105761578155</v>
      </c>
      <c r="N36" s="328">
        <f>SUM(N27:N35)</f>
        <v>267260</v>
      </c>
    </row>
    <row r="37" spans="1:14" hidden="1" outlineLevel="1" x14ac:dyDescent="0.2">
      <c r="A37" s="322" t="s">
        <v>271</v>
      </c>
      <c r="B37" s="322" t="s">
        <v>272</v>
      </c>
      <c r="C37" s="329" t="s">
        <v>62</v>
      </c>
      <c r="D37" s="324">
        <v>1</v>
      </c>
      <c r="E37" s="325">
        <v>1</v>
      </c>
      <c r="F37" s="326">
        <v>12</v>
      </c>
      <c r="G37" s="194">
        <v>80000</v>
      </c>
      <c r="H37" s="194">
        <f>52370-1</f>
        <v>52369</v>
      </c>
      <c r="I37" s="94">
        <f>G37-H37</f>
        <v>27631</v>
      </c>
      <c r="J37" s="278">
        <v>19477</v>
      </c>
      <c r="K37" s="278">
        <v>32893</v>
      </c>
      <c r="L37" s="327">
        <f>SUM(J37:K37)</f>
        <v>52370</v>
      </c>
      <c r="M37" s="15">
        <f>IFERROR(L37/H37,"N/A")</f>
        <v>1.0000190952662835</v>
      </c>
      <c r="N37" s="328">
        <v>63233</v>
      </c>
    </row>
    <row r="38" spans="1:14" hidden="1" outlineLevel="1" x14ac:dyDescent="0.2">
      <c r="A38" s="322" t="s">
        <v>81</v>
      </c>
      <c r="B38" s="322" t="s">
        <v>82</v>
      </c>
      <c r="C38" s="329" t="s">
        <v>62</v>
      </c>
      <c r="D38" s="324">
        <v>1</v>
      </c>
      <c r="E38" s="325">
        <v>1</v>
      </c>
      <c r="F38" s="326">
        <v>12</v>
      </c>
      <c r="G38" s="194">
        <v>59738</v>
      </c>
      <c r="H38" s="194">
        <v>12410</v>
      </c>
      <c r="I38" s="94">
        <f>G38-H38</f>
        <v>47328</v>
      </c>
      <c r="J38" s="278">
        <v>7652</v>
      </c>
      <c r="K38" s="278">
        <v>4758</v>
      </c>
      <c r="L38" s="327">
        <f>SUM(J38:K38)</f>
        <v>12410</v>
      </c>
      <c r="M38" s="15">
        <f>IFERROR(L38/H38,"N/A")</f>
        <v>1</v>
      </c>
      <c r="N38" s="328">
        <v>59738</v>
      </c>
    </row>
    <row r="39" spans="1:14" hidden="1" outlineLevel="1" x14ac:dyDescent="0.2">
      <c r="A39" s="322" t="s">
        <v>83</v>
      </c>
      <c r="B39" s="322" t="s">
        <v>84</v>
      </c>
      <c r="C39" s="329" t="s">
        <v>62</v>
      </c>
      <c r="D39" s="324">
        <v>1</v>
      </c>
      <c r="E39" s="325">
        <v>0.2</v>
      </c>
      <c r="F39" s="326">
        <v>12</v>
      </c>
      <c r="G39" s="194">
        <v>9755.2000000000007</v>
      </c>
      <c r="H39" s="194">
        <v>0</v>
      </c>
      <c r="I39" s="94">
        <f>G39-H39</f>
        <v>9755.2000000000007</v>
      </c>
      <c r="J39" s="278">
        <v>0</v>
      </c>
      <c r="K39" s="278">
        <v>0</v>
      </c>
      <c r="L39" s="327">
        <f>SUM(J39:K39)</f>
        <v>0</v>
      </c>
      <c r="M39" s="15" t="str">
        <f>IFERROR(L39/H39,"N/A")</f>
        <v>N/A</v>
      </c>
      <c r="N39" s="328">
        <v>9755</v>
      </c>
    </row>
    <row r="40" spans="1:14" hidden="1" outlineLevel="1" x14ac:dyDescent="0.2">
      <c r="A40" s="322" t="s">
        <v>85</v>
      </c>
      <c r="B40" s="322" t="s">
        <v>86</v>
      </c>
      <c r="C40" s="329" t="s">
        <v>62</v>
      </c>
      <c r="D40" s="324">
        <v>1</v>
      </c>
      <c r="E40" s="325">
        <v>0.25</v>
      </c>
      <c r="F40" s="326">
        <v>12</v>
      </c>
      <c r="G40" s="194">
        <v>19140</v>
      </c>
      <c r="H40" s="194">
        <v>16249</v>
      </c>
      <c r="I40" s="94">
        <f>G40-H40</f>
        <v>2891</v>
      </c>
      <c r="J40" s="278">
        <v>8935</v>
      </c>
      <c r="K40" s="278">
        <v>7314</v>
      </c>
      <c r="L40" s="327">
        <f>SUM(J40:K40)</f>
        <v>16249</v>
      </c>
      <c r="M40" s="15">
        <f>IFERROR(L40/H40,"N/A")</f>
        <v>1</v>
      </c>
      <c r="N40" s="328">
        <v>19140</v>
      </c>
    </row>
    <row r="41" spans="1:14" hidden="1" outlineLevel="1" x14ac:dyDescent="0.2">
      <c r="A41" s="322" t="s">
        <v>91</v>
      </c>
      <c r="B41" s="322" t="s">
        <v>92</v>
      </c>
      <c r="C41" s="329" t="s">
        <v>62</v>
      </c>
      <c r="D41" s="324">
        <v>1</v>
      </c>
      <c r="E41" s="325">
        <v>0.15</v>
      </c>
      <c r="F41" s="326">
        <v>12</v>
      </c>
      <c r="G41" s="194">
        <v>7734</v>
      </c>
      <c r="H41" s="194">
        <v>4700</v>
      </c>
      <c r="I41" s="94">
        <f>G41-H41</f>
        <v>3034</v>
      </c>
      <c r="J41" s="278">
        <v>2693</v>
      </c>
      <c r="K41" s="278">
        <v>2007</v>
      </c>
      <c r="L41" s="327">
        <f>SUM(J41:K41)</f>
        <v>4700</v>
      </c>
      <c r="M41" s="15">
        <f>IFERROR(L41/H41,"N/A")</f>
        <v>1</v>
      </c>
      <c r="N41" s="328">
        <v>7734</v>
      </c>
    </row>
    <row r="42" spans="1:14" hidden="1" outlineLevel="1" x14ac:dyDescent="0.2">
      <c r="A42" s="322" t="s">
        <v>93</v>
      </c>
      <c r="B42" s="322" t="s">
        <v>94</v>
      </c>
      <c r="C42" s="329" t="s">
        <v>62</v>
      </c>
      <c r="D42" s="324">
        <v>1</v>
      </c>
      <c r="E42" s="325">
        <v>0.2</v>
      </c>
      <c r="F42" s="326">
        <v>12</v>
      </c>
      <c r="G42" s="194">
        <v>9909</v>
      </c>
      <c r="H42" s="194">
        <v>3434</v>
      </c>
      <c r="I42" s="94">
        <f>G42-H42</f>
        <v>6475</v>
      </c>
      <c r="J42" s="278">
        <v>2895</v>
      </c>
      <c r="K42" s="278">
        <v>539</v>
      </c>
      <c r="L42" s="327">
        <f>SUM(J42:K42)</f>
        <v>3434</v>
      </c>
      <c r="M42" s="15">
        <f>IFERROR(L42/H42,"N/A")</f>
        <v>1</v>
      </c>
      <c r="N42" s="328">
        <v>9909</v>
      </c>
    </row>
    <row r="43" spans="1:14" hidden="1" outlineLevel="1" x14ac:dyDescent="0.2">
      <c r="A43" s="322" t="s">
        <v>95</v>
      </c>
      <c r="B43" s="322" t="s">
        <v>96</v>
      </c>
      <c r="C43" s="329" t="s">
        <v>62</v>
      </c>
      <c r="D43" s="324">
        <v>1</v>
      </c>
      <c r="E43" s="325">
        <v>0.15</v>
      </c>
      <c r="F43" s="326">
        <v>12</v>
      </c>
      <c r="G43" s="194">
        <v>6825</v>
      </c>
      <c r="H43" s="194">
        <v>7068</v>
      </c>
      <c r="I43" s="94">
        <f>G43-H43</f>
        <v>-243</v>
      </c>
      <c r="J43" s="278">
        <v>4411</v>
      </c>
      <c r="K43" s="278">
        <v>2657</v>
      </c>
      <c r="L43" s="327">
        <f>SUM(J43:K43)</f>
        <v>7068</v>
      </c>
      <c r="M43" s="15">
        <f>IFERROR(L43/H43,"N/A")</f>
        <v>1</v>
      </c>
      <c r="N43" s="328">
        <v>7068</v>
      </c>
    </row>
    <row r="44" spans="1:14" hidden="1" outlineLevel="1" x14ac:dyDescent="0.2">
      <c r="A44" s="322" t="s">
        <v>97</v>
      </c>
      <c r="B44" s="322" t="s">
        <v>98</v>
      </c>
      <c r="C44" s="329" t="s">
        <v>62</v>
      </c>
      <c r="D44" s="324">
        <v>1</v>
      </c>
      <c r="E44" s="325">
        <v>0.1</v>
      </c>
      <c r="F44" s="326">
        <v>12</v>
      </c>
      <c r="G44" s="194">
        <v>9406</v>
      </c>
      <c r="H44" s="194">
        <v>9406</v>
      </c>
      <c r="I44" s="94">
        <f>G44-H44</f>
        <v>0</v>
      </c>
      <c r="J44" s="278">
        <v>4818</v>
      </c>
      <c r="K44" s="278">
        <v>4588</v>
      </c>
      <c r="L44" s="327">
        <f>SUM(J44:K44)</f>
        <v>9406</v>
      </c>
      <c r="M44" s="15">
        <f>IFERROR(L44/H44,"N/A")</f>
        <v>1</v>
      </c>
      <c r="N44" s="328">
        <v>11011.46</v>
      </c>
    </row>
    <row r="45" spans="1:14" hidden="1" outlineLevel="1" x14ac:dyDescent="0.2">
      <c r="A45" s="322" t="s">
        <v>99</v>
      </c>
      <c r="B45" s="322" t="s">
        <v>100</v>
      </c>
      <c r="C45" s="329" t="s">
        <v>62</v>
      </c>
      <c r="D45" s="324">
        <v>1</v>
      </c>
      <c r="E45" s="325">
        <v>1</v>
      </c>
      <c r="F45" s="326">
        <v>12</v>
      </c>
      <c r="G45" s="194">
        <v>46072</v>
      </c>
      <c r="H45" s="194">
        <v>15000</v>
      </c>
      <c r="I45" s="94">
        <f>G45-H45</f>
        <v>31072</v>
      </c>
      <c r="J45" s="278">
        <v>6139</v>
      </c>
      <c r="K45" s="278">
        <v>8861</v>
      </c>
      <c r="L45" s="327">
        <f>SUM(J45:K45)</f>
        <v>15000</v>
      </c>
      <c r="M45" s="15">
        <f>IFERROR(L45/H45,"N/A")</f>
        <v>1</v>
      </c>
      <c r="N45" s="328">
        <v>49887.64</v>
      </c>
    </row>
    <row r="46" spans="1:14" hidden="1" outlineLevel="1" x14ac:dyDescent="0.2">
      <c r="A46" s="322" t="s">
        <v>101</v>
      </c>
      <c r="B46" s="322" t="s">
        <v>102</v>
      </c>
      <c r="C46" s="329" t="s">
        <v>62</v>
      </c>
      <c r="D46" s="324">
        <v>1</v>
      </c>
      <c r="E46" s="325">
        <v>1</v>
      </c>
      <c r="F46" s="326">
        <v>12</v>
      </c>
      <c r="G46" s="194">
        <v>50000</v>
      </c>
      <c r="H46" s="194">
        <v>10000</v>
      </c>
      <c r="I46" s="94">
        <f>G46-H46</f>
        <v>40000</v>
      </c>
      <c r="J46" s="278">
        <v>5073</v>
      </c>
      <c r="K46" s="278">
        <v>4927</v>
      </c>
      <c r="L46" s="327">
        <f>SUM(J46:K46)</f>
        <v>10000</v>
      </c>
      <c r="M46" s="15">
        <f>IFERROR(L46/H46,"N/A")</f>
        <v>1</v>
      </c>
      <c r="N46" s="328">
        <v>61102.93</v>
      </c>
    </row>
    <row r="47" spans="1:14" hidden="1" outlineLevel="1" x14ac:dyDescent="0.2">
      <c r="A47" s="322" t="s">
        <v>103</v>
      </c>
      <c r="B47" s="322" t="s">
        <v>100</v>
      </c>
      <c r="C47" s="329" t="s">
        <v>62</v>
      </c>
      <c r="D47" s="324">
        <v>1</v>
      </c>
      <c r="E47" s="325">
        <v>1</v>
      </c>
      <c r="F47" s="326">
        <v>12</v>
      </c>
      <c r="G47" s="194">
        <v>65000</v>
      </c>
      <c r="H47" s="194">
        <v>21932</v>
      </c>
      <c r="I47" s="94">
        <f>G47-H47</f>
        <v>43068</v>
      </c>
      <c r="J47" s="278">
        <v>11708</v>
      </c>
      <c r="K47" s="278">
        <v>10224</v>
      </c>
      <c r="L47" s="327">
        <f>SUM(J47:K47)</f>
        <v>21932</v>
      </c>
      <c r="M47" s="15">
        <f>IFERROR(L47/H47,"N/A")</f>
        <v>1</v>
      </c>
      <c r="N47" s="328">
        <v>65000</v>
      </c>
    </row>
    <row r="48" spans="1:14" hidden="1" outlineLevel="1" x14ac:dyDescent="0.2">
      <c r="A48" s="322" t="s">
        <v>104</v>
      </c>
      <c r="B48" s="322" t="s">
        <v>100</v>
      </c>
      <c r="C48" s="329" t="s">
        <v>62</v>
      </c>
      <c r="D48" s="324">
        <v>1</v>
      </c>
      <c r="E48" s="325">
        <v>1</v>
      </c>
      <c r="F48" s="326">
        <v>12</v>
      </c>
      <c r="G48" s="194">
        <v>48630</v>
      </c>
      <c r="H48" s="194">
        <v>6368</v>
      </c>
      <c r="I48" s="94">
        <f>G48-H48</f>
        <v>42262</v>
      </c>
      <c r="J48" s="278">
        <v>5300</v>
      </c>
      <c r="K48" s="278">
        <v>1068</v>
      </c>
      <c r="L48" s="327">
        <f>SUM(J48:K48)</f>
        <v>6368</v>
      </c>
      <c r="M48" s="15">
        <f>IFERROR(L48/H48,"N/A")</f>
        <v>1</v>
      </c>
      <c r="N48" s="328">
        <v>48630</v>
      </c>
    </row>
    <row r="49" spans="1:14" hidden="1" outlineLevel="1" x14ac:dyDescent="0.2">
      <c r="A49" s="322" t="s">
        <v>105</v>
      </c>
      <c r="B49" s="322" t="s">
        <v>106</v>
      </c>
      <c r="C49" s="329" t="s">
        <v>62</v>
      </c>
      <c r="D49" s="324">
        <v>1</v>
      </c>
      <c r="E49" s="325">
        <v>1</v>
      </c>
      <c r="F49" s="326">
        <v>12</v>
      </c>
      <c r="G49" s="194">
        <v>47840</v>
      </c>
      <c r="H49" s="194">
        <v>7000</v>
      </c>
      <c r="I49" s="94">
        <f>G49-H49</f>
        <v>40840</v>
      </c>
      <c r="J49" s="278">
        <v>3271</v>
      </c>
      <c r="K49" s="278">
        <f>3729-0.29</f>
        <v>3728.71</v>
      </c>
      <c r="L49" s="327">
        <f>SUM(J49:K49)</f>
        <v>6999.71</v>
      </c>
      <c r="M49" s="15">
        <f>IFERROR(L49/H49,"N/A")</f>
        <v>0.99995857142857147</v>
      </c>
      <c r="N49" s="328">
        <v>47840</v>
      </c>
    </row>
    <row r="50" spans="1:14" hidden="1" outlineLevel="1" x14ac:dyDescent="0.2">
      <c r="A50" s="322" t="s">
        <v>109</v>
      </c>
      <c r="B50" s="322" t="s">
        <v>110</v>
      </c>
      <c r="C50" s="329" t="s">
        <v>62</v>
      </c>
      <c r="D50" s="324">
        <v>1</v>
      </c>
      <c r="E50" s="325">
        <v>0.25</v>
      </c>
      <c r="F50" s="326">
        <v>12</v>
      </c>
      <c r="G50" s="194">
        <v>14950</v>
      </c>
      <c r="H50" s="194">
        <v>0</v>
      </c>
      <c r="I50" s="94">
        <f>G50-H50</f>
        <v>14950</v>
      </c>
      <c r="J50" s="278">
        <v>0</v>
      </c>
      <c r="K50" s="278">
        <v>0</v>
      </c>
      <c r="L50" s="327">
        <f>SUM(J50:K50)</f>
        <v>0</v>
      </c>
      <c r="M50" s="15" t="str">
        <f>IFERROR(L50/H50,"N/A")</f>
        <v>N/A</v>
      </c>
      <c r="N50" s="328">
        <v>14950</v>
      </c>
    </row>
    <row r="51" spans="1:14" hidden="1" outlineLevel="1" x14ac:dyDescent="0.2">
      <c r="A51" s="322" t="s">
        <v>111</v>
      </c>
      <c r="B51" s="322" t="s">
        <v>110</v>
      </c>
      <c r="C51" s="329" t="s">
        <v>62</v>
      </c>
      <c r="D51" s="324">
        <v>1</v>
      </c>
      <c r="E51" s="325">
        <v>0.2</v>
      </c>
      <c r="F51" s="326">
        <v>12</v>
      </c>
      <c r="G51" s="194">
        <v>12430.8</v>
      </c>
      <c r="H51" s="194">
        <v>0</v>
      </c>
      <c r="I51" s="94">
        <f>G51-H51</f>
        <v>12430.8</v>
      </c>
      <c r="J51" s="278">
        <v>0</v>
      </c>
      <c r="K51" s="278">
        <v>0</v>
      </c>
      <c r="L51" s="327">
        <f>SUM(J51:K51)</f>
        <v>0</v>
      </c>
      <c r="M51" s="15" t="str">
        <f>IFERROR(L51/H51,"N/A")</f>
        <v>N/A</v>
      </c>
      <c r="N51" s="328">
        <v>12431</v>
      </c>
    </row>
    <row r="52" spans="1:14" hidden="1" outlineLevel="1" x14ac:dyDescent="0.2">
      <c r="A52" s="322" t="s">
        <v>112</v>
      </c>
      <c r="B52" s="322" t="s">
        <v>110</v>
      </c>
      <c r="C52" s="329" t="s">
        <v>62</v>
      </c>
      <c r="D52" s="324">
        <v>1</v>
      </c>
      <c r="E52" s="325">
        <v>0.2</v>
      </c>
      <c r="F52" s="326">
        <v>12</v>
      </c>
      <c r="G52" s="194">
        <v>11700</v>
      </c>
      <c r="H52" s="194">
        <v>0</v>
      </c>
      <c r="I52" s="94">
        <f>G52-H52</f>
        <v>11700</v>
      </c>
      <c r="J52" s="278">
        <v>0</v>
      </c>
      <c r="K52" s="278">
        <v>0</v>
      </c>
      <c r="L52" s="327">
        <f>SUM(J52:K52)</f>
        <v>0</v>
      </c>
      <c r="M52" s="15" t="str">
        <f>IFERROR(L52/H52,"N/A")</f>
        <v>N/A</v>
      </c>
      <c r="N52" s="328">
        <v>11700</v>
      </c>
    </row>
    <row r="53" spans="1:14" hidden="1" outlineLevel="1" x14ac:dyDescent="0.2">
      <c r="A53" s="322" t="s">
        <v>113</v>
      </c>
      <c r="B53" s="322" t="s">
        <v>114</v>
      </c>
      <c r="C53" s="329" t="s">
        <v>62</v>
      </c>
      <c r="D53" s="324">
        <v>1</v>
      </c>
      <c r="E53" s="325">
        <v>0.3</v>
      </c>
      <c r="F53" s="326">
        <v>12</v>
      </c>
      <c r="G53" s="194">
        <v>27000</v>
      </c>
      <c r="H53" s="194">
        <v>0</v>
      </c>
      <c r="I53" s="94">
        <f>G53-H53</f>
        <v>27000</v>
      </c>
      <c r="J53" s="278">
        <v>0</v>
      </c>
      <c r="K53" s="278">
        <v>0</v>
      </c>
      <c r="L53" s="327">
        <f>SUM(J53:K53)</f>
        <v>0</v>
      </c>
      <c r="M53" s="15" t="str">
        <f>IFERROR(L53/H53,"N/A")</f>
        <v>N/A</v>
      </c>
      <c r="N53" s="328">
        <v>27000</v>
      </c>
    </row>
    <row r="54" spans="1:14" hidden="1" outlineLevel="1" x14ac:dyDescent="0.2">
      <c r="A54" s="322" t="s">
        <v>115</v>
      </c>
      <c r="B54" s="322" t="s">
        <v>116</v>
      </c>
      <c r="C54" s="329" t="s">
        <v>62</v>
      </c>
      <c r="D54" s="324">
        <v>1</v>
      </c>
      <c r="E54" s="325">
        <v>0.3</v>
      </c>
      <c r="F54" s="326">
        <v>12</v>
      </c>
      <c r="G54" s="194">
        <v>14118</v>
      </c>
      <c r="H54" s="194">
        <v>0</v>
      </c>
      <c r="I54" s="94">
        <f>G54-H54</f>
        <v>14118</v>
      </c>
      <c r="J54" s="278">
        <v>0</v>
      </c>
      <c r="K54" s="278">
        <v>0</v>
      </c>
      <c r="L54" s="327">
        <f>SUM(J54:K54)</f>
        <v>0</v>
      </c>
      <c r="M54" s="15" t="str">
        <f>IFERROR(L54/H54,"N/A")</f>
        <v>N/A</v>
      </c>
      <c r="N54" s="328">
        <v>14118</v>
      </c>
    </row>
    <row r="55" spans="1:14" hidden="1" outlineLevel="1" x14ac:dyDescent="0.2">
      <c r="A55" s="322" t="s">
        <v>117</v>
      </c>
      <c r="B55" s="322" t="s">
        <v>84</v>
      </c>
      <c r="C55" s="329" t="s">
        <v>62</v>
      </c>
      <c r="D55" s="324">
        <v>1</v>
      </c>
      <c r="E55" s="325">
        <v>0.2</v>
      </c>
      <c r="F55" s="326">
        <v>12</v>
      </c>
      <c r="G55" s="194">
        <v>8470.7999999999993</v>
      </c>
      <c r="H55" s="194">
        <v>0</v>
      </c>
      <c r="I55" s="94">
        <f>G55-H55</f>
        <v>8470.7999999999993</v>
      </c>
      <c r="J55" s="278">
        <v>0</v>
      </c>
      <c r="K55" s="278">
        <v>0</v>
      </c>
      <c r="L55" s="327">
        <f>SUM(J55:K55)</f>
        <v>0</v>
      </c>
      <c r="M55" s="15" t="str">
        <f>IFERROR(L55/H55,"N/A")</f>
        <v>N/A</v>
      </c>
      <c r="N55" s="328">
        <v>8471</v>
      </c>
    </row>
    <row r="56" spans="1:14" hidden="1" outlineLevel="1" x14ac:dyDescent="0.2">
      <c r="A56" s="322" t="s">
        <v>118</v>
      </c>
      <c r="B56" s="322" t="s">
        <v>84</v>
      </c>
      <c r="C56" s="329" t="s">
        <v>62</v>
      </c>
      <c r="D56" s="324">
        <v>1</v>
      </c>
      <c r="E56" s="325">
        <v>0.2</v>
      </c>
      <c r="F56" s="326">
        <v>12</v>
      </c>
      <c r="G56" s="194">
        <v>8173.08</v>
      </c>
      <c r="H56" s="194">
        <v>0</v>
      </c>
      <c r="I56" s="94">
        <f>G56-H56</f>
        <v>8173.08</v>
      </c>
      <c r="J56" s="278">
        <v>0</v>
      </c>
      <c r="K56" s="278">
        <v>0</v>
      </c>
      <c r="L56" s="327">
        <f>SUM(J56:K56)</f>
        <v>0</v>
      </c>
      <c r="M56" s="15" t="str">
        <f>IFERROR(L56/H56,"N/A")</f>
        <v>N/A</v>
      </c>
      <c r="N56" s="328">
        <v>8173</v>
      </c>
    </row>
    <row r="57" spans="1:14" hidden="1" outlineLevel="1" x14ac:dyDescent="0.2">
      <c r="A57" s="322" t="s">
        <v>274</v>
      </c>
      <c r="B57" s="322" t="s">
        <v>84</v>
      </c>
      <c r="C57" s="329" t="s">
        <v>62</v>
      </c>
      <c r="D57" s="324">
        <v>1</v>
      </c>
      <c r="E57" s="325">
        <v>0.3</v>
      </c>
      <c r="F57" s="326">
        <v>12</v>
      </c>
      <c r="G57" s="194">
        <v>16848</v>
      </c>
      <c r="H57" s="194">
        <v>0</v>
      </c>
      <c r="I57" s="94">
        <f>G57-H57</f>
        <v>16848</v>
      </c>
      <c r="J57" s="278">
        <v>0</v>
      </c>
      <c r="K57" s="278">
        <v>0</v>
      </c>
      <c r="L57" s="327">
        <f>SUM(J57:K57)</f>
        <v>0</v>
      </c>
      <c r="M57" s="15" t="str">
        <f>IFERROR(L57/H57,"N/A")</f>
        <v>N/A</v>
      </c>
      <c r="N57" s="328">
        <v>16848</v>
      </c>
    </row>
    <row r="58" spans="1:14" hidden="1" outlineLevel="1" x14ac:dyDescent="0.2">
      <c r="A58" s="322" t="s">
        <v>119</v>
      </c>
      <c r="B58" s="322" t="s">
        <v>120</v>
      </c>
      <c r="C58" s="329" t="s">
        <v>62</v>
      </c>
      <c r="D58" s="324">
        <v>1</v>
      </c>
      <c r="E58" s="325">
        <v>0.4</v>
      </c>
      <c r="F58" s="326">
        <v>12</v>
      </c>
      <c r="G58" s="194">
        <v>26000</v>
      </c>
      <c r="H58" s="194">
        <v>0</v>
      </c>
      <c r="I58" s="94">
        <f>G58-H58</f>
        <v>26000</v>
      </c>
      <c r="J58" s="278">
        <v>0</v>
      </c>
      <c r="K58" s="278">
        <v>0</v>
      </c>
      <c r="L58" s="327">
        <f>SUM(J58:K58)</f>
        <v>0</v>
      </c>
      <c r="M58" s="15" t="str">
        <f>IFERROR(L58/H58,"N/A")</f>
        <v>N/A</v>
      </c>
      <c r="N58" s="328">
        <v>26000</v>
      </c>
    </row>
    <row r="59" spans="1:14" hidden="1" outlineLevel="1" x14ac:dyDescent="0.2">
      <c r="A59" s="322" t="s">
        <v>121</v>
      </c>
      <c r="B59" s="322" t="s">
        <v>122</v>
      </c>
      <c r="C59" s="329" t="s">
        <v>62</v>
      </c>
      <c r="D59" s="324">
        <v>1</v>
      </c>
      <c r="E59" s="325">
        <v>0.2</v>
      </c>
      <c r="F59" s="326">
        <v>12</v>
      </c>
      <c r="G59" s="194">
        <v>7525</v>
      </c>
      <c r="H59" s="194">
        <v>7525</v>
      </c>
      <c r="I59" s="94">
        <f>G59-H59</f>
        <v>0</v>
      </c>
      <c r="J59" s="278">
        <v>0</v>
      </c>
      <c r="K59" s="278">
        <v>7525</v>
      </c>
      <c r="L59" s="327">
        <f>SUM(J59:K59)</f>
        <v>7525</v>
      </c>
      <c r="M59" s="15">
        <f>IFERROR(L59/H59,"N/A")</f>
        <v>1</v>
      </c>
      <c r="N59" s="328">
        <v>7525</v>
      </c>
    </row>
    <row r="60" spans="1:14" hidden="1" outlineLevel="1" x14ac:dyDescent="0.2">
      <c r="A60" s="322" t="s">
        <v>123</v>
      </c>
      <c r="B60" s="322" t="s">
        <v>124</v>
      </c>
      <c r="C60" s="329" t="s">
        <v>62</v>
      </c>
      <c r="D60" s="324">
        <v>1</v>
      </c>
      <c r="E60" s="325">
        <v>0.1</v>
      </c>
      <c r="F60" s="326">
        <v>12</v>
      </c>
      <c r="G60" s="194">
        <v>5345.6</v>
      </c>
      <c r="H60" s="194">
        <v>0</v>
      </c>
      <c r="I60" s="94">
        <f>G60-H60</f>
        <v>5345.6</v>
      </c>
      <c r="J60" s="278">
        <v>0</v>
      </c>
      <c r="K60" s="278">
        <v>0</v>
      </c>
      <c r="L60" s="327">
        <f>SUM(J60:K60)</f>
        <v>0</v>
      </c>
      <c r="M60" s="15" t="str">
        <f>IFERROR(L60/H60,"N/A")</f>
        <v>N/A</v>
      </c>
      <c r="N60" s="328">
        <v>5346</v>
      </c>
    </row>
    <row r="61" spans="1:14" hidden="1" outlineLevel="1" x14ac:dyDescent="0.2">
      <c r="A61" s="322" t="s">
        <v>131</v>
      </c>
      <c r="B61" s="322" t="s">
        <v>132</v>
      </c>
      <c r="C61" s="329" t="s">
        <v>62</v>
      </c>
      <c r="D61" s="324">
        <v>1</v>
      </c>
      <c r="E61" s="325">
        <v>0.2</v>
      </c>
      <c r="F61" s="326">
        <v>12</v>
      </c>
      <c r="G61" s="194">
        <v>11943.36</v>
      </c>
      <c r="H61" s="194">
        <v>0</v>
      </c>
      <c r="I61" s="94">
        <f>G61-H61</f>
        <v>11943.36</v>
      </c>
      <c r="J61" s="278">
        <v>0</v>
      </c>
      <c r="K61" s="278">
        <v>0</v>
      </c>
      <c r="L61" s="327">
        <f>SUM(J61:K61)</f>
        <v>0</v>
      </c>
      <c r="M61" s="15" t="str">
        <f>IFERROR(L61/H61,"N/A")</f>
        <v>N/A</v>
      </c>
      <c r="N61" s="328">
        <v>11943</v>
      </c>
    </row>
    <row r="62" spans="1:14" hidden="1" outlineLevel="1" x14ac:dyDescent="0.2">
      <c r="A62" s="322" t="s">
        <v>137</v>
      </c>
      <c r="B62" s="322" t="s">
        <v>138</v>
      </c>
      <c r="C62" s="329" t="s">
        <v>62</v>
      </c>
      <c r="D62" s="324">
        <v>1</v>
      </c>
      <c r="E62" s="325">
        <v>0.2</v>
      </c>
      <c r="F62" s="326">
        <v>12</v>
      </c>
      <c r="G62" s="194">
        <v>6754.8</v>
      </c>
      <c r="H62" s="194">
        <v>0</v>
      </c>
      <c r="I62" s="94">
        <f>G62-H62</f>
        <v>6754.8</v>
      </c>
      <c r="J62" s="278">
        <v>0</v>
      </c>
      <c r="K62" s="278">
        <v>0</v>
      </c>
      <c r="L62" s="327">
        <f>SUM(J62:K62)</f>
        <v>0</v>
      </c>
      <c r="M62" s="15" t="str">
        <f>IFERROR(L62/H62,"N/A")</f>
        <v>N/A</v>
      </c>
      <c r="N62" s="328">
        <v>6755</v>
      </c>
    </row>
    <row r="63" spans="1:14" hidden="1" outlineLevel="1" x14ac:dyDescent="0.2">
      <c r="A63" s="322" t="s">
        <v>139</v>
      </c>
      <c r="B63" s="322" t="s">
        <v>138</v>
      </c>
      <c r="C63" s="329" t="s">
        <v>62</v>
      </c>
      <c r="D63" s="324">
        <v>1</v>
      </c>
      <c r="E63" s="325">
        <v>0.15</v>
      </c>
      <c r="F63" s="326">
        <v>12</v>
      </c>
      <c r="G63" s="194">
        <v>4953.5200000000004</v>
      </c>
      <c r="H63" s="194">
        <v>0</v>
      </c>
      <c r="I63" s="94">
        <f>G63-H63</f>
        <v>4953.5200000000004</v>
      </c>
      <c r="J63" s="278">
        <v>0</v>
      </c>
      <c r="K63" s="278">
        <v>0</v>
      </c>
      <c r="L63" s="327">
        <f>SUM(J63:K63)</f>
        <v>0</v>
      </c>
      <c r="M63" s="15" t="str">
        <f>IFERROR(L63/H63,"N/A")</f>
        <v>N/A</v>
      </c>
      <c r="N63" s="328">
        <v>4954</v>
      </c>
    </row>
    <row r="64" spans="1:14" hidden="1" outlineLevel="1" x14ac:dyDescent="0.2">
      <c r="A64" s="322" t="s">
        <v>140</v>
      </c>
      <c r="B64" s="322" t="s">
        <v>138</v>
      </c>
      <c r="C64" s="329" t="s">
        <v>62</v>
      </c>
      <c r="D64" s="324">
        <v>1</v>
      </c>
      <c r="E64" s="325">
        <v>0.2</v>
      </c>
      <c r="F64" s="326">
        <v>12</v>
      </c>
      <c r="G64" s="194">
        <v>9256</v>
      </c>
      <c r="H64" s="194">
        <v>0</v>
      </c>
      <c r="I64" s="94">
        <f>G64-H64</f>
        <v>9256</v>
      </c>
      <c r="J64" s="278">
        <v>0</v>
      </c>
      <c r="K64" s="278">
        <v>0</v>
      </c>
      <c r="L64" s="327">
        <f>SUM(J64:K64)</f>
        <v>0</v>
      </c>
      <c r="M64" s="15" t="str">
        <f>IFERROR(L64/H64,"N/A")</f>
        <v>N/A</v>
      </c>
      <c r="N64" s="328">
        <v>9256</v>
      </c>
    </row>
    <row r="65" spans="1:14" hidden="1" outlineLevel="1" x14ac:dyDescent="0.2">
      <c r="A65" s="322" t="s">
        <v>141</v>
      </c>
      <c r="B65" s="322" t="s">
        <v>138</v>
      </c>
      <c r="C65" s="329" t="s">
        <v>62</v>
      </c>
      <c r="D65" s="330">
        <v>1</v>
      </c>
      <c r="E65" s="331">
        <v>0.2</v>
      </c>
      <c r="F65" s="332">
        <v>12</v>
      </c>
      <c r="G65" s="194">
        <v>9006.4</v>
      </c>
      <c r="H65" s="194">
        <v>0</v>
      </c>
      <c r="I65" s="94">
        <f>G65-H65</f>
        <v>9006.4</v>
      </c>
      <c r="J65" s="278">
        <v>0</v>
      </c>
      <c r="K65" s="278">
        <v>0</v>
      </c>
      <c r="L65" s="327">
        <f>SUM(J65:K65)</f>
        <v>0</v>
      </c>
      <c r="M65" s="15" t="str">
        <f>IFERROR(L65/H65,"N/A")</f>
        <v>N/A</v>
      </c>
      <c r="N65" s="328">
        <v>9006</v>
      </c>
    </row>
    <row r="66" spans="1:14" hidden="1" outlineLevel="1" x14ac:dyDescent="0.2">
      <c r="A66" s="333" t="s">
        <v>278</v>
      </c>
      <c r="B66" s="322" t="s">
        <v>100</v>
      </c>
      <c r="C66" s="329" t="s">
        <v>279</v>
      </c>
      <c r="D66" s="330">
        <v>1</v>
      </c>
      <c r="E66" s="331">
        <v>1</v>
      </c>
      <c r="F66" s="332">
        <v>12</v>
      </c>
      <c r="G66" s="194">
        <v>46488</v>
      </c>
      <c r="H66" s="194">
        <v>8402.33</v>
      </c>
      <c r="I66" s="94">
        <f>G66-H66</f>
        <v>38085.67</v>
      </c>
      <c r="J66" s="278">
        <v>0</v>
      </c>
      <c r="K66" s="278">
        <v>8402.33</v>
      </c>
      <c r="L66" s="327">
        <f>SUM(J66:K66)</f>
        <v>8402.33</v>
      </c>
      <c r="M66" s="15">
        <f>IFERROR(L66/H66,"N/A")</f>
        <v>1</v>
      </c>
      <c r="N66" s="328">
        <v>46488</v>
      </c>
    </row>
    <row r="67" spans="1:14" hidden="1" outlineLevel="1" x14ac:dyDescent="0.2">
      <c r="A67" s="333" t="s">
        <v>280</v>
      </c>
      <c r="B67" s="322" t="s">
        <v>281</v>
      </c>
      <c r="C67" s="329" t="s">
        <v>279</v>
      </c>
      <c r="D67" s="330">
        <v>1</v>
      </c>
      <c r="E67" s="331">
        <v>1</v>
      </c>
      <c r="F67" s="332">
        <v>12</v>
      </c>
      <c r="G67" s="194">
        <v>45302.400000000001</v>
      </c>
      <c r="H67" s="194">
        <v>6562.5</v>
      </c>
      <c r="I67" s="94">
        <f>G67-H67</f>
        <v>38739.9</v>
      </c>
      <c r="J67" s="278">
        <v>0</v>
      </c>
      <c r="K67" s="278">
        <v>6562.5</v>
      </c>
      <c r="L67" s="327">
        <f>SUM(J67:K67)</f>
        <v>6562.5</v>
      </c>
      <c r="M67" s="15">
        <f>IFERROR(L67/H67,"N/A")</f>
        <v>1</v>
      </c>
      <c r="N67" s="328">
        <v>45302</v>
      </c>
    </row>
    <row r="68" spans="1:14" collapsed="1" x14ac:dyDescent="0.2">
      <c r="A68" s="334"/>
      <c r="B68" s="335"/>
      <c r="C68" s="329" t="s">
        <v>62</v>
      </c>
      <c r="D68" s="330">
        <f>SUM(D37:D67)</f>
        <v>31</v>
      </c>
      <c r="E68" s="331"/>
      <c r="F68" s="332"/>
      <c r="G68" s="194">
        <f t="shared" ref="G68:L68" si="10">SUM(G37:G67)</f>
        <v>746314.96000000008</v>
      </c>
      <c r="H68" s="194">
        <f t="shared" si="10"/>
        <v>188425.83</v>
      </c>
      <c r="I68" s="94">
        <f t="shared" si="10"/>
        <v>557889.13</v>
      </c>
      <c r="J68" s="278">
        <f t="shared" si="10"/>
        <v>82372</v>
      </c>
      <c r="K68" s="278">
        <f t="shared" si="10"/>
        <v>106054.54000000001</v>
      </c>
      <c r="L68" s="327">
        <f t="shared" si="10"/>
        <v>188426.53999999998</v>
      </c>
      <c r="M68" s="15">
        <f>IFERROR(L68/H68,"N/A")</f>
        <v>1.0000037680608862</v>
      </c>
      <c r="N68" s="328">
        <f>SUM(N37:N67)</f>
        <v>746315.03</v>
      </c>
    </row>
    <row r="69" spans="1:14" x14ac:dyDescent="0.2">
      <c r="A69" s="334"/>
      <c r="B69" s="335"/>
      <c r="C69" s="329"/>
      <c r="D69" s="330"/>
      <c r="E69" s="331"/>
      <c r="F69" s="332"/>
      <c r="G69" s="194">
        <v>0</v>
      </c>
      <c r="H69" s="194">
        <v>0</v>
      </c>
      <c r="I69" s="94">
        <f t="shared" ref="I69" si="11">G69-H69</f>
        <v>0</v>
      </c>
      <c r="J69" s="278">
        <v>0</v>
      </c>
      <c r="K69" s="278">
        <v>0</v>
      </c>
      <c r="L69" s="327">
        <f>SUM(J69:K69)</f>
        <v>0</v>
      </c>
      <c r="M69" s="15" t="str">
        <f>IFERROR(L69/H69,"N/A")</f>
        <v>N/A</v>
      </c>
      <c r="N69" s="328">
        <v>0</v>
      </c>
    </row>
    <row r="70" spans="1:14" x14ac:dyDescent="0.2">
      <c r="A70" s="334"/>
      <c r="B70" s="335"/>
      <c r="C70" s="329"/>
      <c r="D70" s="330"/>
      <c r="E70" s="331"/>
      <c r="F70" s="332"/>
      <c r="G70" s="194">
        <v>0</v>
      </c>
      <c r="H70" s="194">
        <v>0</v>
      </c>
      <c r="I70" s="94">
        <f t="shared" ref="I70" si="12">G70-H70</f>
        <v>0</v>
      </c>
      <c r="J70" s="278">
        <v>0</v>
      </c>
      <c r="K70" s="278">
        <v>0</v>
      </c>
      <c r="L70" s="327">
        <f>SUM(J70:K70)</f>
        <v>0</v>
      </c>
      <c r="M70" s="15" t="str">
        <f>IFERROR(L70/H70,"N/A")</f>
        <v>N/A</v>
      </c>
      <c r="N70" s="328">
        <v>0</v>
      </c>
    </row>
    <row r="71" spans="1:14" ht="13.5" thickBot="1" x14ac:dyDescent="0.25">
      <c r="A71" s="336"/>
      <c r="B71" s="337"/>
      <c r="C71" s="338" t="s">
        <v>191</v>
      </c>
      <c r="D71" s="461">
        <f>SUM(D68,D36)</f>
        <v>40</v>
      </c>
      <c r="E71" s="339"/>
      <c r="F71" s="340"/>
      <c r="G71" s="87">
        <f t="shared" ref="G71:L71" si="13">SUM(G68,G36)</f>
        <v>1013575.3400000001</v>
      </c>
      <c r="H71" s="87">
        <f t="shared" si="13"/>
        <v>244339.33</v>
      </c>
      <c r="I71" s="87">
        <f t="shared" si="13"/>
        <v>769236.01</v>
      </c>
      <c r="J71" s="87">
        <f t="shared" si="13"/>
        <v>112740</v>
      </c>
      <c r="K71" s="87">
        <f t="shared" si="13"/>
        <v>131599.54</v>
      </c>
      <c r="L71" s="87">
        <f t="shared" si="13"/>
        <v>244339.53999999998</v>
      </c>
      <c r="M71" s="67">
        <f>IFERROR(L71/H71,"N/A")</f>
        <v>1.0000008594604888</v>
      </c>
      <c r="N71" s="88">
        <f>SUM(N68,N36)</f>
        <v>1013575.03</v>
      </c>
    </row>
    <row r="72" spans="1:14" ht="13.5" thickBot="1" x14ac:dyDescent="0.25"/>
    <row r="73" spans="1:14" x14ac:dyDescent="0.2">
      <c r="A73" s="341" t="s">
        <v>192</v>
      </c>
      <c r="B73" s="342"/>
      <c r="C73" s="342"/>
      <c r="D73" s="342"/>
      <c r="E73" s="342"/>
      <c r="F73" s="343"/>
      <c r="G73" s="344"/>
      <c r="H73" s="344"/>
      <c r="I73" s="344"/>
      <c r="J73" s="344"/>
      <c r="K73" s="344"/>
      <c r="L73" s="344"/>
      <c r="M73" s="4"/>
      <c r="N73" s="3"/>
    </row>
    <row r="74" spans="1:14" s="318" customFormat="1" ht="11.25" x14ac:dyDescent="0.2">
      <c r="A74" s="345" t="s">
        <v>193</v>
      </c>
      <c r="B74" s="315"/>
      <c r="C74" s="315"/>
      <c r="D74" s="315"/>
      <c r="E74" s="315"/>
      <c r="F74" s="316"/>
      <c r="G74" s="317"/>
      <c r="H74" s="317"/>
      <c r="I74" s="317"/>
      <c r="J74" s="317"/>
      <c r="K74" s="317"/>
      <c r="L74" s="317"/>
      <c r="M74" s="6"/>
      <c r="N74" s="5"/>
    </row>
    <row r="75" spans="1:14" ht="33.75" x14ac:dyDescent="0.2">
      <c r="A75" s="346" t="s">
        <v>194</v>
      </c>
      <c r="B75" s="347"/>
      <c r="C75" s="348"/>
      <c r="D75" s="348"/>
      <c r="E75" s="348"/>
      <c r="F75" s="348"/>
      <c r="G75" s="321" t="s">
        <v>39</v>
      </c>
      <c r="H75" s="321" t="s">
        <v>40</v>
      </c>
      <c r="I75" s="321" t="s">
        <v>41</v>
      </c>
      <c r="J75" s="321" t="s">
        <v>42</v>
      </c>
      <c r="K75" s="321" t="s">
        <v>43</v>
      </c>
      <c r="L75" s="321" t="s">
        <v>44</v>
      </c>
      <c r="M75" s="23" t="s">
        <v>45</v>
      </c>
      <c r="N75" s="24" t="s">
        <v>46</v>
      </c>
    </row>
    <row r="76" spans="1:14" x14ac:dyDescent="0.2">
      <c r="A76" s="349" t="s">
        <v>195</v>
      </c>
      <c r="B76" s="350"/>
      <c r="C76" s="350"/>
      <c r="D76" s="351"/>
      <c r="E76" s="352"/>
      <c r="F76" s="353"/>
      <c r="G76" s="222">
        <v>48112</v>
      </c>
      <c r="H76" s="222">
        <v>8356</v>
      </c>
      <c r="I76" s="89">
        <f t="shared" ref="I76:I81" si="14">G76-H76</f>
        <v>39756</v>
      </c>
      <c r="J76" s="278">
        <v>6989</v>
      </c>
      <c r="K76" s="278">
        <v>8059</v>
      </c>
      <c r="L76" s="89">
        <f t="shared" ref="L76:L81" si="15">SUM(J76:K76)</f>
        <v>15048</v>
      </c>
      <c r="M76" s="15">
        <f t="shared" ref="M76:M82" si="16">IFERROR(L76/H76,"N/A")</f>
        <v>1.8008616562948778</v>
      </c>
      <c r="N76" s="354">
        <v>48112</v>
      </c>
    </row>
    <row r="77" spans="1:14" x14ac:dyDescent="0.2">
      <c r="A77" s="355" t="s">
        <v>196</v>
      </c>
      <c r="B77" s="350"/>
      <c r="C77" s="224"/>
      <c r="D77" s="351"/>
      <c r="E77" s="352"/>
      <c r="F77" s="353"/>
      <c r="G77" s="222">
        <v>96857</v>
      </c>
      <c r="H77" s="222">
        <v>15048</v>
      </c>
      <c r="I77" s="94">
        <f t="shared" si="14"/>
        <v>81809</v>
      </c>
      <c r="J77" s="278">
        <v>3176</v>
      </c>
      <c r="K77" s="278">
        <v>5179.51</v>
      </c>
      <c r="L77" s="94">
        <f t="shared" si="15"/>
        <v>8355.51</v>
      </c>
      <c r="M77" s="14">
        <f t="shared" si="16"/>
        <v>0.55525717703349287</v>
      </c>
      <c r="N77" s="356">
        <v>96857</v>
      </c>
    </row>
    <row r="78" spans="1:14" x14ac:dyDescent="0.2">
      <c r="A78" s="355" t="s">
        <v>197</v>
      </c>
      <c r="B78" s="350"/>
      <c r="C78" s="224"/>
      <c r="D78" s="351"/>
      <c r="E78" s="352"/>
      <c r="F78" s="353"/>
      <c r="G78" s="222">
        <v>47479</v>
      </c>
      <c r="H78" s="222">
        <v>3780</v>
      </c>
      <c r="I78" s="94">
        <f t="shared" si="14"/>
        <v>43699</v>
      </c>
      <c r="J78" s="278">
        <v>7067</v>
      </c>
      <c r="K78" s="278">
        <v>11858.17</v>
      </c>
      <c r="L78" s="94">
        <f t="shared" si="15"/>
        <v>18925.169999999998</v>
      </c>
      <c r="M78" s="14">
        <f t="shared" si="16"/>
        <v>5.0066587301587298</v>
      </c>
      <c r="N78" s="356">
        <v>47479</v>
      </c>
    </row>
    <row r="79" spans="1:14" x14ac:dyDescent="0.2">
      <c r="A79" s="355" t="s">
        <v>198</v>
      </c>
      <c r="B79" s="350"/>
      <c r="C79" s="224"/>
      <c r="D79" s="351"/>
      <c r="E79" s="352"/>
      <c r="F79" s="353"/>
      <c r="G79" s="222">
        <v>101288</v>
      </c>
      <c r="H79" s="222">
        <v>18925.169999999998</v>
      </c>
      <c r="I79" s="94">
        <f t="shared" si="14"/>
        <v>82362.83</v>
      </c>
      <c r="J79" s="278">
        <v>2924</v>
      </c>
      <c r="K79" s="278">
        <v>888.4</v>
      </c>
      <c r="L79" s="94">
        <f t="shared" si="15"/>
        <v>3812.4</v>
      </c>
      <c r="M79" s="14">
        <f t="shared" si="16"/>
        <v>0.20144601078880667</v>
      </c>
      <c r="N79" s="356">
        <v>101288</v>
      </c>
    </row>
    <row r="80" spans="1:14" x14ac:dyDescent="0.2">
      <c r="A80" s="355"/>
      <c r="B80" s="350"/>
      <c r="C80" s="224"/>
      <c r="D80" s="351"/>
      <c r="E80" s="352"/>
      <c r="F80" s="353"/>
      <c r="G80" s="222">
        <v>0</v>
      </c>
      <c r="H80" s="222">
        <v>0</v>
      </c>
      <c r="I80" s="94">
        <f t="shared" si="14"/>
        <v>0</v>
      </c>
      <c r="J80" s="278">
        <v>0</v>
      </c>
      <c r="K80" s="280">
        <v>0</v>
      </c>
      <c r="L80" s="94">
        <f t="shared" si="15"/>
        <v>0</v>
      </c>
      <c r="M80" s="14" t="str">
        <f t="shared" si="16"/>
        <v>N/A</v>
      </c>
      <c r="N80" s="356">
        <v>0</v>
      </c>
    </row>
    <row r="81" spans="1:14" x14ac:dyDescent="0.2">
      <c r="A81" s="355"/>
      <c r="B81" s="350"/>
      <c r="C81" s="224"/>
      <c r="D81" s="351"/>
      <c r="E81" s="352"/>
      <c r="F81" s="353"/>
      <c r="G81" s="222">
        <v>0</v>
      </c>
      <c r="H81" s="222">
        <v>0</v>
      </c>
      <c r="I81" s="94">
        <f t="shared" si="14"/>
        <v>0</v>
      </c>
      <c r="J81" s="278">
        <v>0</v>
      </c>
      <c r="K81" s="280">
        <v>0</v>
      </c>
      <c r="L81" s="94">
        <f t="shared" si="15"/>
        <v>0</v>
      </c>
      <c r="M81" s="14" t="str">
        <f t="shared" si="16"/>
        <v>N/A</v>
      </c>
      <c r="N81" s="356">
        <v>0</v>
      </c>
    </row>
    <row r="82" spans="1:14" ht="13.5" thickBot="1" x14ac:dyDescent="0.25">
      <c r="A82" s="309"/>
      <c r="B82" s="306"/>
      <c r="C82" s="357" t="s">
        <v>199</v>
      </c>
      <c r="D82" s="358"/>
      <c r="E82" s="358"/>
      <c r="F82" s="359"/>
      <c r="G82" s="95">
        <f t="shared" ref="G82:L82" si="17">SUM(G76:G81)</f>
        <v>293736</v>
      </c>
      <c r="H82" s="95">
        <f t="shared" si="17"/>
        <v>46109.17</v>
      </c>
      <c r="I82" s="95">
        <f t="shared" si="17"/>
        <v>247626.83000000002</v>
      </c>
      <c r="J82" s="95">
        <f t="shared" si="17"/>
        <v>20156</v>
      </c>
      <c r="K82" s="95">
        <f t="shared" si="17"/>
        <v>25985.08</v>
      </c>
      <c r="L82" s="95">
        <f t="shared" si="17"/>
        <v>46141.08</v>
      </c>
      <c r="M82" s="25">
        <f t="shared" si="16"/>
        <v>1.0006920532293251</v>
      </c>
      <c r="N82" s="98">
        <f>SUM(N76:N81)</f>
        <v>293736</v>
      </c>
    </row>
    <row r="83" spans="1:14" ht="13.5" thickBot="1" x14ac:dyDescent="0.25"/>
    <row r="84" spans="1:14" s="318" customFormat="1" x14ac:dyDescent="0.2">
      <c r="A84" s="341" t="s">
        <v>200</v>
      </c>
      <c r="B84" s="342"/>
      <c r="C84" s="342"/>
      <c r="D84" s="342"/>
      <c r="E84" s="342"/>
      <c r="F84" s="343"/>
      <c r="G84" s="344"/>
      <c r="H84" s="344"/>
      <c r="I84" s="344"/>
      <c r="J84" s="344"/>
      <c r="K84" s="344"/>
      <c r="L84" s="344"/>
      <c r="M84" s="4"/>
      <c r="N84" s="3"/>
    </row>
    <row r="85" spans="1:14" s="318" customFormat="1" ht="11.25" x14ac:dyDescent="0.2">
      <c r="A85" s="345" t="s">
        <v>201</v>
      </c>
      <c r="B85" s="315"/>
      <c r="C85" s="315"/>
      <c r="D85" s="315"/>
      <c r="E85" s="315"/>
      <c r="F85" s="316"/>
      <c r="G85" s="317"/>
      <c r="H85" s="317"/>
      <c r="I85" s="317"/>
      <c r="J85" s="317"/>
      <c r="K85" s="317"/>
      <c r="L85" s="317"/>
      <c r="M85" s="6"/>
      <c r="N85" s="5"/>
    </row>
    <row r="86" spans="1:14" ht="33.75" x14ac:dyDescent="0.2">
      <c r="A86" s="346" t="s">
        <v>194</v>
      </c>
      <c r="B86" s="347"/>
      <c r="C86" s="348"/>
      <c r="D86" s="348"/>
      <c r="E86" s="348"/>
      <c r="F86" s="348"/>
      <c r="G86" s="321" t="s">
        <v>39</v>
      </c>
      <c r="H86" s="321" t="s">
        <v>40</v>
      </c>
      <c r="I86" s="321" t="s">
        <v>41</v>
      </c>
      <c r="J86" s="321" t="s">
        <v>42</v>
      </c>
      <c r="K86" s="321" t="s">
        <v>43</v>
      </c>
      <c r="L86" s="321" t="s">
        <v>44</v>
      </c>
      <c r="M86" s="23" t="s">
        <v>45</v>
      </c>
      <c r="N86" s="24" t="s">
        <v>46</v>
      </c>
    </row>
    <row r="87" spans="1:14" x14ac:dyDescent="0.2">
      <c r="A87" s="360" t="s">
        <v>202</v>
      </c>
      <c r="B87" s="361"/>
      <c r="C87" s="230"/>
      <c r="D87" s="362"/>
      <c r="E87" s="363"/>
      <c r="F87" s="353"/>
      <c r="G87" s="194">
        <v>32760</v>
      </c>
      <c r="H87" s="194">
        <v>0</v>
      </c>
      <c r="I87" s="89">
        <f>G87-H87</f>
        <v>32760</v>
      </c>
      <c r="J87" s="278">
        <v>0</v>
      </c>
      <c r="K87" s="278">
        <v>0</v>
      </c>
      <c r="L87" s="89">
        <f>SUM(J87:K87)</f>
        <v>0</v>
      </c>
      <c r="M87" s="15" t="str">
        <f>IFERROR(L87/H87,"N/A")</f>
        <v>N/A</v>
      </c>
      <c r="N87" s="354">
        <v>32760</v>
      </c>
    </row>
    <row r="88" spans="1:14" x14ac:dyDescent="0.2">
      <c r="A88" s="364"/>
      <c r="B88" s="361"/>
      <c r="C88" s="230"/>
      <c r="D88" s="362"/>
      <c r="E88" s="363"/>
      <c r="F88" s="353"/>
      <c r="G88" s="194">
        <v>0</v>
      </c>
      <c r="H88" s="194">
        <v>0</v>
      </c>
      <c r="I88" s="94">
        <f>G88-H88</f>
        <v>0</v>
      </c>
      <c r="J88" s="278">
        <v>0</v>
      </c>
      <c r="K88" s="280">
        <v>0</v>
      </c>
      <c r="L88" s="94">
        <f>SUM(J88:K88)</f>
        <v>0</v>
      </c>
      <c r="M88" s="14" t="str">
        <f>IFERROR(L88/H88,"N/A")</f>
        <v>N/A</v>
      </c>
      <c r="N88" s="356">
        <v>0</v>
      </c>
    </row>
    <row r="89" spans="1:14" x14ac:dyDescent="0.2">
      <c r="A89" s="364"/>
      <c r="B89" s="361"/>
      <c r="C89" s="230"/>
      <c r="D89" s="362"/>
      <c r="E89" s="363"/>
      <c r="F89" s="353"/>
      <c r="G89" s="222">
        <v>0</v>
      </c>
      <c r="H89" s="222">
        <v>0</v>
      </c>
      <c r="I89" s="100">
        <f>G89-H89</f>
        <v>0</v>
      </c>
      <c r="J89" s="279">
        <v>0</v>
      </c>
      <c r="K89" s="279">
        <v>0</v>
      </c>
      <c r="L89" s="94">
        <f>SUM(J89:K89)</f>
        <v>0</v>
      </c>
      <c r="M89" s="14" t="str">
        <f>IFERROR(L89/H89,"N/A")</f>
        <v>N/A</v>
      </c>
      <c r="N89" s="356">
        <v>0</v>
      </c>
    </row>
    <row r="90" spans="1:14" ht="13.5" thickBot="1" x14ac:dyDescent="0.25">
      <c r="A90" s="309"/>
      <c r="B90" s="306"/>
      <c r="C90" s="357" t="s">
        <v>203</v>
      </c>
      <c r="D90" s="358"/>
      <c r="E90" s="358"/>
      <c r="F90" s="359"/>
      <c r="G90" s="95">
        <f t="shared" ref="G90:L90" si="18">SUM(G87:G89)</f>
        <v>32760</v>
      </c>
      <c r="H90" s="95">
        <f t="shared" si="18"/>
        <v>0</v>
      </c>
      <c r="I90" s="95">
        <f t="shared" si="18"/>
        <v>32760</v>
      </c>
      <c r="J90" s="95">
        <f t="shared" si="18"/>
        <v>0</v>
      </c>
      <c r="K90" s="95">
        <f t="shared" si="18"/>
        <v>0</v>
      </c>
      <c r="L90" s="95">
        <f t="shared" si="18"/>
        <v>0</v>
      </c>
      <c r="M90" s="25" t="str">
        <f>IFERROR(L90/H90,"N/A")</f>
        <v>N/A</v>
      </c>
      <c r="N90" s="98">
        <f>SUM(N87:N89)</f>
        <v>32760</v>
      </c>
    </row>
    <row r="91" spans="1:14" ht="13.5" thickBot="1" x14ac:dyDescent="0.25"/>
    <row r="92" spans="1:14" s="318" customFormat="1" x14ac:dyDescent="0.2">
      <c r="A92" s="365" t="s">
        <v>204</v>
      </c>
      <c r="B92" s="342"/>
      <c r="C92" s="342"/>
      <c r="D92" s="342"/>
      <c r="E92" s="342"/>
      <c r="F92" s="343"/>
      <c r="G92" s="344"/>
      <c r="H92" s="344"/>
      <c r="I92" s="344"/>
      <c r="J92" s="344"/>
      <c r="K92" s="344"/>
      <c r="L92" s="344"/>
      <c r="M92" s="4"/>
      <c r="N92" s="3"/>
    </row>
    <row r="93" spans="1:14" x14ac:dyDescent="0.2">
      <c r="A93" s="345" t="s">
        <v>205</v>
      </c>
      <c r="B93" s="315"/>
      <c r="C93" s="315"/>
      <c r="D93" s="315"/>
      <c r="E93" s="315"/>
      <c r="F93" s="316"/>
      <c r="G93" s="317"/>
      <c r="H93" s="317"/>
      <c r="I93" s="317"/>
      <c r="J93" s="317"/>
      <c r="K93" s="317"/>
      <c r="L93" s="317"/>
      <c r="M93" s="6"/>
      <c r="N93" s="5"/>
    </row>
    <row r="94" spans="1:14" ht="33.75" x14ac:dyDescent="0.2">
      <c r="A94" s="346" t="s">
        <v>194</v>
      </c>
      <c r="B94" s="347"/>
      <c r="C94" s="348"/>
      <c r="D94" s="348"/>
      <c r="E94" s="348"/>
      <c r="F94" s="348"/>
      <c r="G94" s="321" t="s">
        <v>39</v>
      </c>
      <c r="H94" s="321" t="s">
        <v>40</v>
      </c>
      <c r="I94" s="321" t="s">
        <v>41</v>
      </c>
      <c r="J94" s="321" t="s">
        <v>42</v>
      </c>
      <c r="K94" s="321" t="s">
        <v>43</v>
      </c>
      <c r="L94" s="321" t="s">
        <v>44</v>
      </c>
      <c r="M94" s="23" t="s">
        <v>45</v>
      </c>
      <c r="N94" s="24" t="s">
        <v>46</v>
      </c>
    </row>
    <row r="95" spans="1:14" x14ac:dyDescent="0.2">
      <c r="A95" s="360" t="s">
        <v>206</v>
      </c>
      <c r="B95" s="361"/>
      <c r="C95" s="230"/>
      <c r="D95" s="362"/>
      <c r="E95" s="363"/>
      <c r="F95" s="353"/>
      <c r="G95" s="222">
        <v>25204</v>
      </c>
      <c r="H95" s="194">
        <v>0</v>
      </c>
      <c r="I95" s="89">
        <f t="shared" ref="I95:I107" si="19">G95-H95</f>
        <v>25204</v>
      </c>
      <c r="J95" s="278">
        <v>0</v>
      </c>
      <c r="K95" s="278">
        <v>0</v>
      </c>
      <c r="L95" s="89">
        <f>SUM(J95:K95)</f>
        <v>0</v>
      </c>
      <c r="M95" s="15" t="str">
        <f>IFERROR(L95/H95,"N/A")</f>
        <v>N/A</v>
      </c>
      <c r="N95" s="354">
        <v>25204</v>
      </c>
    </row>
    <row r="96" spans="1:14" x14ac:dyDescent="0.2">
      <c r="A96" s="364" t="s">
        <v>207</v>
      </c>
      <c r="B96" s="361"/>
      <c r="C96" s="230"/>
      <c r="D96" s="362"/>
      <c r="E96" s="363"/>
      <c r="F96" s="353"/>
      <c r="G96" s="222">
        <v>10054</v>
      </c>
      <c r="H96" s="194">
        <v>0</v>
      </c>
      <c r="I96" s="94">
        <f t="shared" si="19"/>
        <v>10054</v>
      </c>
      <c r="J96" s="278">
        <v>0</v>
      </c>
      <c r="K96" s="280">
        <v>0</v>
      </c>
      <c r="L96" s="94">
        <f>SUM(J96:K96)</f>
        <v>0</v>
      </c>
      <c r="M96" s="14" t="str">
        <f>IFERROR(L96/H96,"N/A")</f>
        <v>N/A</v>
      </c>
      <c r="N96" s="356">
        <v>10054</v>
      </c>
    </row>
    <row r="97" spans="1:14" x14ac:dyDescent="0.2">
      <c r="A97" s="364" t="s">
        <v>208</v>
      </c>
      <c r="B97" s="361"/>
      <c r="C97" s="230"/>
      <c r="D97" s="362"/>
      <c r="E97" s="363"/>
      <c r="F97" s="353"/>
      <c r="G97" s="222">
        <v>3538</v>
      </c>
      <c r="H97" s="194">
        <v>0</v>
      </c>
      <c r="I97" s="89">
        <f t="shared" si="19"/>
        <v>3538</v>
      </c>
      <c r="J97" s="278">
        <v>0</v>
      </c>
      <c r="K97" s="278">
        <v>0</v>
      </c>
      <c r="L97" s="89">
        <f t="shared" ref="L97:L107" si="20">SUM(J97:K97)</f>
        <v>0</v>
      </c>
      <c r="M97" s="15" t="str">
        <f t="shared" ref="M97:M107" si="21">IFERROR(L97/H97,"N/A")</f>
        <v>N/A</v>
      </c>
      <c r="N97" s="354">
        <v>3538</v>
      </c>
    </row>
    <row r="98" spans="1:14" x14ac:dyDescent="0.2">
      <c r="A98" s="364" t="s">
        <v>209</v>
      </c>
      <c r="B98" s="361"/>
      <c r="C98" s="230"/>
      <c r="D98" s="362"/>
      <c r="E98" s="363"/>
      <c r="F98" s="353"/>
      <c r="G98" s="222">
        <v>1000</v>
      </c>
      <c r="H98" s="194">
        <v>0</v>
      </c>
      <c r="I98" s="89">
        <f t="shared" si="19"/>
        <v>1000</v>
      </c>
      <c r="J98" s="278">
        <v>0</v>
      </c>
      <c r="K98" s="278">
        <v>0</v>
      </c>
      <c r="L98" s="89">
        <f t="shared" si="20"/>
        <v>0</v>
      </c>
      <c r="M98" s="15" t="str">
        <f t="shared" si="21"/>
        <v>N/A</v>
      </c>
      <c r="N98" s="354">
        <v>1000</v>
      </c>
    </row>
    <row r="99" spans="1:14" x14ac:dyDescent="0.2">
      <c r="A99" s="364" t="s">
        <v>210</v>
      </c>
      <c r="B99" s="361"/>
      <c r="C99" s="230"/>
      <c r="D99" s="362"/>
      <c r="E99" s="363"/>
      <c r="F99" s="353"/>
      <c r="G99" s="222">
        <v>200</v>
      </c>
      <c r="H99" s="194">
        <v>0</v>
      </c>
      <c r="I99" s="89">
        <f t="shared" si="19"/>
        <v>200</v>
      </c>
      <c r="J99" s="278">
        <v>0</v>
      </c>
      <c r="K99" s="278">
        <v>0</v>
      </c>
      <c r="L99" s="89">
        <f t="shared" si="20"/>
        <v>0</v>
      </c>
      <c r="M99" s="15" t="str">
        <f t="shared" si="21"/>
        <v>N/A</v>
      </c>
      <c r="N99" s="354">
        <v>200</v>
      </c>
    </row>
    <row r="100" spans="1:14" x14ac:dyDescent="0.2">
      <c r="A100" s="364" t="s">
        <v>211</v>
      </c>
      <c r="B100" s="361"/>
      <c r="C100" s="230"/>
      <c r="D100" s="362"/>
      <c r="E100" s="363"/>
      <c r="F100" s="353"/>
      <c r="G100" s="222">
        <v>18021</v>
      </c>
      <c r="H100" s="222">
        <v>0</v>
      </c>
      <c r="I100" s="100">
        <f t="shared" si="19"/>
        <v>18021</v>
      </c>
      <c r="J100" s="279">
        <v>0</v>
      </c>
      <c r="K100" s="279">
        <v>0</v>
      </c>
      <c r="L100" s="94">
        <f t="shared" si="20"/>
        <v>0</v>
      </c>
      <c r="M100" s="14" t="str">
        <f t="shared" si="21"/>
        <v>N/A</v>
      </c>
      <c r="N100" s="356">
        <v>18021</v>
      </c>
    </row>
    <row r="101" spans="1:14" x14ac:dyDescent="0.2">
      <c r="A101" s="364" t="s">
        <v>212</v>
      </c>
      <c r="B101" s="361"/>
      <c r="C101" s="230"/>
      <c r="D101" s="362"/>
      <c r="E101" s="363"/>
      <c r="F101" s="353"/>
      <c r="G101" s="222">
        <v>17152.64</v>
      </c>
      <c r="H101" s="222">
        <v>0</v>
      </c>
      <c r="I101" s="100">
        <f t="shared" si="19"/>
        <v>17152.64</v>
      </c>
      <c r="J101" s="279">
        <v>0</v>
      </c>
      <c r="K101" s="279">
        <v>0</v>
      </c>
      <c r="L101" s="94">
        <f t="shared" si="20"/>
        <v>0</v>
      </c>
      <c r="M101" s="14" t="str">
        <f t="shared" si="21"/>
        <v>N/A</v>
      </c>
      <c r="N101" s="356">
        <v>17153</v>
      </c>
    </row>
    <row r="102" spans="1:14" x14ac:dyDescent="0.2">
      <c r="A102" s="364" t="s">
        <v>213</v>
      </c>
      <c r="B102" s="361"/>
      <c r="C102" s="230"/>
      <c r="D102" s="362"/>
      <c r="E102" s="363"/>
      <c r="F102" s="353"/>
      <c r="G102" s="222">
        <v>5341.86</v>
      </c>
      <c r="H102" s="222">
        <v>0</v>
      </c>
      <c r="I102" s="100">
        <f t="shared" si="19"/>
        <v>5341.86</v>
      </c>
      <c r="J102" s="279">
        <v>0</v>
      </c>
      <c r="K102" s="279">
        <v>0</v>
      </c>
      <c r="L102" s="94">
        <f t="shared" si="20"/>
        <v>0</v>
      </c>
      <c r="M102" s="14" t="str">
        <f t="shared" si="21"/>
        <v>N/A</v>
      </c>
      <c r="N102" s="356">
        <v>5342</v>
      </c>
    </row>
    <row r="103" spans="1:14" x14ac:dyDescent="0.2">
      <c r="A103" s="364" t="s">
        <v>214</v>
      </c>
      <c r="B103" s="361"/>
      <c r="C103" s="230"/>
      <c r="D103" s="362"/>
      <c r="E103" s="363"/>
      <c r="F103" s="353"/>
      <c r="G103" s="222">
        <v>4466.1899999999996</v>
      </c>
      <c r="H103" s="222">
        <v>0</v>
      </c>
      <c r="I103" s="100">
        <f t="shared" si="19"/>
        <v>4466.1899999999996</v>
      </c>
      <c r="J103" s="279">
        <v>0</v>
      </c>
      <c r="K103" s="279">
        <v>0</v>
      </c>
      <c r="L103" s="94">
        <f t="shared" si="20"/>
        <v>0</v>
      </c>
      <c r="M103" s="14" t="str">
        <f t="shared" si="21"/>
        <v>N/A</v>
      </c>
      <c r="N103" s="356">
        <v>4466</v>
      </c>
    </row>
    <row r="104" spans="1:14" x14ac:dyDescent="0.2">
      <c r="A104" s="364" t="s">
        <v>215</v>
      </c>
      <c r="B104" s="361"/>
      <c r="C104" s="230"/>
      <c r="D104" s="362"/>
      <c r="E104" s="363"/>
      <c r="F104" s="353"/>
      <c r="G104" s="222">
        <v>14055.4</v>
      </c>
      <c r="H104" s="222">
        <v>0</v>
      </c>
      <c r="I104" s="100">
        <f t="shared" si="19"/>
        <v>14055.4</v>
      </c>
      <c r="J104" s="279">
        <v>0</v>
      </c>
      <c r="K104" s="279">
        <v>0</v>
      </c>
      <c r="L104" s="94">
        <f t="shared" si="20"/>
        <v>0</v>
      </c>
      <c r="M104" s="14" t="str">
        <f t="shared" si="21"/>
        <v>N/A</v>
      </c>
      <c r="N104" s="356">
        <v>14055</v>
      </c>
    </row>
    <row r="105" spans="1:14" x14ac:dyDescent="0.2">
      <c r="A105" s="364" t="s">
        <v>216</v>
      </c>
      <c r="B105" s="361"/>
      <c r="C105" s="230"/>
      <c r="D105" s="362"/>
      <c r="E105" s="363"/>
      <c r="F105" s="353"/>
      <c r="G105" s="222">
        <v>7710.2</v>
      </c>
      <c r="H105" s="222">
        <v>0</v>
      </c>
      <c r="I105" s="100">
        <f t="shared" si="19"/>
        <v>7710.2</v>
      </c>
      <c r="J105" s="279">
        <v>0</v>
      </c>
      <c r="K105" s="279">
        <v>0</v>
      </c>
      <c r="L105" s="94">
        <f t="shared" si="20"/>
        <v>0</v>
      </c>
      <c r="M105" s="14" t="str">
        <f t="shared" si="21"/>
        <v>N/A</v>
      </c>
      <c r="N105" s="356">
        <v>7710</v>
      </c>
    </row>
    <row r="106" spans="1:14" x14ac:dyDescent="0.2">
      <c r="A106" s="364"/>
      <c r="B106" s="361"/>
      <c r="C106" s="230"/>
      <c r="D106" s="362"/>
      <c r="E106" s="363"/>
      <c r="F106" s="353"/>
      <c r="G106" s="222">
        <v>0</v>
      </c>
      <c r="H106" s="194">
        <v>0</v>
      </c>
      <c r="I106" s="89">
        <f t="shared" si="19"/>
        <v>0</v>
      </c>
      <c r="J106" s="278">
        <v>0</v>
      </c>
      <c r="K106" s="278">
        <v>0</v>
      </c>
      <c r="L106" s="89">
        <f t="shared" si="20"/>
        <v>0</v>
      </c>
      <c r="M106" s="15" t="str">
        <f t="shared" si="21"/>
        <v>N/A</v>
      </c>
      <c r="N106" s="354">
        <v>0</v>
      </c>
    </row>
    <row r="107" spans="1:14" x14ac:dyDescent="0.2">
      <c r="A107" s="364"/>
      <c r="B107" s="361"/>
      <c r="C107" s="230"/>
      <c r="D107" s="362"/>
      <c r="E107" s="363"/>
      <c r="F107" s="353"/>
      <c r="G107" s="222">
        <v>0</v>
      </c>
      <c r="H107" s="194">
        <v>0</v>
      </c>
      <c r="I107" s="94">
        <f t="shared" si="19"/>
        <v>0</v>
      </c>
      <c r="J107" s="278">
        <v>0</v>
      </c>
      <c r="K107" s="280">
        <v>0</v>
      </c>
      <c r="L107" s="94">
        <f t="shared" si="20"/>
        <v>0</v>
      </c>
      <c r="M107" s="14" t="str">
        <f t="shared" si="21"/>
        <v>N/A</v>
      </c>
      <c r="N107" s="356">
        <v>0</v>
      </c>
    </row>
    <row r="108" spans="1:14" ht="13.5" thickBot="1" x14ac:dyDescent="0.25">
      <c r="A108" s="309"/>
      <c r="B108" s="306"/>
      <c r="C108" s="357" t="s">
        <v>217</v>
      </c>
      <c r="D108" s="358"/>
      <c r="E108" s="358"/>
      <c r="F108" s="359"/>
      <c r="G108" s="95">
        <f t="shared" ref="G108:L108" si="22">SUM(G95:G107)</f>
        <v>106743.29</v>
      </c>
      <c r="H108" s="95">
        <f t="shared" si="22"/>
        <v>0</v>
      </c>
      <c r="I108" s="95">
        <f t="shared" si="22"/>
        <v>106743.29</v>
      </c>
      <c r="J108" s="95">
        <f t="shared" si="22"/>
        <v>0</v>
      </c>
      <c r="K108" s="95">
        <f t="shared" si="22"/>
        <v>0</v>
      </c>
      <c r="L108" s="95">
        <f t="shared" si="22"/>
        <v>0</v>
      </c>
      <c r="M108" s="25" t="str">
        <f>IFERROR(L108/H108,"N/A")</f>
        <v>N/A</v>
      </c>
      <c r="N108" s="98">
        <f>SUM(N95:N107)</f>
        <v>106743</v>
      </c>
    </row>
    <row r="109" spans="1:14" ht="13.5" thickBot="1" x14ac:dyDescent="0.25"/>
    <row r="110" spans="1:14" s="318" customFormat="1" x14ac:dyDescent="0.2">
      <c r="A110" s="341" t="s">
        <v>218</v>
      </c>
      <c r="B110" s="342"/>
      <c r="C110" s="342"/>
      <c r="D110" s="342"/>
      <c r="E110" s="342"/>
      <c r="F110" s="343"/>
      <c r="G110" s="344"/>
      <c r="H110" s="344"/>
      <c r="I110" s="344"/>
      <c r="J110" s="344"/>
      <c r="K110" s="344"/>
      <c r="L110" s="344"/>
      <c r="M110" s="4"/>
      <c r="N110" s="3"/>
    </row>
    <row r="111" spans="1:14" x14ac:dyDescent="0.2">
      <c r="A111" s="345" t="s">
        <v>219</v>
      </c>
      <c r="B111" s="315"/>
      <c r="C111" s="315"/>
      <c r="D111" s="315"/>
      <c r="E111" s="315"/>
      <c r="F111" s="316"/>
      <c r="G111" s="317"/>
      <c r="H111" s="317"/>
      <c r="I111" s="317"/>
      <c r="J111" s="317"/>
      <c r="K111" s="317"/>
      <c r="L111" s="317"/>
      <c r="M111" s="6"/>
      <c r="N111" s="5"/>
    </row>
    <row r="112" spans="1:14" ht="33.75" x14ac:dyDescent="0.2">
      <c r="A112" s="346" t="s">
        <v>194</v>
      </c>
      <c r="B112" s="347"/>
      <c r="C112" s="348"/>
      <c r="D112" s="348"/>
      <c r="E112" s="348"/>
      <c r="F112" s="348"/>
      <c r="G112" s="321" t="s">
        <v>39</v>
      </c>
      <c r="H112" s="321" t="s">
        <v>40</v>
      </c>
      <c r="I112" s="321" t="s">
        <v>41</v>
      </c>
      <c r="J112" s="321" t="s">
        <v>42</v>
      </c>
      <c r="K112" s="321" t="s">
        <v>43</v>
      </c>
      <c r="L112" s="321" t="s">
        <v>44</v>
      </c>
      <c r="M112" s="23" t="s">
        <v>45</v>
      </c>
      <c r="N112" s="24" t="s">
        <v>46</v>
      </c>
    </row>
    <row r="113" spans="1:14" x14ac:dyDescent="0.2">
      <c r="A113" s="360" t="s">
        <v>220</v>
      </c>
      <c r="B113" s="361"/>
      <c r="C113" s="230"/>
      <c r="D113" s="362"/>
      <c r="E113" s="363"/>
      <c r="F113" s="353"/>
      <c r="G113" s="194">
        <v>30000</v>
      </c>
      <c r="H113" s="194">
        <v>10000</v>
      </c>
      <c r="I113" s="89">
        <f t="shared" ref="I113:I120" si="23">G113-H113</f>
        <v>20000</v>
      </c>
      <c r="J113" s="278">
        <v>5341.38</v>
      </c>
      <c r="K113" s="278">
        <v>4627</v>
      </c>
      <c r="L113" s="89">
        <f>SUM(J113:K113)</f>
        <v>9968.380000000001</v>
      </c>
      <c r="M113" s="15">
        <f>IFERROR(L113/H113,"N/A")</f>
        <v>0.99683800000000011</v>
      </c>
      <c r="N113" s="354">
        <v>30000</v>
      </c>
    </row>
    <row r="114" spans="1:14" x14ac:dyDescent="0.2">
      <c r="A114" s="364" t="s">
        <v>221</v>
      </c>
      <c r="B114" s="361"/>
      <c r="C114" s="230"/>
      <c r="D114" s="362"/>
      <c r="E114" s="363"/>
      <c r="F114" s="353"/>
      <c r="G114" s="194">
        <v>30000</v>
      </c>
      <c r="H114" s="194">
        <v>0</v>
      </c>
      <c r="I114" s="89">
        <f t="shared" si="23"/>
        <v>30000</v>
      </c>
      <c r="J114" s="278">
        <v>0</v>
      </c>
      <c r="K114" s="278">
        <v>0</v>
      </c>
      <c r="L114" s="89">
        <f t="shared" ref="L114:L120" si="24">SUM(J114:K114)</f>
        <v>0</v>
      </c>
      <c r="M114" s="15" t="str">
        <f t="shared" ref="M114:M120" si="25">IFERROR(L114/H114,"N/A")</f>
        <v>N/A</v>
      </c>
      <c r="N114" s="354">
        <v>30000</v>
      </c>
    </row>
    <row r="115" spans="1:14" x14ac:dyDescent="0.2">
      <c r="A115" s="364" t="s">
        <v>222</v>
      </c>
      <c r="B115" s="361"/>
      <c r="C115" s="230"/>
      <c r="D115" s="362"/>
      <c r="E115" s="363"/>
      <c r="F115" s="353"/>
      <c r="G115" s="194">
        <v>10000</v>
      </c>
      <c r="H115" s="194">
        <v>0</v>
      </c>
      <c r="I115" s="89">
        <f t="shared" si="23"/>
        <v>10000</v>
      </c>
      <c r="J115" s="278">
        <v>0</v>
      </c>
      <c r="K115" s="278">
        <v>0</v>
      </c>
      <c r="L115" s="89">
        <f t="shared" si="24"/>
        <v>0</v>
      </c>
      <c r="M115" s="15" t="str">
        <f t="shared" si="25"/>
        <v>N/A</v>
      </c>
      <c r="N115" s="354">
        <v>10000</v>
      </c>
    </row>
    <row r="116" spans="1:14" x14ac:dyDescent="0.2">
      <c r="A116" s="364" t="s">
        <v>223</v>
      </c>
      <c r="B116" s="361"/>
      <c r="C116" s="230"/>
      <c r="D116" s="362"/>
      <c r="E116" s="363"/>
      <c r="F116" s="353"/>
      <c r="G116" s="194">
        <v>1500</v>
      </c>
      <c r="H116" s="194">
        <v>0</v>
      </c>
      <c r="I116" s="89">
        <f t="shared" si="23"/>
        <v>1500</v>
      </c>
      <c r="J116" s="278">
        <v>0</v>
      </c>
      <c r="K116" s="278">
        <v>0</v>
      </c>
      <c r="L116" s="89">
        <f t="shared" si="24"/>
        <v>0</v>
      </c>
      <c r="M116" s="15" t="str">
        <f t="shared" si="25"/>
        <v>N/A</v>
      </c>
      <c r="N116" s="354">
        <v>1500</v>
      </c>
    </row>
    <row r="117" spans="1:14" x14ac:dyDescent="0.2">
      <c r="A117" s="364" t="s">
        <v>224</v>
      </c>
      <c r="B117" s="361"/>
      <c r="C117" s="230"/>
      <c r="D117" s="362"/>
      <c r="E117" s="363"/>
      <c r="F117" s="353"/>
      <c r="G117" s="222">
        <v>5975</v>
      </c>
      <c r="H117" s="222">
        <v>0</v>
      </c>
      <c r="I117" s="100">
        <f t="shared" si="23"/>
        <v>5975</v>
      </c>
      <c r="J117" s="279">
        <v>0</v>
      </c>
      <c r="K117" s="279">
        <v>0</v>
      </c>
      <c r="L117" s="89">
        <f t="shared" si="24"/>
        <v>0</v>
      </c>
      <c r="M117" s="15" t="str">
        <f t="shared" si="25"/>
        <v>N/A</v>
      </c>
      <c r="N117" s="354">
        <v>5975</v>
      </c>
    </row>
    <row r="118" spans="1:14" x14ac:dyDescent="0.2">
      <c r="A118" s="364" t="s">
        <v>225</v>
      </c>
      <c r="B118" s="361"/>
      <c r="C118" s="230"/>
      <c r="D118" s="362"/>
      <c r="E118" s="363"/>
      <c r="F118" s="353"/>
      <c r="G118" s="222">
        <v>3550</v>
      </c>
      <c r="H118" s="222">
        <v>0</v>
      </c>
      <c r="I118" s="100">
        <f t="shared" si="23"/>
        <v>3550</v>
      </c>
      <c r="J118" s="279">
        <v>0</v>
      </c>
      <c r="K118" s="279">
        <v>0</v>
      </c>
      <c r="L118" s="94">
        <f t="shared" si="24"/>
        <v>0</v>
      </c>
      <c r="M118" s="14" t="str">
        <f t="shared" si="25"/>
        <v>N/A</v>
      </c>
      <c r="N118" s="356">
        <v>3550</v>
      </c>
    </row>
    <row r="119" spans="1:14" x14ac:dyDescent="0.2">
      <c r="A119" s="364" t="s">
        <v>226</v>
      </c>
      <c r="B119" s="361"/>
      <c r="C119" s="230"/>
      <c r="D119" s="362"/>
      <c r="E119" s="363"/>
      <c r="F119" s="353"/>
      <c r="G119" s="222">
        <v>2000</v>
      </c>
      <c r="H119" s="222">
        <v>0</v>
      </c>
      <c r="I119" s="100">
        <f t="shared" si="23"/>
        <v>2000</v>
      </c>
      <c r="J119" s="279">
        <v>0</v>
      </c>
      <c r="K119" s="279">
        <v>0</v>
      </c>
      <c r="L119" s="94">
        <f t="shared" si="24"/>
        <v>0</v>
      </c>
      <c r="M119" s="14" t="str">
        <f t="shared" si="25"/>
        <v>N/A</v>
      </c>
      <c r="N119" s="356">
        <v>2000</v>
      </c>
    </row>
    <row r="120" spans="1:14" x14ac:dyDescent="0.2">
      <c r="A120" s="364"/>
      <c r="B120" s="361"/>
      <c r="C120" s="235"/>
      <c r="D120" s="366"/>
      <c r="E120" s="367"/>
      <c r="F120" s="353"/>
      <c r="G120" s="222">
        <v>0</v>
      </c>
      <c r="H120" s="222">
        <v>0</v>
      </c>
      <c r="I120" s="100">
        <f t="shared" si="23"/>
        <v>0</v>
      </c>
      <c r="J120" s="279">
        <v>0</v>
      </c>
      <c r="K120" s="279">
        <v>0</v>
      </c>
      <c r="L120" s="94">
        <f t="shared" si="24"/>
        <v>0</v>
      </c>
      <c r="M120" s="14" t="str">
        <f t="shared" si="25"/>
        <v>N/A</v>
      </c>
      <c r="N120" s="356">
        <v>0</v>
      </c>
    </row>
    <row r="121" spans="1:14" ht="13.5" thickBot="1" x14ac:dyDescent="0.25">
      <c r="A121" s="309"/>
      <c r="B121" s="306"/>
      <c r="C121" s="357" t="s">
        <v>227</v>
      </c>
      <c r="D121" s="358"/>
      <c r="E121" s="358"/>
      <c r="F121" s="359"/>
      <c r="G121" s="95">
        <f t="shared" ref="G121:L121" si="26">SUM(G113:G120)</f>
        <v>83025</v>
      </c>
      <c r="H121" s="95">
        <f t="shared" si="26"/>
        <v>10000</v>
      </c>
      <c r="I121" s="95">
        <f t="shared" si="26"/>
        <v>73025</v>
      </c>
      <c r="J121" s="95">
        <f t="shared" si="26"/>
        <v>5341.38</v>
      </c>
      <c r="K121" s="95">
        <f t="shared" si="26"/>
        <v>4627</v>
      </c>
      <c r="L121" s="95">
        <f t="shared" si="26"/>
        <v>9968.380000000001</v>
      </c>
      <c r="M121" s="25">
        <f>IFERROR(L121/H121,"N/A")</f>
        <v>0.99683800000000011</v>
      </c>
      <c r="N121" s="98">
        <f>SUM(N113:N120)</f>
        <v>83025</v>
      </c>
    </row>
    <row r="122" spans="1:14" ht="13.5" thickBot="1" x14ac:dyDescent="0.25"/>
    <row r="123" spans="1:14" s="318" customFormat="1" x14ac:dyDescent="0.2">
      <c r="A123" s="341" t="s">
        <v>228</v>
      </c>
      <c r="B123" s="342"/>
      <c r="C123" s="342"/>
      <c r="D123" s="342"/>
      <c r="E123" s="342"/>
      <c r="F123" s="343"/>
      <c r="G123" s="344"/>
      <c r="H123" s="344"/>
      <c r="I123" s="344"/>
      <c r="J123" s="344"/>
      <c r="K123" s="344"/>
      <c r="L123" s="344"/>
      <c r="M123" s="4"/>
      <c r="N123" s="3"/>
    </row>
    <row r="124" spans="1:14" x14ac:dyDescent="0.2">
      <c r="A124" s="345" t="s">
        <v>229</v>
      </c>
      <c r="B124" s="315"/>
      <c r="C124" s="315"/>
      <c r="D124" s="315"/>
      <c r="E124" s="315"/>
      <c r="F124" s="316"/>
      <c r="G124" s="317"/>
      <c r="H124" s="317"/>
      <c r="I124" s="317"/>
      <c r="J124" s="317"/>
      <c r="K124" s="317"/>
      <c r="L124" s="317"/>
      <c r="M124" s="6"/>
      <c r="N124" s="5"/>
    </row>
    <row r="125" spans="1:14" ht="33.75" x14ac:dyDescent="0.2">
      <c r="A125" s="346" t="s">
        <v>194</v>
      </c>
      <c r="B125" s="347"/>
      <c r="C125" s="348"/>
      <c r="D125" s="348"/>
      <c r="E125" s="348"/>
      <c r="F125" s="348"/>
      <c r="G125" s="321" t="s">
        <v>39</v>
      </c>
      <c r="H125" s="321" t="s">
        <v>40</v>
      </c>
      <c r="I125" s="321" t="s">
        <v>41</v>
      </c>
      <c r="J125" s="321" t="s">
        <v>42</v>
      </c>
      <c r="K125" s="321" t="s">
        <v>43</v>
      </c>
      <c r="L125" s="321" t="s">
        <v>44</v>
      </c>
      <c r="M125" s="23" t="s">
        <v>45</v>
      </c>
      <c r="N125" s="24" t="s">
        <v>46</v>
      </c>
    </row>
    <row r="126" spans="1:14" x14ac:dyDescent="0.2">
      <c r="A126" s="360" t="s">
        <v>230</v>
      </c>
      <c r="B126" s="361"/>
      <c r="C126" s="230"/>
      <c r="D126" s="362"/>
      <c r="E126" s="363"/>
      <c r="F126" s="353"/>
      <c r="G126" s="194">
        <v>25750</v>
      </c>
      <c r="H126" s="194">
        <v>0</v>
      </c>
      <c r="I126" s="89">
        <f t="shared" ref="I126:I133" si="27">G126-H126</f>
        <v>25750</v>
      </c>
      <c r="J126" s="278">
        <v>0</v>
      </c>
      <c r="K126" s="278">
        <v>0</v>
      </c>
      <c r="L126" s="89">
        <f>SUM(J126:K126)</f>
        <v>0</v>
      </c>
      <c r="M126" s="15" t="str">
        <f>IFERROR(L126/H126,"N/A")</f>
        <v>N/A</v>
      </c>
      <c r="N126" s="354">
        <v>25750</v>
      </c>
    </row>
    <row r="127" spans="1:14" x14ac:dyDescent="0.2">
      <c r="A127" s="364" t="s">
        <v>231</v>
      </c>
      <c r="B127" s="361"/>
      <c r="C127" s="230"/>
      <c r="D127" s="362"/>
      <c r="E127" s="363"/>
      <c r="F127" s="353"/>
      <c r="G127" s="194">
        <v>4730</v>
      </c>
      <c r="H127" s="194">
        <v>0</v>
      </c>
      <c r="I127" s="89">
        <f t="shared" si="27"/>
        <v>4730</v>
      </c>
      <c r="J127" s="278">
        <v>0</v>
      </c>
      <c r="K127" s="278">
        <v>0</v>
      </c>
      <c r="L127" s="89">
        <f t="shared" ref="L127:L133" si="28">SUM(J127:K127)</f>
        <v>0</v>
      </c>
      <c r="M127" s="15" t="str">
        <f t="shared" ref="M127:M133" si="29">IFERROR(L127/H127,"N/A")</f>
        <v>N/A</v>
      </c>
      <c r="N127" s="354">
        <v>4730</v>
      </c>
    </row>
    <row r="128" spans="1:14" x14ac:dyDescent="0.2">
      <c r="A128" s="364" t="s">
        <v>232</v>
      </c>
      <c r="B128" s="361"/>
      <c r="C128" s="230"/>
      <c r="D128" s="362"/>
      <c r="E128" s="363"/>
      <c r="F128" s="353"/>
      <c r="G128" s="194">
        <v>974.61</v>
      </c>
      <c r="H128" s="194">
        <v>0</v>
      </c>
      <c r="I128" s="89">
        <f t="shared" si="27"/>
        <v>974.61</v>
      </c>
      <c r="J128" s="278">
        <v>0</v>
      </c>
      <c r="K128" s="278">
        <v>0</v>
      </c>
      <c r="L128" s="89">
        <f t="shared" si="28"/>
        <v>0</v>
      </c>
      <c r="M128" s="15" t="str">
        <f t="shared" si="29"/>
        <v>N/A</v>
      </c>
      <c r="N128" s="354">
        <v>974.61</v>
      </c>
    </row>
    <row r="129" spans="1:14" x14ac:dyDescent="0.2">
      <c r="A129" s="364" t="s">
        <v>233</v>
      </c>
      <c r="B129" s="361"/>
      <c r="C129" s="230"/>
      <c r="D129" s="362"/>
      <c r="E129" s="363"/>
      <c r="F129" s="353"/>
      <c r="G129" s="194">
        <v>8705.0400000000009</v>
      </c>
      <c r="H129" s="194">
        <v>0</v>
      </c>
      <c r="I129" s="89">
        <f t="shared" si="27"/>
        <v>8705.0400000000009</v>
      </c>
      <c r="J129" s="278">
        <v>0</v>
      </c>
      <c r="K129" s="278">
        <v>0</v>
      </c>
      <c r="L129" s="89">
        <f t="shared" si="28"/>
        <v>0</v>
      </c>
      <c r="M129" s="15" t="str">
        <f t="shared" si="29"/>
        <v>N/A</v>
      </c>
      <c r="N129" s="354">
        <v>8705.0400000000009</v>
      </c>
    </row>
    <row r="130" spans="1:14" x14ac:dyDescent="0.2">
      <c r="A130" s="364" t="s">
        <v>234</v>
      </c>
      <c r="B130" s="361"/>
      <c r="C130" s="230"/>
      <c r="D130" s="362"/>
      <c r="E130" s="363"/>
      <c r="F130" s="353"/>
      <c r="G130" s="194">
        <v>4058</v>
      </c>
      <c r="H130" s="194">
        <v>0</v>
      </c>
      <c r="I130" s="89">
        <f t="shared" si="27"/>
        <v>4058</v>
      </c>
      <c r="J130" s="278">
        <v>0</v>
      </c>
      <c r="K130" s="278">
        <v>0</v>
      </c>
      <c r="L130" s="89">
        <f t="shared" si="28"/>
        <v>0</v>
      </c>
      <c r="M130" s="15" t="str">
        <f t="shared" si="29"/>
        <v>N/A</v>
      </c>
      <c r="N130" s="354">
        <v>4058</v>
      </c>
    </row>
    <row r="131" spans="1:14" x14ac:dyDescent="0.2">
      <c r="A131" s="364" t="s">
        <v>235</v>
      </c>
      <c r="B131" s="361"/>
      <c r="C131" s="230"/>
      <c r="D131" s="362"/>
      <c r="E131" s="363"/>
      <c r="F131" s="353"/>
      <c r="G131" s="194">
        <v>8500</v>
      </c>
      <c r="H131" s="194">
        <v>0</v>
      </c>
      <c r="I131" s="89">
        <f t="shared" si="27"/>
        <v>8500</v>
      </c>
      <c r="J131" s="278">
        <v>0</v>
      </c>
      <c r="K131" s="278">
        <v>0</v>
      </c>
      <c r="L131" s="89">
        <f t="shared" si="28"/>
        <v>0</v>
      </c>
      <c r="M131" s="15" t="str">
        <f t="shared" si="29"/>
        <v>N/A</v>
      </c>
      <c r="N131" s="354">
        <v>8500</v>
      </c>
    </row>
    <row r="132" spans="1:14" x14ac:dyDescent="0.2">
      <c r="A132" s="364"/>
      <c r="B132" s="361"/>
      <c r="C132" s="230"/>
      <c r="D132" s="362"/>
      <c r="E132" s="363"/>
      <c r="F132" s="353"/>
      <c r="G132" s="194"/>
      <c r="H132" s="194">
        <v>0</v>
      </c>
      <c r="I132" s="89">
        <f t="shared" si="27"/>
        <v>0</v>
      </c>
      <c r="J132" s="278">
        <v>0</v>
      </c>
      <c r="K132" s="278">
        <v>0</v>
      </c>
      <c r="L132" s="89">
        <f t="shared" si="28"/>
        <v>0</v>
      </c>
      <c r="M132" s="15" t="str">
        <f t="shared" si="29"/>
        <v>N/A</v>
      </c>
      <c r="N132" s="354">
        <v>0</v>
      </c>
    </row>
    <row r="133" spans="1:14" x14ac:dyDescent="0.2">
      <c r="A133" s="364"/>
      <c r="B133" s="361"/>
      <c r="C133" s="235"/>
      <c r="D133" s="366"/>
      <c r="E133" s="367"/>
      <c r="F133" s="353"/>
      <c r="G133" s="194">
        <v>0</v>
      </c>
      <c r="H133" s="194">
        <v>0</v>
      </c>
      <c r="I133" s="89">
        <f t="shared" si="27"/>
        <v>0</v>
      </c>
      <c r="J133" s="278">
        <v>0</v>
      </c>
      <c r="K133" s="278">
        <v>0</v>
      </c>
      <c r="L133" s="89">
        <f t="shared" si="28"/>
        <v>0</v>
      </c>
      <c r="M133" s="15" t="str">
        <f t="shared" si="29"/>
        <v>N/A</v>
      </c>
      <c r="N133" s="354">
        <v>0</v>
      </c>
    </row>
    <row r="134" spans="1:14" ht="13.5" thickBot="1" x14ac:dyDescent="0.25">
      <c r="A134" s="309"/>
      <c r="B134" s="306"/>
      <c r="C134" s="357" t="s">
        <v>236</v>
      </c>
      <c r="D134" s="358"/>
      <c r="E134" s="358"/>
      <c r="F134" s="359"/>
      <c r="G134" s="95">
        <f t="shared" ref="G134:L134" si="30">SUM(G126:G133)</f>
        <v>52717.65</v>
      </c>
      <c r="H134" s="95">
        <f t="shared" si="30"/>
        <v>0</v>
      </c>
      <c r="I134" s="95">
        <f t="shared" si="30"/>
        <v>52717.65</v>
      </c>
      <c r="J134" s="95">
        <f t="shared" si="30"/>
        <v>0</v>
      </c>
      <c r="K134" s="95">
        <f t="shared" si="30"/>
        <v>0</v>
      </c>
      <c r="L134" s="95">
        <f t="shared" si="30"/>
        <v>0</v>
      </c>
      <c r="M134" s="25" t="str">
        <f>IFERROR(L134/H134,"N/A")</f>
        <v>N/A</v>
      </c>
      <c r="N134" s="98">
        <f>SUM(N126:N133)</f>
        <v>52717.65</v>
      </c>
    </row>
    <row r="135" spans="1:14" ht="13.5" thickBot="1" x14ac:dyDescent="0.25"/>
    <row r="136" spans="1:14" s="318" customFormat="1" x14ac:dyDescent="0.2">
      <c r="A136" s="341" t="s">
        <v>237</v>
      </c>
      <c r="B136" s="342"/>
      <c r="C136" s="342"/>
      <c r="D136" s="342"/>
      <c r="E136" s="342"/>
      <c r="F136" s="343"/>
      <c r="G136" s="344"/>
      <c r="H136" s="344"/>
      <c r="I136" s="344"/>
      <c r="J136" s="344"/>
      <c r="K136" s="344"/>
      <c r="L136" s="344"/>
      <c r="M136" s="4"/>
      <c r="N136" s="3"/>
    </row>
    <row r="137" spans="1:14" s="318" customFormat="1" ht="11.25" x14ac:dyDescent="0.2">
      <c r="A137" s="345" t="s">
        <v>238</v>
      </c>
      <c r="B137" s="368"/>
      <c r="C137" s="368"/>
      <c r="D137" s="368"/>
      <c r="E137" s="368"/>
      <c r="F137" s="316"/>
      <c r="G137" s="316"/>
      <c r="H137" s="316"/>
      <c r="I137" s="316"/>
      <c r="J137" s="316"/>
      <c r="K137" s="316"/>
      <c r="L137" s="316"/>
      <c r="M137" s="69"/>
      <c r="N137" s="369"/>
    </row>
    <row r="138" spans="1:14" s="318" customFormat="1" ht="11.25" x14ac:dyDescent="0.2">
      <c r="A138" s="370" t="s">
        <v>239</v>
      </c>
      <c r="B138" s="368"/>
      <c r="C138" s="368"/>
      <c r="D138" s="368"/>
      <c r="E138" s="368"/>
      <c r="F138" s="316"/>
      <c r="G138" s="316"/>
      <c r="H138" s="316"/>
      <c r="I138" s="316"/>
      <c r="J138" s="316"/>
      <c r="K138" s="316"/>
      <c r="L138" s="316"/>
      <c r="M138" s="69"/>
      <c r="N138" s="369"/>
    </row>
    <row r="139" spans="1:14" s="318" customFormat="1" ht="11.25" x14ac:dyDescent="0.2">
      <c r="A139" s="370" t="s">
        <v>240</v>
      </c>
      <c r="B139" s="368"/>
      <c r="C139" s="368"/>
      <c r="D139" s="368"/>
      <c r="E139" s="368"/>
      <c r="F139" s="368"/>
      <c r="G139" s="26"/>
      <c r="H139" s="26"/>
      <c r="I139" s="26"/>
      <c r="J139" s="26"/>
      <c r="K139" s="26"/>
      <c r="L139" s="26"/>
      <c r="M139" s="27"/>
      <c r="N139" s="28"/>
    </row>
    <row r="140" spans="1:14" ht="37.5" customHeight="1" thickBot="1" x14ac:dyDescent="0.25">
      <c r="A140" s="346" t="s">
        <v>194</v>
      </c>
      <c r="B140" s="347"/>
      <c r="C140" s="348"/>
      <c r="D140" s="348"/>
      <c r="E140" s="348"/>
      <c r="F140" s="348"/>
      <c r="G140" s="321" t="s">
        <v>39</v>
      </c>
      <c r="H140" s="321" t="s">
        <v>40</v>
      </c>
      <c r="I140" s="321" t="s">
        <v>41</v>
      </c>
      <c r="J140" s="321" t="s">
        <v>42</v>
      </c>
      <c r="K140" s="321" t="s">
        <v>43</v>
      </c>
      <c r="L140" s="321" t="s">
        <v>44</v>
      </c>
      <c r="M140" s="23" t="s">
        <v>45</v>
      </c>
      <c r="N140" s="24" t="s">
        <v>46</v>
      </c>
    </row>
    <row r="141" spans="1:14" ht="13.5" thickBot="1" x14ac:dyDescent="0.25">
      <c r="A141" s="371" t="s">
        <v>241</v>
      </c>
      <c r="B141" s="372"/>
      <c r="C141" s="243"/>
      <c r="D141" s="353"/>
      <c r="E141" s="373" t="s">
        <v>242</v>
      </c>
      <c r="F141" s="374">
        <f>IFERROR(H143/H145,"N/A")</f>
        <v>0</v>
      </c>
      <c r="G141" s="222">
        <f>381543+231554</f>
        <v>613097</v>
      </c>
      <c r="H141" s="222">
        <v>0</v>
      </c>
      <c r="I141" s="100">
        <f>G141-H141</f>
        <v>613097</v>
      </c>
      <c r="J141" s="279">
        <v>0</v>
      </c>
      <c r="K141" s="279">
        <v>0</v>
      </c>
      <c r="L141" s="89">
        <f>SUM(J141:K141)</f>
        <v>0</v>
      </c>
      <c r="M141" s="15" t="str">
        <f>IFERROR(L141/H141,"N/A")</f>
        <v>N/A</v>
      </c>
      <c r="N141" s="354">
        <v>613097</v>
      </c>
    </row>
    <row r="142" spans="1:14" ht="13.5" thickBot="1" x14ac:dyDescent="0.25">
      <c r="A142" s="375"/>
      <c r="B142" s="372"/>
      <c r="C142" s="247"/>
      <c r="D142" s="353"/>
      <c r="E142" s="373"/>
      <c r="F142" s="374"/>
      <c r="G142" s="222">
        <v>0</v>
      </c>
      <c r="H142" s="222">
        <v>0</v>
      </c>
      <c r="I142" s="100">
        <f>G142-H142</f>
        <v>0</v>
      </c>
      <c r="J142" s="279">
        <v>0</v>
      </c>
      <c r="K142" s="279">
        <v>0</v>
      </c>
      <c r="L142" s="100">
        <f>SUM(J142:K142)</f>
        <v>0</v>
      </c>
      <c r="M142" s="22" t="str">
        <f>IFERROR(L142/H142,"N/A")</f>
        <v>N/A</v>
      </c>
      <c r="N142" s="376">
        <v>0</v>
      </c>
    </row>
    <row r="143" spans="1:14" ht="13.5" thickBot="1" x14ac:dyDescent="0.25">
      <c r="A143" s="309"/>
      <c r="B143" s="306"/>
      <c r="C143" s="357" t="s">
        <v>243</v>
      </c>
      <c r="D143" s="358"/>
      <c r="E143" s="358"/>
      <c r="F143" s="377"/>
      <c r="G143" s="101">
        <f t="shared" ref="G143:L143" si="31">SUM(G141:G142)</f>
        <v>613097</v>
      </c>
      <c r="H143" s="101">
        <f t="shared" si="31"/>
        <v>0</v>
      </c>
      <c r="I143" s="101">
        <f t="shared" si="31"/>
        <v>613097</v>
      </c>
      <c r="J143" s="101">
        <f t="shared" si="31"/>
        <v>0</v>
      </c>
      <c r="K143" s="101">
        <f t="shared" si="31"/>
        <v>0</v>
      </c>
      <c r="L143" s="101">
        <f t="shared" si="31"/>
        <v>0</v>
      </c>
      <c r="M143" s="85" t="str">
        <f>IFERROR(L143/H143,"N/A")</f>
        <v>N/A</v>
      </c>
      <c r="N143" s="103">
        <f>SUM(N141:N142)</f>
        <v>613097</v>
      </c>
    </row>
    <row r="144" spans="1:14" ht="13.5" thickBot="1" x14ac:dyDescent="0.25"/>
    <row r="145" spans="1:14" ht="15.75" thickBot="1" x14ac:dyDescent="0.3">
      <c r="A145" s="378"/>
      <c r="B145" s="379"/>
      <c r="C145" s="380" t="s">
        <v>244</v>
      </c>
      <c r="D145" s="379"/>
      <c r="E145" s="379"/>
      <c r="F145" s="381"/>
      <c r="G145" s="104">
        <f t="shared" ref="G145:L145" si="32">SUM(G143,G134,G121,G108,G90,G82,G71)</f>
        <v>2195654.2800000003</v>
      </c>
      <c r="H145" s="104">
        <f t="shared" si="32"/>
        <v>300448.5</v>
      </c>
      <c r="I145" s="104">
        <f t="shared" si="32"/>
        <v>1895205.78</v>
      </c>
      <c r="J145" s="104">
        <f t="shared" si="32"/>
        <v>138237.38</v>
      </c>
      <c r="K145" s="104">
        <f t="shared" si="32"/>
        <v>162211.62</v>
      </c>
      <c r="L145" s="104">
        <f t="shared" si="32"/>
        <v>300449</v>
      </c>
      <c r="M145" s="2">
        <f>IFERROR(L145/H145,"N/A")</f>
        <v>1.0000016641787195</v>
      </c>
      <c r="N145" s="105">
        <f>SUM(N143,N134,N121,N108,N90,N82,N71)</f>
        <v>2195653.6799999997</v>
      </c>
    </row>
    <row r="146" spans="1:14" ht="15" customHeight="1" thickBot="1" x14ac:dyDescent="0.25"/>
    <row r="147" spans="1:14" ht="15" x14ac:dyDescent="0.25">
      <c r="A147" s="382" t="s">
        <v>24</v>
      </c>
      <c r="B147" s="342"/>
      <c r="C147" s="342"/>
      <c r="D147" s="342"/>
      <c r="E147" s="342"/>
      <c r="F147" s="342"/>
      <c r="G147" s="342"/>
      <c r="H147" s="342"/>
      <c r="I147" s="342"/>
      <c r="J147" s="342"/>
      <c r="K147" s="342"/>
      <c r="L147" s="342"/>
      <c r="M147" s="342"/>
      <c r="N147" s="383"/>
    </row>
    <row r="148" spans="1:14" ht="14.25" x14ac:dyDescent="0.2">
      <c r="A148" s="384" t="s">
        <v>245</v>
      </c>
      <c r="B148" s="385"/>
      <c r="C148" s="385"/>
      <c r="D148" s="385"/>
      <c r="E148" s="385"/>
      <c r="F148" s="385"/>
      <c r="G148" s="385"/>
      <c r="H148" s="385"/>
      <c r="I148" s="385"/>
      <c r="J148" s="385"/>
      <c r="K148" s="385"/>
      <c r="L148" s="385"/>
      <c r="M148" s="385"/>
      <c r="N148" s="386"/>
    </row>
    <row r="149" spans="1:14" ht="15" x14ac:dyDescent="0.25">
      <c r="A149" s="384" t="s">
        <v>246</v>
      </c>
      <c r="B149" s="385"/>
      <c r="C149" s="385"/>
      <c r="D149" s="385"/>
      <c r="E149" s="385"/>
      <c r="F149" s="385"/>
      <c r="G149" s="385"/>
      <c r="H149" s="385"/>
      <c r="I149" s="385"/>
      <c r="J149" s="385"/>
      <c r="K149" s="385"/>
      <c r="L149" s="385"/>
      <c r="M149" s="385"/>
      <c r="N149" s="386"/>
    </row>
    <row r="150" spans="1:14" ht="15" x14ac:dyDescent="0.25">
      <c r="A150" s="384" t="s">
        <v>247</v>
      </c>
      <c r="B150" s="385"/>
      <c r="C150" s="385"/>
      <c r="D150" s="385"/>
      <c r="E150" s="385"/>
      <c r="F150" s="385"/>
      <c r="G150" s="385"/>
      <c r="H150" s="385"/>
      <c r="I150" s="385"/>
      <c r="J150" s="385"/>
      <c r="K150" s="385"/>
      <c r="L150" s="385"/>
      <c r="M150" s="385"/>
      <c r="N150" s="386"/>
    </row>
    <row r="151" spans="1:14" ht="45" customHeight="1" x14ac:dyDescent="0.2">
      <c r="A151" s="387" t="s">
        <v>248</v>
      </c>
      <c r="B151" s="388"/>
      <c r="C151" s="388" t="s">
        <v>194</v>
      </c>
      <c r="I151" s="389" t="s">
        <v>249</v>
      </c>
      <c r="J151" s="389" t="s">
        <v>250</v>
      </c>
      <c r="K151" s="389" t="s">
        <v>251</v>
      </c>
      <c r="L151" s="389" t="s">
        <v>252</v>
      </c>
      <c r="M151" s="79" t="s">
        <v>253</v>
      </c>
      <c r="N151" s="390" t="s">
        <v>254</v>
      </c>
    </row>
    <row r="152" spans="1:14" ht="15" customHeight="1" x14ac:dyDescent="0.2">
      <c r="A152" s="391" t="s">
        <v>255</v>
      </c>
      <c r="B152" s="112"/>
      <c r="C152" s="112"/>
      <c r="I152" s="113"/>
      <c r="J152" s="113"/>
      <c r="K152" s="113"/>
      <c r="L152" s="113"/>
      <c r="M152" s="11"/>
      <c r="N152" s="75"/>
    </row>
    <row r="153" spans="1:14" ht="15" customHeight="1" x14ac:dyDescent="0.2">
      <c r="A153" s="392"/>
      <c r="B153" s="150"/>
      <c r="C153" s="150"/>
      <c r="I153" s="113"/>
      <c r="J153" s="149"/>
      <c r="K153" s="149"/>
      <c r="L153" s="113"/>
      <c r="M153" s="11"/>
      <c r="N153" s="75"/>
    </row>
    <row r="154" spans="1:14" ht="15" customHeight="1" x14ac:dyDescent="0.2">
      <c r="A154" s="392" t="s">
        <v>256</v>
      </c>
      <c r="B154" s="150"/>
      <c r="C154" s="150" t="s">
        <v>63</v>
      </c>
      <c r="I154" s="194">
        <v>156000</v>
      </c>
      <c r="J154" s="280">
        <v>210644</v>
      </c>
      <c r="K154" s="280"/>
      <c r="L154" s="107">
        <f>SUM(J154:K154)</f>
        <v>210644</v>
      </c>
      <c r="M154" s="11"/>
      <c r="N154" s="75"/>
    </row>
    <row r="155" spans="1:14" ht="15" customHeight="1" x14ac:dyDescent="0.2">
      <c r="A155" s="392" t="s">
        <v>257</v>
      </c>
      <c r="B155" s="150"/>
      <c r="C155" s="150" t="s">
        <v>57</v>
      </c>
      <c r="I155" s="194">
        <v>250000</v>
      </c>
      <c r="J155" s="280">
        <v>652753</v>
      </c>
      <c r="K155" s="280">
        <v>0</v>
      </c>
      <c r="L155" s="107">
        <f>SUM(J155:K155)</f>
        <v>652753</v>
      </c>
      <c r="M155" s="11"/>
      <c r="N155" s="75"/>
    </row>
    <row r="156" spans="1:14" x14ac:dyDescent="0.2">
      <c r="A156" s="393" t="s">
        <v>258</v>
      </c>
      <c r="B156" s="112"/>
      <c r="I156" s="113"/>
      <c r="J156" s="113"/>
      <c r="K156" s="113"/>
      <c r="L156" s="113"/>
      <c r="M156" s="11"/>
      <c r="N156" s="75"/>
    </row>
    <row r="157" spans="1:14" ht="15" customHeight="1" x14ac:dyDescent="0.2">
      <c r="A157" s="392" t="s">
        <v>259</v>
      </c>
      <c r="B157" s="150"/>
      <c r="I157" s="194">
        <v>150000</v>
      </c>
      <c r="J157" s="280">
        <v>115750</v>
      </c>
      <c r="K157" s="280">
        <v>180732</v>
      </c>
      <c r="L157" s="107">
        <f>SUM(J157:K157)</f>
        <v>296482</v>
      </c>
      <c r="M157" s="11"/>
      <c r="N157" s="75"/>
    </row>
    <row r="158" spans="1:14" ht="15" customHeight="1" x14ac:dyDescent="0.2">
      <c r="A158" s="392"/>
      <c r="B158" s="150"/>
      <c r="I158" s="194">
        <v>0</v>
      </c>
      <c r="J158" s="280">
        <v>0</v>
      </c>
      <c r="K158" s="280">
        <v>0</v>
      </c>
      <c r="L158" s="107">
        <f>SUM(J158:K158)</f>
        <v>0</v>
      </c>
      <c r="M158" s="11"/>
      <c r="N158" s="75"/>
    </row>
    <row r="159" spans="1:14" x14ac:dyDescent="0.2">
      <c r="A159" s="393" t="s">
        <v>260</v>
      </c>
      <c r="B159" s="112"/>
      <c r="I159" s="113"/>
      <c r="J159" s="113"/>
      <c r="K159" s="113"/>
      <c r="L159" s="113"/>
      <c r="M159" s="11"/>
      <c r="N159" s="75"/>
    </row>
    <row r="160" spans="1:14" ht="15" customHeight="1" x14ac:dyDescent="0.2">
      <c r="A160" s="392" t="s">
        <v>261</v>
      </c>
      <c r="B160" s="150"/>
      <c r="I160" s="194">
        <v>250000</v>
      </c>
      <c r="J160" s="280">
        <v>432551</v>
      </c>
      <c r="K160" s="280">
        <v>0</v>
      </c>
      <c r="L160" s="107">
        <f>SUM(J160:K160)</f>
        <v>432551</v>
      </c>
      <c r="M160" s="11"/>
      <c r="N160" s="75"/>
    </row>
    <row r="161" spans="1:14" ht="15" customHeight="1" x14ac:dyDescent="0.2">
      <c r="A161" s="392"/>
      <c r="B161" s="150"/>
      <c r="I161" s="194">
        <v>0</v>
      </c>
      <c r="J161" s="280">
        <v>0</v>
      </c>
      <c r="K161" s="280">
        <v>0</v>
      </c>
      <c r="L161" s="107">
        <f>SUM(J161:K161)</f>
        <v>0</v>
      </c>
      <c r="M161" s="11"/>
      <c r="N161" s="75"/>
    </row>
    <row r="162" spans="1:14" x14ac:dyDescent="0.2">
      <c r="A162" s="393" t="s">
        <v>262</v>
      </c>
      <c r="B162" s="112"/>
      <c r="I162" s="113"/>
      <c r="J162" s="113"/>
      <c r="K162" s="113"/>
      <c r="L162" s="113"/>
      <c r="M162" s="31"/>
      <c r="N162" s="76"/>
    </row>
    <row r="163" spans="1:14" ht="15" customHeight="1" x14ac:dyDescent="0.2">
      <c r="A163" s="392" t="s">
        <v>263</v>
      </c>
      <c r="B163" s="150"/>
      <c r="I163" s="194">
        <v>336550</v>
      </c>
      <c r="J163" s="280"/>
      <c r="K163" s="280"/>
      <c r="L163" s="107">
        <f>SUM(J163:K163)</f>
        <v>0</v>
      </c>
      <c r="M163" s="11"/>
      <c r="N163" s="75"/>
    </row>
    <row r="164" spans="1:14" ht="15" customHeight="1" x14ac:dyDescent="0.2">
      <c r="A164" s="392"/>
      <c r="B164" s="150"/>
      <c r="I164" s="194">
        <v>0</v>
      </c>
      <c r="J164" s="280">
        <v>0</v>
      </c>
      <c r="K164" s="280">
        <v>0</v>
      </c>
      <c r="L164" s="107">
        <f>SUM(J164:K164)</f>
        <v>0</v>
      </c>
      <c r="M164" s="11"/>
      <c r="N164" s="75"/>
    </row>
    <row r="165" spans="1:14" x14ac:dyDescent="0.2">
      <c r="A165" s="393" t="s">
        <v>264</v>
      </c>
      <c r="B165" s="112"/>
      <c r="I165" s="113"/>
      <c r="J165" s="113"/>
      <c r="K165" s="113"/>
      <c r="L165" s="113"/>
      <c r="M165" s="31"/>
      <c r="N165" s="76"/>
    </row>
    <row r="166" spans="1:14" ht="15" customHeight="1" x14ac:dyDescent="0.2">
      <c r="A166" s="392" t="s">
        <v>265</v>
      </c>
      <c r="B166" s="150"/>
      <c r="I166" s="194">
        <f>1500+651822-19600-2785</f>
        <v>630937</v>
      </c>
      <c r="J166" s="280">
        <v>281600</v>
      </c>
      <c r="K166" s="280">
        <v>21175</v>
      </c>
      <c r="L166" s="107">
        <f>SUM(J166:K166)</f>
        <v>302775</v>
      </c>
      <c r="M166" s="11"/>
      <c r="N166" s="75"/>
    </row>
    <row r="167" spans="1:14" ht="15" customHeight="1" x14ac:dyDescent="0.2">
      <c r="A167" s="392"/>
      <c r="B167" s="150"/>
      <c r="I167" s="194">
        <v>0</v>
      </c>
      <c r="J167" s="280">
        <v>0</v>
      </c>
      <c r="K167" s="280">
        <v>0</v>
      </c>
      <c r="L167" s="107">
        <f>SUM(J167:K167)</f>
        <v>0</v>
      </c>
      <c r="M167" s="11"/>
      <c r="N167" s="75"/>
    </row>
    <row r="168" spans="1:14" x14ac:dyDescent="0.2">
      <c r="A168" s="391" t="s">
        <v>266</v>
      </c>
      <c r="B168" s="112"/>
      <c r="I168" s="113"/>
      <c r="J168" s="113"/>
      <c r="K168" s="113"/>
      <c r="L168" s="113"/>
      <c r="M168" s="31"/>
      <c r="N168" s="76"/>
    </row>
    <row r="169" spans="1:14" ht="15" customHeight="1" x14ac:dyDescent="0.2">
      <c r="A169" s="392"/>
      <c r="B169" s="150"/>
      <c r="I169" s="194">
        <v>0</v>
      </c>
      <c r="J169" s="280">
        <v>0</v>
      </c>
      <c r="K169" s="280"/>
      <c r="L169" s="107">
        <f>SUM(J169:K169)</f>
        <v>0</v>
      </c>
      <c r="M169" s="11"/>
      <c r="N169" s="75"/>
    </row>
    <row r="170" spans="1:14" ht="15" customHeight="1" x14ac:dyDescent="0.2">
      <c r="A170" s="392"/>
      <c r="B170" s="150"/>
      <c r="I170" s="194">
        <v>0</v>
      </c>
      <c r="J170" s="280">
        <v>0</v>
      </c>
      <c r="K170" s="280">
        <v>0</v>
      </c>
      <c r="L170" s="107">
        <f>SUM(J170:K170)</f>
        <v>0</v>
      </c>
      <c r="M170" s="11"/>
      <c r="N170" s="75"/>
    </row>
    <row r="171" spans="1:14" ht="15.75" thickBot="1" x14ac:dyDescent="0.3">
      <c r="A171" s="394" t="s">
        <v>267</v>
      </c>
      <c r="B171" s="306"/>
      <c r="C171" s="306"/>
      <c r="D171" s="395" t="s">
        <v>268</v>
      </c>
      <c r="E171" s="396"/>
      <c r="F171" s="396"/>
      <c r="G171" s="396"/>
      <c r="H171" s="396"/>
      <c r="I171" s="108">
        <f>SUM(I152:I170)</f>
        <v>1773487</v>
      </c>
      <c r="J171" s="108">
        <f>SUM(J152:J170)</f>
        <v>1693298</v>
      </c>
      <c r="K171" s="108">
        <f>SUM(K152:K170)</f>
        <v>201907</v>
      </c>
      <c r="L171" s="108">
        <f>SUM(L152:L170)</f>
        <v>1895205</v>
      </c>
      <c r="M171" s="109">
        <f>N13-L13</f>
        <v>1895204.6799999997</v>
      </c>
      <c r="N171" s="110">
        <f>IFERROR(L171-M171,"N/A")</f>
        <v>0.32000000029802322</v>
      </c>
    </row>
    <row r="172" spans="1:14" ht="13.5" thickBot="1" x14ac:dyDescent="0.25">
      <c r="A172" s="284"/>
      <c r="F172" s="397"/>
    </row>
    <row r="173" spans="1:14" x14ac:dyDescent="0.2">
      <c r="A173" s="398" t="s">
        <v>269</v>
      </c>
      <c r="B173" s="308"/>
      <c r="C173" s="308"/>
      <c r="D173" s="308"/>
      <c r="E173" s="308"/>
      <c r="F173" s="399"/>
      <c r="G173" s="399"/>
      <c r="H173" s="399"/>
      <c r="I173" s="399"/>
      <c r="J173" s="399"/>
      <c r="K173" s="399"/>
      <c r="L173" s="399"/>
      <c r="M173" s="13"/>
      <c r="N173" s="12"/>
    </row>
    <row r="174" spans="1:14" ht="13.5" thickBot="1" x14ac:dyDescent="0.25">
      <c r="A174" s="304" t="s">
        <v>270</v>
      </c>
      <c r="B174" s="305"/>
      <c r="C174" s="305"/>
      <c r="D174" s="305"/>
      <c r="E174" s="305"/>
      <c r="F174" s="400"/>
      <c r="G174" s="400"/>
      <c r="H174" s="400"/>
      <c r="I174" s="400"/>
      <c r="J174" s="400"/>
      <c r="K174" s="400"/>
      <c r="L174" s="400"/>
      <c r="M174" s="10"/>
      <c r="N174" s="9"/>
    </row>
    <row r="178" spans="9:9" x14ac:dyDescent="0.2">
      <c r="I178" s="401"/>
    </row>
  </sheetData>
  <sheetProtection algorithmName="SHA-512" hashValue="QtMT/PIevTXvvP6jZXDlwkFkWSgUNkesdHHQ1XrHr8fI6xQjiYModw5JZjsCrHr5PZo+1JVClVWD6ItATiKtpA==" saltValue="sOKiQHsM6uuMYL4HcCTECg==" spinCount="100000" sheet="1" objects="1" scenarios="1"/>
  <sortState xmlns:xlrd2="http://schemas.microsoft.com/office/spreadsheetml/2017/richdata2" ref="A27:N67">
    <sortCondition descending="1" ref="C27:C67"/>
  </sortState>
  <conditionalFormatting sqref="B152:B170">
    <cfRule type="containsText" dxfId="7" priority="9" operator="containsText" text="VARIANCE">
      <formula>NOT(ISERROR(SEARCH("VARIANCE",B152)))</formula>
    </cfRule>
  </conditionalFormatting>
  <conditionalFormatting sqref="C152:C155">
    <cfRule type="containsText" dxfId="6" priority="8" operator="containsText" text="VARIANCE">
      <formula>NOT(ISERROR(SEARCH("VARIANCE",C152)))</formula>
    </cfRule>
  </conditionalFormatting>
  <conditionalFormatting sqref="I152:L153">
    <cfRule type="containsText" dxfId="5" priority="24" operator="containsText" text="VARIANCE">
      <formula>NOT(ISERROR(SEARCH("VARIANCE",I152)))</formula>
    </cfRule>
  </conditionalFormatting>
  <conditionalFormatting sqref="I156:L156">
    <cfRule type="containsText" dxfId="4" priority="23" operator="containsText" text="VARIANCE">
      <formula>NOT(ISERROR(SEARCH("VARIANCE",I156)))</formula>
    </cfRule>
  </conditionalFormatting>
  <conditionalFormatting sqref="I159:L159">
    <cfRule type="containsText" dxfId="3" priority="22" operator="containsText" text="VARIANCE">
      <formula>NOT(ISERROR(SEARCH("VARIANCE",I159)))</formula>
    </cfRule>
  </conditionalFormatting>
  <conditionalFormatting sqref="I162:L162">
    <cfRule type="containsText" dxfId="2" priority="21" operator="containsText" text="VARIANCE">
      <formula>NOT(ISERROR(SEARCH("VARIANCE",I162)))</formula>
    </cfRule>
  </conditionalFormatting>
  <conditionalFormatting sqref="I165:L165">
    <cfRule type="containsText" dxfId="1" priority="20" operator="containsText" text="VARIANCE">
      <formula>NOT(ISERROR(SEARCH("VARIANCE",I165)))</formula>
    </cfRule>
  </conditionalFormatting>
  <conditionalFormatting sqref="I168:L168">
    <cfRule type="containsText" dxfId="0" priority="19" operator="containsText" text="VARIANCE">
      <formula>NOT(ISERROR(SEARCH("VARIANCE",I168)))</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41:F142" xr:uid="{56263703-D696-46EE-B6D9-D526DF1B8D06}">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6D92DD24-5545-4AAC-8E28-2970F0E13984}">
      <formula1>0.9</formula1>
      <formula2>1.1</formula2>
    </dataValidation>
    <dataValidation type="list" allowBlank="1" showInputMessage="1" showErrorMessage="1" sqref="B10" xr:uid="{FF86387D-A703-4466-BC08-ED6D8061F1C4}">
      <formula1>$A$19:$A$21</formula1>
    </dataValidation>
    <dataValidation type="list" allowBlank="1" showInputMessage="1" showErrorMessage="1" sqref="C155" xr:uid="{ABE3AC23-FD22-4B93-AA0D-70DB2B354756}">
      <formula1>$F$19:$F$21</formula1>
    </dataValidation>
    <dataValidation type="decimal" errorStyle="warning" allowBlank="1" showInputMessage="1" showErrorMessage="1" errorTitle="VARIANCE REPORT REQUIRED" error="Percentages below 90% or above 110% require an explanation in the VARIANCE REPORT/NOTES column." sqref="M27:M70" xr:uid="{DB3C65A5-C989-42D4-AF1B-28FEF4A5D76E}">
      <formula1>0.9</formula1>
      <formula2>1.1</formula2>
    </dataValidation>
    <dataValidation type="list" allowBlank="1" showInputMessage="1" showErrorMessage="1" sqref="C27:C70" xr:uid="{593AADC9-9ADB-4F94-AEDF-245B2492A7FF}">
      <formula1>$C$19:$C$21</formula1>
    </dataValidation>
  </dataValidations>
  <pageMargins left="0.45" right="0.45" top="0.5" bottom="0.5" header="0.3" footer="0.3"/>
  <pageSetup scale="53" orientation="landscape" r:id="rId1"/>
  <headerFooter>
    <oddFooter>&amp;LCity of Santa Monica
Exhibit C – Program Budget
&amp;C&amp;P&amp;RFiscal Year 2022-23
Human Services Grants Program</oddFooter>
  </headerFooter>
  <rowBreaks count="1" manualBreakCount="1">
    <brk id="108"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I50"/>
  <sheetViews>
    <sheetView zoomScale="90" zoomScaleNormal="90" workbookViewId="0">
      <selection activeCell="J1" sqref="J1"/>
    </sheetView>
  </sheetViews>
  <sheetFormatPr defaultColWidth="8.85546875" defaultRowHeight="12.75" x14ac:dyDescent="0.2"/>
  <cols>
    <col min="1" max="1" width="53.7109375" style="434" customWidth="1"/>
    <col min="2" max="5" width="17.28515625" style="435" customWidth="1"/>
    <col min="6" max="8" width="17.28515625" style="410" customWidth="1"/>
    <col min="9" max="9" width="17.140625" style="411" customWidth="1"/>
    <col min="10" max="16384" width="8.85546875" style="411"/>
  </cols>
  <sheetData>
    <row r="1" spans="1:8" ht="18" x14ac:dyDescent="0.2">
      <c r="A1" s="406" t="s">
        <v>36</v>
      </c>
      <c r="B1" s="407"/>
      <c r="C1" s="408"/>
      <c r="D1" s="408"/>
      <c r="E1" s="408"/>
      <c r="F1" s="409"/>
    </row>
    <row r="2" spans="1:8" ht="18" x14ac:dyDescent="0.2">
      <c r="A2" s="406" t="s">
        <v>282</v>
      </c>
      <c r="B2" s="412"/>
      <c r="C2" s="412"/>
      <c r="D2" s="413"/>
      <c r="E2" s="413"/>
      <c r="F2" s="412"/>
      <c r="G2" s="412"/>
      <c r="H2" s="412"/>
    </row>
    <row r="3" spans="1:8" ht="9.75" customHeight="1" x14ac:dyDescent="0.2">
      <c r="A3" s="406"/>
      <c r="B3" s="412"/>
      <c r="C3" s="412"/>
      <c r="D3" s="413"/>
      <c r="E3" s="413"/>
      <c r="F3" s="412"/>
      <c r="G3" s="412"/>
      <c r="H3" s="412"/>
    </row>
    <row r="4" spans="1:8" x14ac:dyDescent="0.2">
      <c r="A4" s="414"/>
      <c r="B4" s="407"/>
      <c r="C4" s="408"/>
      <c r="D4" s="408"/>
      <c r="E4" s="408"/>
      <c r="F4" s="409"/>
    </row>
    <row r="5" spans="1:8" s="418" customFormat="1" ht="45" x14ac:dyDescent="0.2">
      <c r="A5" s="415" t="s">
        <v>283</v>
      </c>
      <c r="B5" s="416" t="s">
        <v>284</v>
      </c>
      <c r="C5" s="416" t="s">
        <v>285</v>
      </c>
      <c r="D5" s="416" t="s">
        <v>286</v>
      </c>
      <c r="E5" s="417"/>
      <c r="G5" s="417"/>
      <c r="H5" s="417"/>
    </row>
    <row r="6" spans="1:8" s="418" customFormat="1" ht="15" x14ac:dyDescent="0.2">
      <c r="A6" s="419" t="s">
        <v>287</v>
      </c>
      <c r="B6" s="420">
        <v>725</v>
      </c>
      <c r="C6" s="421">
        <v>580</v>
      </c>
      <c r="D6" s="421">
        <v>897</v>
      </c>
      <c r="E6" s="417"/>
      <c r="G6" s="422"/>
      <c r="H6" s="417"/>
    </row>
    <row r="7" spans="1:8" s="418" customFormat="1" ht="14.25" x14ac:dyDescent="0.2">
      <c r="A7" s="419" t="s">
        <v>288</v>
      </c>
      <c r="B7" s="420">
        <v>150</v>
      </c>
      <c r="C7" s="421">
        <v>106</v>
      </c>
      <c r="D7" s="421">
        <v>173</v>
      </c>
      <c r="E7" s="417"/>
      <c r="F7" s="271"/>
      <c r="G7" s="417"/>
      <c r="H7" s="417"/>
    </row>
    <row r="8" spans="1:8" s="418" customFormat="1" ht="14.25" x14ac:dyDescent="0.2">
      <c r="A8" s="419" t="s">
        <v>289</v>
      </c>
      <c r="B8" s="420">
        <v>120</v>
      </c>
      <c r="C8" s="421">
        <v>83</v>
      </c>
      <c r="D8" s="421">
        <v>136</v>
      </c>
      <c r="E8" s="417"/>
      <c r="F8" s="271"/>
      <c r="G8" s="417"/>
      <c r="H8" s="417"/>
    </row>
    <row r="9" spans="1:8" s="418" customFormat="1" ht="14.25" x14ac:dyDescent="0.2">
      <c r="A9" s="419" t="s">
        <v>290</v>
      </c>
      <c r="B9" s="420">
        <v>30</v>
      </c>
      <c r="C9" s="421">
        <v>23</v>
      </c>
      <c r="D9" s="421">
        <v>37</v>
      </c>
      <c r="E9" s="417"/>
      <c r="F9" s="271"/>
      <c r="G9" s="417"/>
      <c r="H9" s="417"/>
    </row>
    <row r="10" spans="1:8" s="418" customFormat="1" ht="14.25" x14ac:dyDescent="0.2">
      <c r="A10" s="419" t="s">
        <v>291</v>
      </c>
      <c r="B10" s="420">
        <v>140</v>
      </c>
      <c r="C10" s="421">
        <v>48</v>
      </c>
      <c r="D10" s="421">
        <v>125</v>
      </c>
      <c r="E10" s="417"/>
      <c r="F10" s="271"/>
      <c r="G10" s="417"/>
      <c r="H10" s="417"/>
    </row>
    <row r="11" spans="1:8" s="418" customFormat="1" ht="14.25" x14ac:dyDescent="0.2">
      <c r="A11" s="419" t="s">
        <v>292</v>
      </c>
      <c r="B11" s="420">
        <v>16</v>
      </c>
      <c r="C11" s="421">
        <v>3</v>
      </c>
      <c r="D11" s="421">
        <v>4</v>
      </c>
      <c r="E11" s="417"/>
      <c r="F11" s="271"/>
      <c r="G11" s="417"/>
      <c r="H11" s="417"/>
    </row>
    <row r="12" spans="1:8" s="418" customFormat="1" ht="14.25" x14ac:dyDescent="0.2">
      <c r="A12" s="419" t="s">
        <v>293</v>
      </c>
      <c r="B12" s="420">
        <v>90</v>
      </c>
      <c r="C12" s="421">
        <v>77</v>
      </c>
      <c r="D12" s="421">
        <v>119</v>
      </c>
      <c r="E12" s="417"/>
      <c r="F12" s="271"/>
      <c r="G12" s="417"/>
      <c r="H12" s="417"/>
    </row>
    <row r="13" spans="1:8" s="418" customFormat="1" ht="14.25" x14ac:dyDescent="0.2">
      <c r="A13" s="419" t="s">
        <v>294</v>
      </c>
      <c r="B13" s="420">
        <v>14</v>
      </c>
      <c r="C13" s="421">
        <v>9</v>
      </c>
      <c r="D13" s="421">
        <v>13</v>
      </c>
      <c r="E13" s="417"/>
      <c r="F13" s="271"/>
      <c r="G13" s="417"/>
      <c r="H13" s="417"/>
    </row>
    <row r="14" spans="1:8" s="418" customFormat="1" ht="14.25" x14ac:dyDescent="0.2">
      <c r="A14" s="423"/>
      <c r="B14" s="424"/>
      <c r="C14" s="424"/>
      <c r="D14" s="424"/>
      <c r="E14" s="417"/>
      <c r="G14" s="417"/>
      <c r="H14" s="417"/>
    </row>
    <row r="15" spans="1:8" s="418" customFormat="1" ht="30" x14ac:dyDescent="0.2">
      <c r="A15" s="415" t="s">
        <v>295</v>
      </c>
      <c r="B15" s="416" t="s">
        <v>284</v>
      </c>
      <c r="C15" s="416" t="s">
        <v>285</v>
      </c>
      <c r="D15" s="416" t="s">
        <v>286</v>
      </c>
      <c r="E15" s="417"/>
      <c r="G15" s="417"/>
      <c r="H15" s="417"/>
    </row>
    <row r="16" spans="1:8" s="418" customFormat="1" ht="14.25" x14ac:dyDescent="0.2">
      <c r="A16" s="419" t="s">
        <v>296</v>
      </c>
      <c r="B16" s="420">
        <v>4</v>
      </c>
      <c r="C16" s="421">
        <v>1</v>
      </c>
      <c r="D16" s="421">
        <v>7</v>
      </c>
      <c r="E16" s="417"/>
      <c r="F16" s="271"/>
      <c r="G16" s="417"/>
      <c r="H16" s="417"/>
    </row>
    <row r="17" spans="1:8" s="418" customFormat="1" ht="14.25" x14ac:dyDescent="0.2">
      <c r="A17" s="419" t="s">
        <v>297</v>
      </c>
      <c r="B17" s="420">
        <v>30</v>
      </c>
      <c r="C17" s="421">
        <v>31</v>
      </c>
      <c r="D17" s="421">
        <v>48</v>
      </c>
      <c r="E17" s="417"/>
      <c r="F17" s="271"/>
      <c r="G17" s="417"/>
      <c r="H17" s="417"/>
    </row>
    <row r="18" spans="1:8" s="418" customFormat="1" ht="14.25" x14ac:dyDescent="0.2">
      <c r="A18" s="419" t="s">
        <v>298</v>
      </c>
      <c r="B18" s="420">
        <v>38</v>
      </c>
      <c r="C18" s="421">
        <v>33</v>
      </c>
      <c r="D18" s="421">
        <v>47</v>
      </c>
      <c r="E18" s="417"/>
      <c r="F18" s="271"/>
      <c r="G18" s="417"/>
      <c r="H18" s="417"/>
    </row>
    <row r="19" spans="1:8" s="418" customFormat="1" ht="14.25" x14ac:dyDescent="0.2">
      <c r="A19" s="419" t="s">
        <v>299</v>
      </c>
      <c r="B19" s="420">
        <v>64</v>
      </c>
      <c r="C19" s="421">
        <v>28</v>
      </c>
      <c r="D19" s="421">
        <v>49</v>
      </c>
      <c r="E19" s="417"/>
      <c r="F19" s="271"/>
      <c r="G19" s="417"/>
      <c r="H19" s="417"/>
    </row>
    <row r="20" spans="1:8" s="418" customFormat="1" ht="14.25" x14ac:dyDescent="0.2">
      <c r="A20" s="419" t="s">
        <v>300</v>
      </c>
      <c r="B20" s="420">
        <v>6</v>
      </c>
      <c r="C20" s="421">
        <v>1</v>
      </c>
      <c r="D20" s="421">
        <v>4</v>
      </c>
      <c r="E20" s="417"/>
      <c r="F20" s="271"/>
      <c r="G20" s="417"/>
      <c r="H20" s="417"/>
    </row>
    <row r="21" spans="1:8" s="418" customFormat="1" ht="14.25" x14ac:dyDescent="0.2">
      <c r="A21" s="419" t="s">
        <v>301</v>
      </c>
      <c r="B21" s="420">
        <v>2</v>
      </c>
      <c r="C21" s="421">
        <v>7</v>
      </c>
      <c r="D21" s="421">
        <v>11</v>
      </c>
      <c r="E21" s="417"/>
      <c r="F21" s="271"/>
      <c r="G21" s="417"/>
      <c r="H21" s="417"/>
    </row>
    <row r="22" spans="1:8" s="418" customFormat="1" ht="14.25" x14ac:dyDescent="0.2">
      <c r="A22" s="419" t="s">
        <v>302</v>
      </c>
      <c r="B22" s="420">
        <v>6</v>
      </c>
      <c r="C22" s="421">
        <v>5</v>
      </c>
      <c r="D22" s="421">
        <v>7</v>
      </c>
      <c r="E22" s="417"/>
      <c r="F22" s="271"/>
      <c r="G22" s="417"/>
      <c r="H22" s="417"/>
    </row>
    <row r="23" spans="1:8" s="418" customFormat="1" ht="15" x14ac:dyDescent="0.2">
      <c r="A23" s="425" t="s">
        <v>303</v>
      </c>
      <c r="B23" s="426">
        <f>SUM(B16:B22)</f>
        <v>150</v>
      </c>
      <c r="C23" s="426">
        <f>SUM(C16:C22)</f>
        <v>106</v>
      </c>
      <c r="D23" s="426">
        <f>SUM(D16:D22)</f>
        <v>173</v>
      </c>
      <c r="E23" s="417"/>
      <c r="G23" s="417"/>
      <c r="H23" s="417"/>
    </row>
    <row r="24" spans="1:8" s="418" customFormat="1" ht="14.25" x14ac:dyDescent="0.2">
      <c r="B24" s="424"/>
      <c r="C24" s="424"/>
      <c r="D24" s="424"/>
      <c r="E24" s="417"/>
      <c r="G24" s="417"/>
      <c r="H24" s="417"/>
    </row>
    <row r="25" spans="1:8" s="418" customFormat="1" ht="30" x14ac:dyDescent="0.2">
      <c r="A25" s="415" t="s">
        <v>304</v>
      </c>
      <c r="B25" s="416" t="s">
        <v>284</v>
      </c>
      <c r="C25" s="416" t="s">
        <v>285</v>
      </c>
      <c r="D25" s="416" t="s">
        <v>286</v>
      </c>
      <c r="E25" s="417"/>
      <c r="G25" s="417"/>
      <c r="H25" s="417"/>
    </row>
    <row r="26" spans="1:8" s="418" customFormat="1" ht="14.25" x14ac:dyDescent="0.2">
      <c r="A26" s="419">
        <v>90401</v>
      </c>
      <c r="B26" s="420">
        <v>16</v>
      </c>
      <c r="C26" s="421">
        <v>18</v>
      </c>
      <c r="D26" s="421">
        <v>23</v>
      </c>
      <c r="E26" s="417"/>
      <c r="F26" s="271"/>
      <c r="G26" s="417"/>
      <c r="H26" s="417"/>
    </row>
    <row r="27" spans="1:8" s="418" customFormat="1" ht="14.25" x14ac:dyDescent="0.2">
      <c r="A27" s="419">
        <v>90402</v>
      </c>
      <c r="B27" s="420">
        <v>2</v>
      </c>
      <c r="C27" s="421">
        <v>0</v>
      </c>
      <c r="D27" s="421">
        <v>1</v>
      </c>
      <c r="E27" s="417"/>
      <c r="F27" s="271"/>
      <c r="G27" s="417"/>
      <c r="H27" s="417"/>
    </row>
    <row r="28" spans="1:8" s="418" customFormat="1" ht="14.25" x14ac:dyDescent="0.2">
      <c r="A28" s="419">
        <v>90403</v>
      </c>
      <c r="B28" s="420">
        <v>6</v>
      </c>
      <c r="C28" s="421">
        <v>3</v>
      </c>
      <c r="D28" s="421">
        <v>7</v>
      </c>
      <c r="E28" s="417"/>
      <c r="F28" s="271"/>
      <c r="G28" s="417"/>
      <c r="H28" s="417"/>
    </row>
    <row r="29" spans="1:8" s="418" customFormat="1" ht="14.25" x14ac:dyDescent="0.2">
      <c r="A29" s="419">
        <v>90404</v>
      </c>
      <c r="B29" s="420">
        <v>29</v>
      </c>
      <c r="C29" s="421">
        <v>41</v>
      </c>
      <c r="D29" s="421">
        <v>60</v>
      </c>
      <c r="E29" s="417"/>
      <c r="F29" s="271"/>
      <c r="G29" s="417"/>
      <c r="H29" s="417"/>
    </row>
    <row r="30" spans="1:8" s="418" customFormat="1" ht="14.25" x14ac:dyDescent="0.2">
      <c r="A30" s="419">
        <v>90405</v>
      </c>
      <c r="B30" s="420">
        <v>28</v>
      </c>
      <c r="C30" s="421">
        <v>15</v>
      </c>
      <c r="D30" s="421">
        <v>28</v>
      </c>
      <c r="E30" s="417"/>
      <c r="F30" s="271"/>
      <c r="G30" s="417"/>
      <c r="H30" s="417"/>
    </row>
    <row r="31" spans="1:8" s="418" customFormat="1" ht="14.25" x14ac:dyDescent="0.2">
      <c r="A31" s="419" t="s">
        <v>305</v>
      </c>
      <c r="B31" s="420">
        <v>69</v>
      </c>
      <c r="C31" s="421">
        <v>29</v>
      </c>
      <c r="D31" s="421">
        <v>54</v>
      </c>
      <c r="E31" s="417"/>
      <c r="F31" s="271"/>
      <c r="G31" s="417"/>
      <c r="H31" s="417"/>
    </row>
    <row r="32" spans="1:8" s="418" customFormat="1" ht="15" x14ac:dyDescent="0.2">
      <c r="A32" s="425" t="s">
        <v>303</v>
      </c>
      <c r="B32" s="426">
        <f>SUM(B26:B31)</f>
        <v>150</v>
      </c>
      <c r="C32" s="426">
        <f>SUM(C26:C31)</f>
        <v>106</v>
      </c>
      <c r="D32" s="426">
        <f>SUM(D26:D31)</f>
        <v>173</v>
      </c>
      <c r="E32" s="417"/>
      <c r="G32" s="417"/>
      <c r="H32" s="417"/>
    </row>
    <row r="33" spans="1:9" s="418" customFormat="1" ht="14.25" x14ac:dyDescent="0.2">
      <c r="B33" s="417"/>
      <c r="C33" s="424"/>
      <c r="D33" s="424"/>
      <c r="E33" s="417"/>
      <c r="G33" s="417"/>
      <c r="H33" s="417"/>
    </row>
    <row r="34" spans="1:9" s="418" customFormat="1" ht="30" customHeight="1" x14ac:dyDescent="0.2">
      <c r="A34" s="445" t="s">
        <v>306</v>
      </c>
      <c r="B34" s="447" t="s">
        <v>285</v>
      </c>
      <c r="C34" s="448"/>
      <c r="D34" s="448"/>
      <c r="E34" s="449"/>
      <c r="F34" s="447" t="s">
        <v>286</v>
      </c>
      <c r="G34" s="448"/>
      <c r="H34" s="448"/>
      <c r="I34" s="449"/>
    </row>
    <row r="35" spans="1:9" s="418" customFormat="1" ht="22.5" customHeight="1" x14ac:dyDescent="0.2">
      <c r="A35" s="446"/>
      <c r="B35" s="416" t="s">
        <v>307</v>
      </c>
      <c r="C35" s="416" t="s">
        <v>308</v>
      </c>
      <c r="D35" s="416" t="s">
        <v>309</v>
      </c>
      <c r="E35" s="416" t="s">
        <v>310</v>
      </c>
      <c r="F35" s="416" t="s">
        <v>307</v>
      </c>
      <c r="G35" s="416" t="s">
        <v>308</v>
      </c>
      <c r="H35" s="416" t="s">
        <v>309</v>
      </c>
      <c r="I35" s="416" t="s">
        <v>310</v>
      </c>
    </row>
    <row r="36" spans="1:9" s="418" customFormat="1" ht="14.25" x14ac:dyDescent="0.2">
      <c r="A36" s="427" t="s">
        <v>311</v>
      </c>
      <c r="B36" s="428">
        <v>0</v>
      </c>
      <c r="C36" s="428">
        <v>0</v>
      </c>
      <c r="D36" s="428">
        <v>0</v>
      </c>
      <c r="E36" s="428">
        <v>0</v>
      </c>
      <c r="F36" s="429">
        <v>0</v>
      </c>
      <c r="G36" s="429">
        <v>0</v>
      </c>
      <c r="H36" s="428"/>
      <c r="I36" s="428"/>
    </row>
    <row r="37" spans="1:9" s="418" customFormat="1" ht="14.25" x14ac:dyDescent="0.2">
      <c r="A37" s="430" t="s">
        <v>312</v>
      </c>
      <c r="B37" s="431">
        <v>0</v>
      </c>
      <c r="C37" s="431">
        <v>0</v>
      </c>
      <c r="D37" s="431">
        <v>0</v>
      </c>
      <c r="E37" s="431">
        <v>0</v>
      </c>
      <c r="F37" s="429">
        <v>0</v>
      </c>
      <c r="G37" s="429">
        <v>0</v>
      </c>
      <c r="H37" s="428"/>
      <c r="I37" s="428"/>
    </row>
    <row r="38" spans="1:9" s="418" customFormat="1" ht="14.25" x14ac:dyDescent="0.2">
      <c r="A38" s="430" t="s">
        <v>313</v>
      </c>
      <c r="B38" s="431">
        <v>0</v>
      </c>
      <c r="C38" s="428">
        <v>0</v>
      </c>
      <c r="D38" s="428">
        <v>0</v>
      </c>
      <c r="E38" s="428">
        <v>0</v>
      </c>
      <c r="F38" s="429">
        <v>0</v>
      </c>
      <c r="G38" s="429">
        <v>0</v>
      </c>
      <c r="H38" s="428"/>
      <c r="I38" s="428"/>
    </row>
    <row r="39" spans="1:9" s="418" customFormat="1" ht="14.25" x14ac:dyDescent="0.2">
      <c r="A39" s="427" t="s">
        <v>314</v>
      </c>
      <c r="B39" s="431">
        <v>0</v>
      </c>
      <c r="C39" s="431">
        <v>2</v>
      </c>
      <c r="D39" s="428">
        <v>0</v>
      </c>
      <c r="E39" s="431">
        <v>0</v>
      </c>
      <c r="F39" s="429">
        <v>0</v>
      </c>
      <c r="G39" s="429">
        <v>5</v>
      </c>
      <c r="H39" s="428"/>
      <c r="I39" s="428"/>
    </row>
    <row r="40" spans="1:9" s="418" customFormat="1" ht="14.25" x14ac:dyDescent="0.2">
      <c r="A40" s="427" t="s">
        <v>315</v>
      </c>
      <c r="B40" s="431">
        <v>12</v>
      </c>
      <c r="C40" s="428">
        <v>8</v>
      </c>
      <c r="D40" s="428">
        <v>0</v>
      </c>
      <c r="E40" s="431">
        <v>0</v>
      </c>
      <c r="F40" s="429">
        <v>24</v>
      </c>
      <c r="G40" s="429">
        <v>12</v>
      </c>
      <c r="H40" s="428"/>
      <c r="I40" s="428"/>
    </row>
    <row r="41" spans="1:9" s="418" customFormat="1" ht="14.25" x14ac:dyDescent="0.2">
      <c r="A41" s="427" t="s">
        <v>316</v>
      </c>
      <c r="B41" s="431">
        <v>11</v>
      </c>
      <c r="C41" s="428">
        <v>13</v>
      </c>
      <c r="D41" s="428">
        <v>0</v>
      </c>
      <c r="E41" s="431">
        <v>2</v>
      </c>
      <c r="F41" s="429">
        <v>19</v>
      </c>
      <c r="G41" s="429">
        <v>21</v>
      </c>
      <c r="H41" s="428"/>
      <c r="I41" s="428"/>
    </row>
    <row r="42" spans="1:9" s="418" customFormat="1" ht="14.25" x14ac:dyDescent="0.2">
      <c r="A42" s="427" t="s">
        <v>317</v>
      </c>
      <c r="B42" s="431">
        <v>9</v>
      </c>
      <c r="C42" s="428">
        <v>10</v>
      </c>
      <c r="D42" s="428">
        <v>0</v>
      </c>
      <c r="E42" s="431">
        <v>0</v>
      </c>
      <c r="F42" s="429">
        <v>18</v>
      </c>
      <c r="G42" s="429">
        <v>14</v>
      </c>
      <c r="H42" s="428"/>
      <c r="I42" s="428"/>
    </row>
    <row r="43" spans="1:9" s="418" customFormat="1" ht="14.25" x14ac:dyDescent="0.2">
      <c r="A43" s="427" t="s">
        <v>318</v>
      </c>
      <c r="B43" s="431">
        <v>13</v>
      </c>
      <c r="C43" s="428">
        <v>10</v>
      </c>
      <c r="D43" s="428">
        <v>0</v>
      </c>
      <c r="E43" s="431">
        <v>0</v>
      </c>
      <c r="F43" s="429">
        <v>22</v>
      </c>
      <c r="G43" s="429">
        <v>12</v>
      </c>
      <c r="H43" s="428"/>
      <c r="I43" s="428"/>
    </row>
    <row r="44" spans="1:9" s="418" customFormat="1" ht="14.25" x14ac:dyDescent="0.2">
      <c r="A44" s="427" t="s">
        <v>319</v>
      </c>
      <c r="B44" s="431">
        <v>5</v>
      </c>
      <c r="C44" s="428">
        <v>11</v>
      </c>
      <c r="D44" s="428">
        <v>0</v>
      </c>
      <c r="E44" s="431">
        <v>0</v>
      </c>
      <c r="F44" s="429">
        <v>10</v>
      </c>
      <c r="G44" s="429">
        <v>15</v>
      </c>
      <c r="H44" s="428"/>
      <c r="I44" s="428"/>
    </row>
    <row r="45" spans="1:9" s="418" customFormat="1" ht="14.25" x14ac:dyDescent="0.2">
      <c r="A45" s="427" t="s">
        <v>320</v>
      </c>
      <c r="B45" s="431">
        <v>0</v>
      </c>
      <c r="C45" s="428">
        <v>0</v>
      </c>
      <c r="D45" s="428">
        <v>0</v>
      </c>
      <c r="E45" s="431">
        <v>0</v>
      </c>
      <c r="F45" s="429">
        <v>0</v>
      </c>
      <c r="G45" s="429">
        <v>1</v>
      </c>
      <c r="H45" s="428"/>
      <c r="I45" s="428"/>
    </row>
    <row r="46" spans="1:9" s="418" customFormat="1" ht="14.25" x14ac:dyDescent="0.2">
      <c r="A46" s="427" t="s">
        <v>321</v>
      </c>
      <c r="B46" s="431">
        <v>0</v>
      </c>
      <c r="C46" s="428">
        <v>0</v>
      </c>
      <c r="D46" s="428">
        <v>0</v>
      </c>
      <c r="E46" s="431">
        <v>0</v>
      </c>
      <c r="F46" s="429">
        <v>0</v>
      </c>
      <c r="G46" s="429">
        <v>0</v>
      </c>
      <c r="H46" s="428"/>
      <c r="I46" s="428"/>
    </row>
    <row r="47" spans="1:9" ht="15" x14ac:dyDescent="0.2">
      <c r="A47" s="432" t="s">
        <v>303</v>
      </c>
      <c r="B47" s="433">
        <f t="shared" ref="B47:I47" si="0">SUM(B36:B46)</f>
        <v>50</v>
      </c>
      <c r="C47" s="433">
        <f t="shared" si="0"/>
        <v>54</v>
      </c>
      <c r="D47" s="433">
        <f t="shared" si="0"/>
        <v>0</v>
      </c>
      <c r="E47" s="433">
        <f t="shared" si="0"/>
        <v>2</v>
      </c>
      <c r="F47" s="433">
        <f t="shared" si="0"/>
        <v>93</v>
      </c>
      <c r="G47" s="433">
        <f t="shared" si="0"/>
        <v>80</v>
      </c>
      <c r="H47" s="433">
        <f t="shared" si="0"/>
        <v>0</v>
      </c>
      <c r="I47" s="433">
        <f t="shared" si="0"/>
        <v>0</v>
      </c>
    </row>
    <row r="48" spans="1:9" x14ac:dyDescent="0.2">
      <c r="C48" s="410"/>
    </row>
    <row r="49" spans="1:3" ht="45" x14ac:dyDescent="0.2">
      <c r="A49" s="415" t="s">
        <v>322</v>
      </c>
      <c r="B49" s="436" t="s">
        <v>284</v>
      </c>
      <c r="C49" s="437" t="s">
        <v>323</v>
      </c>
    </row>
    <row r="50" spans="1:3" ht="14.25" x14ac:dyDescent="0.2">
      <c r="A50" s="438"/>
      <c r="B50" s="114">
        <f>IFERROR(('PROGRAM BUDGET &amp; FISCAL REPORT'!G13/'PARTICIPANTS &amp; DEMOGRAPHICS'!B6),"N/A")</f>
        <v>3028.4886620689658</v>
      </c>
      <c r="C50" s="114">
        <f>IFERROR(('PROGRAM BUDGET &amp; FISCAL REPORT'!N13/'PARTICIPANTS &amp; DEMOGRAPHICS'!D6),"N/A")</f>
        <v>2447.7744481605346</v>
      </c>
    </row>
  </sheetData>
  <sheetProtection algorithmName="SHA-512" hashValue="V7JkOZj6meSHwiTX6l4t6Cs4Z1T7jdug++qChsv09RHFBBcNDMQ1+M+Nm55elX79WDOG7UldboBcbW5xmL5luA==" saltValue="FAdD7YJ72V449uGdU6001A==" spinCount="100000" sheet="1" objects="1" scenarios="1"/>
  <mergeCells count="3">
    <mergeCell ref="A34:A35"/>
    <mergeCell ref="B34:E34"/>
    <mergeCell ref="F34:I34"/>
  </mergeCells>
  <pageMargins left="0.7" right="0.7" top="0.75" bottom="0.75" header="0.3" footer="0.3"/>
  <pageSetup scale="62" orientation="landscape" horizontalDpi="4294967295" verticalDpi="4294967295" r:id="rId1"/>
  <headerFooter>
    <oddFooter>&amp;LCity of Santa Monica
Exhibit C – Program Budget
&amp;C&amp;P&amp;RFiscal Year 2022-23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40" hidden="1" customWidth="1"/>
    <col min="2" max="2" width="48.85546875" style="40" customWidth="1"/>
    <col min="3" max="3" width="15.42578125" style="36" customWidth="1"/>
    <col min="4" max="4" width="19.140625" style="36" customWidth="1"/>
    <col min="5" max="5" width="19.7109375" style="36" customWidth="1"/>
    <col min="6" max="6" width="19.42578125" style="36" customWidth="1"/>
    <col min="7" max="7" width="31.42578125" style="36" customWidth="1"/>
    <col min="8" max="16384" width="11.42578125" style="40"/>
  </cols>
  <sheetData>
    <row r="1" spans="1:8" ht="18" x14ac:dyDescent="0.25">
      <c r="A1" s="19"/>
      <c r="B1" s="29" t="s">
        <v>36</v>
      </c>
      <c r="C1" s="40"/>
      <c r="D1" s="40"/>
      <c r="E1" s="40"/>
      <c r="F1" s="40"/>
      <c r="G1" s="40"/>
    </row>
    <row r="2" spans="1:8" ht="18" x14ac:dyDescent="0.25">
      <c r="A2" s="19"/>
      <c r="B2" s="29" t="s">
        <v>324</v>
      </c>
      <c r="C2" s="40"/>
      <c r="D2" s="40"/>
      <c r="E2" s="40"/>
      <c r="F2" s="40"/>
      <c r="G2" s="40"/>
    </row>
    <row r="3" spans="1:8" ht="22.5" customHeight="1" x14ac:dyDescent="0.25">
      <c r="A3" s="19"/>
      <c r="B3" s="282" t="str">
        <f>'PROGRAM BUDGET &amp; FISCAL REPORT'!A6</f>
        <v>AGENCY NAME:</v>
      </c>
      <c r="C3" s="115" t="str">
        <f>'PROGRAM BUDGET &amp; FISCAL REPORT'!B6</f>
        <v>The Chrysalis Center</v>
      </c>
      <c r="D3" s="116"/>
      <c r="E3" s="116"/>
      <c r="F3" s="116"/>
      <c r="G3" s="40"/>
    </row>
    <row r="4" spans="1:8" ht="22.5" customHeight="1" x14ac:dyDescent="0.25">
      <c r="A4" s="19"/>
      <c r="B4" s="282" t="str">
        <f>'PROGRAM BUDGET &amp; FISCAL REPORT'!A7</f>
        <v>PROGRAM NAME:</v>
      </c>
      <c r="C4" s="117" t="str">
        <f>'PROGRAM BUDGET &amp; FISCAL REPORT'!B7</f>
        <v>Santa Monica Employment Center</v>
      </c>
      <c r="D4" s="118"/>
      <c r="E4" s="118"/>
      <c r="F4" s="118"/>
      <c r="G4" s="40"/>
    </row>
    <row r="5" spans="1:8" ht="8.25" customHeight="1" thickBot="1" x14ac:dyDescent="0.25">
      <c r="A5" s="19"/>
      <c r="B5" s="404"/>
      <c r="C5" s="40"/>
      <c r="D5" s="40"/>
      <c r="E5" s="40"/>
      <c r="F5" s="40"/>
      <c r="G5" s="40"/>
    </row>
    <row r="6" spans="1:8" ht="52.5" customHeight="1" x14ac:dyDescent="0.55000000000000004">
      <c r="B6" s="42" t="s">
        <v>325</v>
      </c>
      <c r="C6" s="43" t="s">
        <v>326</v>
      </c>
      <c r="D6" s="43"/>
      <c r="E6" s="43" t="s">
        <v>327</v>
      </c>
      <c r="F6" s="44"/>
      <c r="G6" s="40"/>
    </row>
    <row r="7" spans="1:8" ht="14.25" x14ac:dyDescent="0.2">
      <c r="B7" s="45" t="s">
        <v>328</v>
      </c>
      <c r="C7" s="46">
        <f>'PARTICIPANTS &amp; DEMOGRAPHICS'!B6</f>
        <v>725</v>
      </c>
      <c r="D7" s="47"/>
      <c r="E7" s="47">
        <f>'PARTICIPANTS &amp; DEMOGRAPHICS'!D6</f>
        <v>897</v>
      </c>
      <c r="F7" s="48"/>
      <c r="G7" s="40"/>
    </row>
    <row r="8" spans="1:8" ht="14.25" x14ac:dyDescent="0.2">
      <c r="B8" s="49" t="s">
        <v>329</v>
      </c>
      <c r="C8" s="46">
        <f>'PARTICIPANTS &amp; DEMOGRAPHICS'!B7</f>
        <v>150</v>
      </c>
      <c r="D8" s="47"/>
      <c r="E8" s="47">
        <f>'PARTICIPANTS &amp; DEMOGRAPHICS'!D7</f>
        <v>173</v>
      </c>
      <c r="F8" s="48"/>
      <c r="G8" s="40"/>
    </row>
    <row r="9" spans="1:8" ht="14.25" x14ac:dyDescent="0.2">
      <c r="B9" s="45" t="s">
        <v>330</v>
      </c>
      <c r="C9" s="70">
        <f>IFERROR(C8/C7, "N/A")</f>
        <v>0.20689655172413793</v>
      </c>
      <c r="D9" s="51"/>
      <c r="E9" s="124">
        <f>IFERROR(E8/E7, "N/A")</f>
        <v>0.19286510590858416</v>
      </c>
      <c r="F9" s="48"/>
      <c r="G9" s="40"/>
    </row>
    <row r="10" spans="1:8" ht="14.25" x14ac:dyDescent="0.2">
      <c r="B10" s="45"/>
      <c r="C10" s="50"/>
      <c r="D10" s="51"/>
      <c r="E10" s="46"/>
      <c r="F10" s="48"/>
      <c r="G10" s="40"/>
    </row>
    <row r="11" spans="1:8" ht="63.75" customHeight="1" x14ac:dyDescent="0.55000000000000004">
      <c r="B11" s="52" t="s">
        <v>331</v>
      </c>
      <c r="C11" s="402" t="s">
        <v>332</v>
      </c>
      <c r="D11" s="402" t="s">
        <v>333</v>
      </c>
      <c r="E11" s="402" t="s">
        <v>334</v>
      </c>
      <c r="F11" s="403" t="s">
        <v>335</v>
      </c>
      <c r="G11" s="40"/>
    </row>
    <row r="12" spans="1:8" ht="16.5" customHeight="1" x14ac:dyDescent="0.2">
      <c r="B12" s="45" t="s">
        <v>336</v>
      </c>
      <c r="C12" s="119">
        <f>'PROGRAM BUDGET &amp; FISCAL REPORT'!G13</f>
        <v>2195654.2800000003</v>
      </c>
      <c r="D12" s="119">
        <f>'PROGRAM BUDGET &amp; FISCAL REPORT'!H13</f>
        <v>300448.5</v>
      </c>
      <c r="E12" s="119">
        <f>'PROGRAM BUDGET &amp; FISCAL REPORT'!N13</f>
        <v>2195653.6799999997</v>
      </c>
      <c r="F12" s="120">
        <f>'PROGRAM BUDGET &amp; FISCAL REPORT'!L13</f>
        <v>300449</v>
      </c>
      <c r="G12" s="40"/>
    </row>
    <row r="13" spans="1:8" ht="16.5" customHeight="1" x14ac:dyDescent="0.2">
      <c r="B13" s="45"/>
      <c r="C13" s="53"/>
      <c r="D13" s="53"/>
      <c r="E13" s="53"/>
      <c r="F13" s="54"/>
      <c r="G13" s="40"/>
    </row>
    <row r="14" spans="1:8" ht="19.5" x14ac:dyDescent="0.55000000000000004">
      <c r="B14" s="52" t="s">
        <v>337</v>
      </c>
      <c r="C14" s="450" t="s">
        <v>338</v>
      </c>
      <c r="D14" s="450"/>
      <c r="E14" s="450" t="s">
        <v>339</v>
      </c>
      <c r="F14" s="451"/>
      <c r="G14" s="40"/>
    </row>
    <row r="15" spans="1:8" ht="14.25" x14ac:dyDescent="0.2">
      <c r="B15" s="45" t="s">
        <v>340</v>
      </c>
      <c r="C15" s="121">
        <f>IFERROR(C12*C9,"N/A")</f>
        <v>454273.29931034485</v>
      </c>
      <c r="D15" s="55">
        <f>IFERROR(C15/C12,"N/A")</f>
        <v>0.20689655172413793</v>
      </c>
      <c r="E15" s="122">
        <f>IFERROR(E12*E9,"N/A")</f>
        <v>423464.97953177249</v>
      </c>
      <c r="F15" s="57">
        <f>IFERROR(E15/E12,"N/A")</f>
        <v>0.19286510590858416</v>
      </c>
      <c r="G15" s="40"/>
    </row>
    <row r="16" spans="1:8" ht="14.25" x14ac:dyDescent="0.2">
      <c r="B16" s="45" t="s">
        <v>341</v>
      </c>
      <c r="C16" s="121">
        <f>D12</f>
        <v>300448.5</v>
      </c>
      <c r="D16" s="55">
        <f>IFERROR(C16/C15, "N/A")</f>
        <v>0.66138269727964638</v>
      </c>
      <c r="E16" s="122">
        <f>F12</f>
        <v>300449</v>
      </c>
      <c r="F16" s="57">
        <f>IFERROR(E16/E15, "N/A")</f>
        <v>0.70950140985025034</v>
      </c>
      <c r="G16" s="40"/>
      <c r="H16" s="41"/>
    </row>
    <row r="17" spans="2:7" ht="15" thickBot="1" x14ac:dyDescent="0.25">
      <c r="B17" s="45"/>
      <c r="C17" s="30"/>
      <c r="D17" s="55"/>
      <c r="E17" s="56"/>
      <c r="F17" s="57"/>
      <c r="G17" s="40"/>
    </row>
    <row r="18" spans="2:7" ht="15.75" thickBot="1" x14ac:dyDescent="0.3">
      <c r="B18" s="58" t="s">
        <v>342</v>
      </c>
      <c r="C18" s="123">
        <f>IFERROR(C15-C16,"N/A")</f>
        <v>153824.79931034485</v>
      </c>
      <c r="D18" s="59">
        <f>IFERROR(C18/C15, "N/A")</f>
        <v>0.33861730272035362</v>
      </c>
      <c r="E18" s="123">
        <f>IFERROR(E15-E16, "N/A")</f>
        <v>123015.97953177249</v>
      </c>
      <c r="F18" s="60">
        <f>IFERROR(E18/E15, "N/A")</f>
        <v>0.2904985901497496</v>
      </c>
      <c r="G18" s="40"/>
    </row>
    <row r="19" spans="2:7" ht="30.75" thickBot="1" x14ac:dyDescent="0.3">
      <c r="B19" s="45"/>
      <c r="C19" s="61"/>
      <c r="D19" s="62" t="s">
        <v>343</v>
      </c>
      <c r="E19" s="47"/>
      <c r="F19" s="62" t="s">
        <v>343</v>
      </c>
    </row>
    <row r="20" spans="2:7" s="1" customFormat="1" ht="12.75" x14ac:dyDescent="0.2">
      <c r="B20" s="40"/>
      <c r="C20" s="36"/>
      <c r="D20" s="36"/>
      <c r="E20" s="36"/>
      <c r="F20" s="36"/>
      <c r="G20" s="36"/>
    </row>
  </sheetData>
  <sheetProtection algorithmName="SHA-512" hashValue="bNvUX17JqQ5EZm0JFGJEaI945A+bksIifIjK/wJuCzn+IbjIbrjmcuMzAC5tIs3PChcw0LONuHl4aperuppcnQ==" saltValue="SnjVgjZhtKI3l01WIPOpEw=="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 – Program Budget
&amp;C&amp;P&amp;RFiscal Year 2022-23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M37"/>
  <sheetViews>
    <sheetView zoomScaleNormal="100" zoomScaleSheetLayoutView="90" workbookViewId="0">
      <selection activeCell="F1" sqref="F1"/>
    </sheetView>
  </sheetViews>
  <sheetFormatPr defaultRowHeight="12.75" x14ac:dyDescent="0.2"/>
  <cols>
    <col min="1" max="1" width="12.28515625" style="1" customWidth="1"/>
    <col min="2" max="2" width="33.7109375" style="1" customWidth="1"/>
    <col min="3" max="4" width="16.42578125" style="1" customWidth="1"/>
    <col min="5" max="5" width="36.85546875" style="1" customWidth="1"/>
    <col min="6" max="6" width="9.140625" style="1"/>
    <col min="7" max="7" width="9.7109375" style="1" customWidth="1"/>
    <col min="8" max="253" width="9.140625" style="1"/>
    <col min="254" max="254" width="12.28515625" style="1" customWidth="1"/>
    <col min="255" max="255" width="21" style="1" customWidth="1"/>
    <col min="256" max="256" width="15.42578125" style="1" customWidth="1"/>
    <col min="257" max="259" width="12.85546875" style="1" customWidth="1"/>
    <col min="260" max="260" width="9.140625" style="1"/>
    <col min="261" max="261" width="15.42578125" style="1" customWidth="1"/>
    <col min="262" max="262" width="9.140625" style="1"/>
    <col min="263" max="263" width="9.7109375" style="1" customWidth="1"/>
    <col min="264" max="509" width="9.140625" style="1"/>
    <col min="510" max="510" width="12.28515625" style="1" customWidth="1"/>
    <col min="511" max="511" width="21" style="1" customWidth="1"/>
    <col min="512" max="512" width="15.42578125" style="1" customWidth="1"/>
    <col min="513" max="515" width="12.85546875" style="1" customWidth="1"/>
    <col min="516" max="516" width="9.140625" style="1"/>
    <col min="517" max="517" width="15.42578125" style="1" customWidth="1"/>
    <col min="518" max="518" width="9.140625" style="1"/>
    <col min="519" max="519" width="9.7109375" style="1" customWidth="1"/>
    <col min="520" max="765" width="9.140625" style="1"/>
    <col min="766" max="766" width="12.28515625" style="1" customWidth="1"/>
    <col min="767" max="767" width="21" style="1" customWidth="1"/>
    <col min="768" max="768" width="15.42578125" style="1" customWidth="1"/>
    <col min="769" max="771" width="12.85546875" style="1" customWidth="1"/>
    <col min="772" max="772" width="9.140625" style="1"/>
    <col min="773" max="773" width="15.42578125" style="1" customWidth="1"/>
    <col min="774" max="774" width="9.140625" style="1"/>
    <col min="775" max="775" width="9.7109375" style="1" customWidth="1"/>
    <col min="776" max="1021" width="9.140625" style="1"/>
    <col min="1022" max="1022" width="12.28515625" style="1" customWidth="1"/>
    <col min="1023" max="1023" width="21" style="1" customWidth="1"/>
    <col min="1024" max="1024" width="15.42578125" style="1" customWidth="1"/>
    <col min="1025" max="1027" width="12.85546875" style="1" customWidth="1"/>
    <col min="1028" max="1028" width="9.140625" style="1"/>
    <col min="1029" max="1029" width="15.42578125" style="1" customWidth="1"/>
    <col min="1030" max="1030" width="9.140625" style="1"/>
    <col min="1031" max="1031" width="9.7109375" style="1" customWidth="1"/>
    <col min="1032" max="1277" width="9.140625" style="1"/>
    <col min="1278" max="1278" width="12.28515625" style="1" customWidth="1"/>
    <col min="1279" max="1279" width="21" style="1" customWidth="1"/>
    <col min="1280" max="1280" width="15.42578125" style="1" customWidth="1"/>
    <col min="1281" max="1283" width="12.85546875" style="1" customWidth="1"/>
    <col min="1284" max="1284" width="9.140625" style="1"/>
    <col min="1285" max="1285" width="15.42578125" style="1" customWidth="1"/>
    <col min="1286" max="1286" width="9.140625" style="1"/>
    <col min="1287" max="1287" width="9.7109375" style="1" customWidth="1"/>
    <col min="1288" max="1533" width="9.140625" style="1"/>
    <col min="1534" max="1534" width="12.28515625" style="1" customWidth="1"/>
    <col min="1535" max="1535" width="21" style="1" customWidth="1"/>
    <col min="1536" max="1536" width="15.42578125" style="1" customWidth="1"/>
    <col min="1537" max="1539" width="12.85546875" style="1" customWidth="1"/>
    <col min="1540" max="1540" width="9.140625" style="1"/>
    <col min="1541" max="1541" width="15.42578125" style="1" customWidth="1"/>
    <col min="1542" max="1542" width="9.140625" style="1"/>
    <col min="1543" max="1543" width="9.7109375" style="1" customWidth="1"/>
    <col min="1544" max="1789" width="9.140625" style="1"/>
    <col min="1790" max="1790" width="12.28515625" style="1" customWidth="1"/>
    <col min="1791" max="1791" width="21" style="1" customWidth="1"/>
    <col min="1792" max="1792" width="15.42578125" style="1" customWidth="1"/>
    <col min="1793" max="1795" width="12.85546875" style="1" customWidth="1"/>
    <col min="1796" max="1796" width="9.140625" style="1"/>
    <col min="1797" max="1797" width="15.42578125" style="1" customWidth="1"/>
    <col min="1798" max="1798" width="9.140625" style="1"/>
    <col min="1799" max="1799" width="9.7109375" style="1" customWidth="1"/>
    <col min="1800" max="2045" width="9.140625" style="1"/>
    <col min="2046" max="2046" width="12.28515625" style="1" customWidth="1"/>
    <col min="2047" max="2047" width="21" style="1" customWidth="1"/>
    <col min="2048" max="2048" width="15.42578125" style="1" customWidth="1"/>
    <col min="2049" max="2051" width="12.85546875" style="1" customWidth="1"/>
    <col min="2052" max="2052" width="9.140625" style="1"/>
    <col min="2053" max="2053" width="15.42578125" style="1" customWidth="1"/>
    <col min="2054" max="2054" width="9.140625" style="1"/>
    <col min="2055" max="2055" width="9.7109375" style="1" customWidth="1"/>
    <col min="2056" max="2301" width="9.140625" style="1"/>
    <col min="2302" max="2302" width="12.28515625" style="1" customWidth="1"/>
    <col min="2303" max="2303" width="21" style="1" customWidth="1"/>
    <col min="2304" max="2304" width="15.42578125" style="1" customWidth="1"/>
    <col min="2305" max="2307" width="12.85546875" style="1" customWidth="1"/>
    <col min="2308" max="2308" width="9.140625" style="1"/>
    <col min="2309" max="2309" width="15.42578125" style="1" customWidth="1"/>
    <col min="2310" max="2310" width="9.140625" style="1"/>
    <col min="2311" max="2311" width="9.7109375" style="1" customWidth="1"/>
    <col min="2312" max="2557" width="9.140625" style="1"/>
    <col min="2558" max="2558" width="12.28515625" style="1" customWidth="1"/>
    <col min="2559" max="2559" width="21" style="1" customWidth="1"/>
    <col min="2560" max="2560" width="15.42578125" style="1" customWidth="1"/>
    <col min="2561" max="2563" width="12.85546875" style="1" customWidth="1"/>
    <col min="2564" max="2564" width="9.140625" style="1"/>
    <col min="2565" max="2565" width="15.42578125" style="1" customWidth="1"/>
    <col min="2566" max="2566" width="9.140625" style="1"/>
    <col min="2567" max="2567" width="9.7109375" style="1" customWidth="1"/>
    <col min="2568" max="2813" width="9.140625" style="1"/>
    <col min="2814" max="2814" width="12.28515625" style="1" customWidth="1"/>
    <col min="2815" max="2815" width="21" style="1" customWidth="1"/>
    <col min="2816" max="2816" width="15.42578125" style="1" customWidth="1"/>
    <col min="2817" max="2819" width="12.85546875" style="1" customWidth="1"/>
    <col min="2820" max="2820" width="9.140625" style="1"/>
    <col min="2821" max="2821" width="15.42578125" style="1" customWidth="1"/>
    <col min="2822" max="2822" width="9.140625" style="1"/>
    <col min="2823" max="2823" width="9.7109375" style="1" customWidth="1"/>
    <col min="2824" max="3069" width="9.140625" style="1"/>
    <col min="3070" max="3070" width="12.28515625" style="1" customWidth="1"/>
    <col min="3071" max="3071" width="21" style="1" customWidth="1"/>
    <col min="3072" max="3072" width="15.42578125" style="1" customWidth="1"/>
    <col min="3073" max="3075" width="12.85546875" style="1" customWidth="1"/>
    <col min="3076" max="3076" width="9.140625" style="1"/>
    <col min="3077" max="3077" width="15.42578125" style="1" customWidth="1"/>
    <col min="3078" max="3078" width="9.140625" style="1"/>
    <col min="3079" max="3079" width="9.7109375" style="1" customWidth="1"/>
    <col min="3080" max="3325" width="9.140625" style="1"/>
    <col min="3326" max="3326" width="12.28515625" style="1" customWidth="1"/>
    <col min="3327" max="3327" width="21" style="1" customWidth="1"/>
    <col min="3328" max="3328" width="15.42578125" style="1" customWidth="1"/>
    <col min="3329" max="3331" width="12.85546875" style="1" customWidth="1"/>
    <col min="3332" max="3332" width="9.140625" style="1"/>
    <col min="3333" max="3333" width="15.42578125" style="1" customWidth="1"/>
    <col min="3334" max="3334" width="9.140625" style="1"/>
    <col min="3335" max="3335" width="9.7109375" style="1" customWidth="1"/>
    <col min="3336" max="3581" width="9.140625" style="1"/>
    <col min="3582" max="3582" width="12.28515625" style="1" customWidth="1"/>
    <col min="3583" max="3583" width="21" style="1" customWidth="1"/>
    <col min="3584" max="3584" width="15.42578125" style="1" customWidth="1"/>
    <col min="3585" max="3587" width="12.85546875" style="1" customWidth="1"/>
    <col min="3588" max="3588" width="9.140625" style="1"/>
    <col min="3589" max="3589" width="15.42578125" style="1" customWidth="1"/>
    <col min="3590" max="3590" width="9.140625" style="1"/>
    <col min="3591" max="3591" width="9.7109375" style="1" customWidth="1"/>
    <col min="3592" max="3837" width="9.140625" style="1"/>
    <col min="3838" max="3838" width="12.28515625" style="1" customWidth="1"/>
    <col min="3839" max="3839" width="21" style="1" customWidth="1"/>
    <col min="3840" max="3840" width="15.42578125" style="1" customWidth="1"/>
    <col min="3841" max="3843" width="12.85546875" style="1" customWidth="1"/>
    <col min="3844" max="3844" width="9.140625" style="1"/>
    <col min="3845" max="3845" width="15.42578125" style="1" customWidth="1"/>
    <col min="3846" max="3846" width="9.140625" style="1"/>
    <col min="3847" max="3847" width="9.7109375" style="1" customWidth="1"/>
    <col min="3848" max="4093" width="9.140625" style="1"/>
    <col min="4094" max="4094" width="12.28515625" style="1" customWidth="1"/>
    <col min="4095" max="4095" width="21" style="1" customWidth="1"/>
    <col min="4096" max="4096" width="15.42578125" style="1" customWidth="1"/>
    <col min="4097" max="4099" width="12.85546875" style="1" customWidth="1"/>
    <col min="4100" max="4100" width="9.140625" style="1"/>
    <col min="4101" max="4101" width="15.42578125" style="1" customWidth="1"/>
    <col min="4102" max="4102" width="9.140625" style="1"/>
    <col min="4103" max="4103" width="9.7109375" style="1" customWidth="1"/>
    <col min="4104" max="4349" width="9.140625" style="1"/>
    <col min="4350" max="4350" width="12.28515625" style="1" customWidth="1"/>
    <col min="4351" max="4351" width="21" style="1" customWidth="1"/>
    <col min="4352" max="4352" width="15.42578125" style="1" customWidth="1"/>
    <col min="4353" max="4355" width="12.85546875" style="1" customWidth="1"/>
    <col min="4356" max="4356" width="9.140625" style="1"/>
    <col min="4357" max="4357" width="15.42578125" style="1" customWidth="1"/>
    <col min="4358" max="4358" width="9.140625" style="1"/>
    <col min="4359" max="4359" width="9.7109375" style="1" customWidth="1"/>
    <col min="4360" max="4605" width="9.140625" style="1"/>
    <col min="4606" max="4606" width="12.28515625" style="1" customWidth="1"/>
    <col min="4607" max="4607" width="21" style="1" customWidth="1"/>
    <col min="4608" max="4608" width="15.42578125" style="1" customWidth="1"/>
    <col min="4609" max="4611" width="12.85546875" style="1" customWidth="1"/>
    <col min="4612" max="4612" width="9.140625" style="1"/>
    <col min="4613" max="4613" width="15.42578125" style="1" customWidth="1"/>
    <col min="4614" max="4614" width="9.140625" style="1"/>
    <col min="4615" max="4615" width="9.7109375" style="1" customWidth="1"/>
    <col min="4616" max="4861" width="9.140625" style="1"/>
    <col min="4862" max="4862" width="12.28515625" style="1" customWidth="1"/>
    <col min="4863" max="4863" width="21" style="1" customWidth="1"/>
    <col min="4864" max="4864" width="15.42578125" style="1" customWidth="1"/>
    <col min="4865" max="4867" width="12.85546875" style="1" customWidth="1"/>
    <col min="4868" max="4868" width="9.140625" style="1"/>
    <col min="4869" max="4869" width="15.42578125" style="1" customWidth="1"/>
    <col min="4870" max="4870" width="9.140625" style="1"/>
    <col min="4871" max="4871" width="9.7109375" style="1" customWidth="1"/>
    <col min="4872" max="5117" width="9.140625" style="1"/>
    <col min="5118" max="5118" width="12.28515625" style="1" customWidth="1"/>
    <col min="5119" max="5119" width="21" style="1" customWidth="1"/>
    <col min="5120" max="5120" width="15.42578125" style="1" customWidth="1"/>
    <col min="5121" max="5123" width="12.85546875" style="1" customWidth="1"/>
    <col min="5124" max="5124" width="9.140625" style="1"/>
    <col min="5125" max="5125" width="15.42578125" style="1" customWidth="1"/>
    <col min="5126" max="5126" width="9.140625" style="1"/>
    <col min="5127" max="5127" width="9.7109375" style="1" customWidth="1"/>
    <col min="5128" max="5373" width="9.140625" style="1"/>
    <col min="5374" max="5374" width="12.28515625" style="1" customWidth="1"/>
    <col min="5375" max="5375" width="21" style="1" customWidth="1"/>
    <col min="5376" max="5376" width="15.42578125" style="1" customWidth="1"/>
    <col min="5377" max="5379" width="12.85546875" style="1" customWidth="1"/>
    <col min="5380" max="5380" width="9.140625" style="1"/>
    <col min="5381" max="5381" width="15.42578125" style="1" customWidth="1"/>
    <col min="5382" max="5382" width="9.140625" style="1"/>
    <col min="5383" max="5383" width="9.7109375" style="1" customWidth="1"/>
    <col min="5384" max="5629" width="9.140625" style="1"/>
    <col min="5630" max="5630" width="12.28515625" style="1" customWidth="1"/>
    <col min="5631" max="5631" width="21" style="1" customWidth="1"/>
    <col min="5632" max="5632" width="15.42578125" style="1" customWidth="1"/>
    <col min="5633" max="5635" width="12.85546875" style="1" customWidth="1"/>
    <col min="5636" max="5636" width="9.140625" style="1"/>
    <col min="5637" max="5637" width="15.42578125" style="1" customWidth="1"/>
    <col min="5638" max="5638" width="9.140625" style="1"/>
    <col min="5639" max="5639" width="9.7109375" style="1" customWidth="1"/>
    <col min="5640" max="5885" width="9.140625" style="1"/>
    <col min="5886" max="5886" width="12.28515625" style="1" customWidth="1"/>
    <col min="5887" max="5887" width="21" style="1" customWidth="1"/>
    <col min="5888" max="5888" width="15.42578125" style="1" customWidth="1"/>
    <col min="5889" max="5891" width="12.85546875" style="1" customWidth="1"/>
    <col min="5892" max="5892" width="9.140625" style="1"/>
    <col min="5893" max="5893" width="15.42578125" style="1" customWidth="1"/>
    <col min="5894" max="5894" width="9.140625" style="1"/>
    <col min="5895" max="5895" width="9.7109375" style="1" customWidth="1"/>
    <col min="5896" max="6141" width="9.140625" style="1"/>
    <col min="6142" max="6142" width="12.28515625" style="1" customWidth="1"/>
    <col min="6143" max="6143" width="21" style="1" customWidth="1"/>
    <col min="6144" max="6144" width="15.42578125" style="1" customWidth="1"/>
    <col min="6145" max="6147" width="12.85546875" style="1" customWidth="1"/>
    <col min="6148" max="6148" width="9.140625" style="1"/>
    <col min="6149" max="6149" width="15.42578125" style="1" customWidth="1"/>
    <col min="6150" max="6150" width="9.140625" style="1"/>
    <col min="6151" max="6151" width="9.7109375" style="1" customWidth="1"/>
    <col min="6152" max="6397" width="9.140625" style="1"/>
    <col min="6398" max="6398" width="12.28515625" style="1" customWidth="1"/>
    <col min="6399" max="6399" width="21" style="1" customWidth="1"/>
    <col min="6400" max="6400" width="15.42578125" style="1" customWidth="1"/>
    <col min="6401" max="6403" width="12.85546875" style="1" customWidth="1"/>
    <col min="6404" max="6404" width="9.140625" style="1"/>
    <col min="6405" max="6405" width="15.42578125" style="1" customWidth="1"/>
    <col min="6406" max="6406" width="9.140625" style="1"/>
    <col min="6407" max="6407" width="9.7109375" style="1" customWidth="1"/>
    <col min="6408" max="6653" width="9.140625" style="1"/>
    <col min="6654" max="6654" width="12.28515625" style="1" customWidth="1"/>
    <col min="6655" max="6655" width="21" style="1" customWidth="1"/>
    <col min="6656" max="6656" width="15.42578125" style="1" customWidth="1"/>
    <col min="6657" max="6659" width="12.85546875" style="1" customWidth="1"/>
    <col min="6660" max="6660" width="9.140625" style="1"/>
    <col min="6661" max="6661" width="15.42578125" style="1" customWidth="1"/>
    <col min="6662" max="6662" width="9.140625" style="1"/>
    <col min="6663" max="6663" width="9.7109375" style="1" customWidth="1"/>
    <col min="6664" max="6909" width="9.140625" style="1"/>
    <col min="6910" max="6910" width="12.28515625" style="1" customWidth="1"/>
    <col min="6911" max="6911" width="21" style="1" customWidth="1"/>
    <col min="6912" max="6912" width="15.42578125" style="1" customWidth="1"/>
    <col min="6913" max="6915" width="12.85546875" style="1" customWidth="1"/>
    <col min="6916" max="6916" width="9.140625" style="1"/>
    <col min="6917" max="6917" width="15.42578125" style="1" customWidth="1"/>
    <col min="6918" max="6918" width="9.140625" style="1"/>
    <col min="6919" max="6919" width="9.7109375" style="1" customWidth="1"/>
    <col min="6920" max="7165" width="9.140625" style="1"/>
    <col min="7166" max="7166" width="12.28515625" style="1" customWidth="1"/>
    <col min="7167" max="7167" width="21" style="1" customWidth="1"/>
    <col min="7168" max="7168" width="15.42578125" style="1" customWidth="1"/>
    <col min="7169" max="7171" width="12.85546875" style="1" customWidth="1"/>
    <col min="7172" max="7172" width="9.140625" style="1"/>
    <col min="7173" max="7173" width="15.42578125" style="1" customWidth="1"/>
    <col min="7174" max="7174" width="9.140625" style="1"/>
    <col min="7175" max="7175" width="9.7109375" style="1" customWidth="1"/>
    <col min="7176" max="7421" width="9.140625" style="1"/>
    <col min="7422" max="7422" width="12.28515625" style="1" customWidth="1"/>
    <col min="7423" max="7423" width="21" style="1" customWidth="1"/>
    <col min="7424" max="7424" width="15.42578125" style="1" customWidth="1"/>
    <col min="7425" max="7427" width="12.85546875" style="1" customWidth="1"/>
    <col min="7428" max="7428" width="9.140625" style="1"/>
    <col min="7429" max="7429" width="15.42578125" style="1" customWidth="1"/>
    <col min="7430" max="7430" width="9.140625" style="1"/>
    <col min="7431" max="7431" width="9.7109375" style="1" customWidth="1"/>
    <col min="7432" max="7677" width="9.140625" style="1"/>
    <col min="7678" max="7678" width="12.28515625" style="1" customWidth="1"/>
    <col min="7679" max="7679" width="21" style="1" customWidth="1"/>
    <col min="7680" max="7680" width="15.42578125" style="1" customWidth="1"/>
    <col min="7681" max="7683" width="12.85546875" style="1" customWidth="1"/>
    <col min="7684" max="7684" width="9.140625" style="1"/>
    <col min="7685" max="7685" width="15.42578125" style="1" customWidth="1"/>
    <col min="7686" max="7686" width="9.140625" style="1"/>
    <col min="7687" max="7687" width="9.7109375" style="1" customWidth="1"/>
    <col min="7688" max="7933" width="9.140625" style="1"/>
    <col min="7934" max="7934" width="12.28515625" style="1" customWidth="1"/>
    <col min="7935" max="7935" width="21" style="1" customWidth="1"/>
    <col min="7936" max="7936" width="15.42578125" style="1" customWidth="1"/>
    <col min="7937" max="7939" width="12.85546875" style="1" customWidth="1"/>
    <col min="7940" max="7940" width="9.140625" style="1"/>
    <col min="7941" max="7941" width="15.42578125" style="1" customWidth="1"/>
    <col min="7942" max="7942" width="9.140625" style="1"/>
    <col min="7943" max="7943" width="9.7109375" style="1" customWidth="1"/>
    <col min="7944" max="8189" width="9.140625" style="1"/>
    <col min="8190" max="8190" width="12.28515625" style="1" customWidth="1"/>
    <col min="8191" max="8191" width="21" style="1" customWidth="1"/>
    <col min="8192" max="8192" width="15.42578125" style="1" customWidth="1"/>
    <col min="8193" max="8195" width="12.85546875" style="1" customWidth="1"/>
    <col min="8196" max="8196" width="9.140625" style="1"/>
    <col min="8197" max="8197" width="15.42578125" style="1" customWidth="1"/>
    <col min="8198" max="8198" width="9.140625" style="1"/>
    <col min="8199" max="8199" width="9.7109375" style="1" customWidth="1"/>
    <col min="8200" max="8445" width="9.140625" style="1"/>
    <col min="8446" max="8446" width="12.28515625" style="1" customWidth="1"/>
    <col min="8447" max="8447" width="21" style="1" customWidth="1"/>
    <col min="8448" max="8448" width="15.42578125" style="1" customWidth="1"/>
    <col min="8449" max="8451" width="12.85546875" style="1" customWidth="1"/>
    <col min="8452" max="8452" width="9.140625" style="1"/>
    <col min="8453" max="8453" width="15.42578125" style="1" customWidth="1"/>
    <col min="8454" max="8454" width="9.140625" style="1"/>
    <col min="8455" max="8455" width="9.7109375" style="1" customWidth="1"/>
    <col min="8456" max="8701" width="9.140625" style="1"/>
    <col min="8702" max="8702" width="12.28515625" style="1" customWidth="1"/>
    <col min="8703" max="8703" width="21" style="1" customWidth="1"/>
    <col min="8704" max="8704" width="15.42578125" style="1" customWidth="1"/>
    <col min="8705" max="8707" width="12.85546875" style="1" customWidth="1"/>
    <col min="8708" max="8708" width="9.140625" style="1"/>
    <col min="8709" max="8709" width="15.42578125" style="1" customWidth="1"/>
    <col min="8710" max="8710" width="9.140625" style="1"/>
    <col min="8711" max="8711" width="9.7109375" style="1" customWidth="1"/>
    <col min="8712" max="8957" width="9.140625" style="1"/>
    <col min="8958" max="8958" width="12.28515625" style="1" customWidth="1"/>
    <col min="8959" max="8959" width="21" style="1" customWidth="1"/>
    <col min="8960" max="8960" width="15.42578125" style="1" customWidth="1"/>
    <col min="8961" max="8963" width="12.85546875" style="1" customWidth="1"/>
    <col min="8964" max="8964" width="9.140625" style="1"/>
    <col min="8965" max="8965" width="15.42578125" style="1" customWidth="1"/>
    <col min="8966" max="8966" width="9.140625" style="1"/>
    <col min="8967" max="8967" width="9.7109375" style="1" customWidth="1"/>
    <col min="8968" max="9213" width="9.140625" style="1"/>
    <col min="9214" max="9214" width="12.28515625" style="1" customWidth="1"/>
    <col min="9215" max="9215" width="21" style="1" customWidth="1"/>
    <col min="9216" max="9216" width="15.42578125" style="1" customWidth="1"/>
    <col min="9217" max="9219" width="12.85546875" style="1" customWidth="1"/>
    <col min="9220" max="9220" width="9.140625" style="1"/>
    <col min="9221" max="9221" width="15.42578125" style="1" customWidth="1"/>
    <col min="9222" max="9222" width="9.140625" style="1"/>
    <col min="9223" max="9223" width="9.7109375" style="1" customWidth="1"/>
    <col min="9224" max="9469" width="9.140625" style="1"/>
    <col min="9470" max="9470" width="12.28515625" style="1" customWidth="1"/>
    <col min="9471" max="9471" width="21" style="1" customWidth="1"/>
    <col min="9472" max="9472" width="15.42578125" style="1" customWidth="1"/>
    <col min="9473" max="9475" width="12.85546875" style="1" customWidth="1"/>
    <col min="9476" max="9476" width="9.140625" style="1"/>
    <col min="9477" max="9477" width="15.42578125" style="1" customWidth="1"/>
    <col min="9478" max="9478" width="9.140625" style="1"/>
    <col min="9479" max="9479" width="9.7109375" style="1" customWidth="1"/>
    <col min="9480" max="9725" width="9.140625" style="1"/>
    <col min="9726" max="9726" width="12.28515625" style="1" customWidth="1"/>
    <col min="9727" max="9727" width="21" style="1" customWidth="1"/>
    <col min="9728" max="9728" width="15.42578125" style="1" customWidth="1"/>
    <col min="9729" max="9731" width="12.85546875" style="1" customWidth="1"/>
    <col min="9732" max="9732" width="9.140625" style="1"/>
    <col min="9733" max="9733" width="15.42578125" style="1" customWidth="1"/>
    <col min="9734" max="9734" width="9.140625" style="1"/>
    <col min="9735" max="9735" width="9.7109375" style="1" customWidth="1"/>
    <col min="9736" max="9981" width="9.140625" style="1"/>
    <col min="9982" max="9982" width="12.28515625" style="1" customWidth="1"/>
    <col min="9983" max="9983" width="21" style="1" customWidth="1"/>
    <col min="9984" max="9984" width="15.42578125" style="1" customWidth="1"/>
    <col min="9985" max="9987" width="12.85546875" style="1" customWidth="1"/>
    <col min="9988" max="9988" width="9.140625" style="1"/>
    <col min="9989" max="9989" width="15.42578125" style="1" customWidth="1"/>
    <col min="9990" max="9990" width="9.140625" style="1"/>
    <col min="9991" max="9991" width="9.7109375" style="1" customWidth="1"/>
    <col min="9992" max="10237" width="9.140625" style="1"/>
    <col min="10238" max="10238" width="12.28515625" style="1" customWidth="1"/>
    <col min="10239" max="10239" width="21" style="1" customWidth="1"/>
    <col min="10240" max="10240" width="15.42578125" style="1" customWidth="1"/>
    <col min="10241" max="10243" width="12.85546875" style="1" customWidth="1"/>
    <col min="10244" max="10244" width="9.140625" style="1"/>
    <col min="10245" max="10245" width="15.42578125" style="1" customWidth="1"/>
    <col min="10246" max="10246" width="9.140625" style="1"/>
    <col min="10247" max="10247" width="9.7109375" style="1" customWidth="1"/>
    <col min="10248" max="10493" width="9.140625" style="1"/>
    <col min="10494" max="10494" width="12.28515625" style="1" customWidth="1"/>
    <col min="10495" max="10495" width="21" style="1" customWidth="1"/>
    <col min="10496" max="10496" width="15.42578125" style="1" customWidth="1"/>
    <col min="10497" max="10499" width="12.85546875" style="1" customWidth="1"/>
    <col min="10500" max="10500" width="9.140625" style="1"/>
    <col min="10501" max="10501" width="15.42578125" style="1" customWidth="1"/>
    <col min="10502" max="10502" width="9.140625" style="1"/>
    <col min="10503" max="10503" width="9.7109375" style="1" customWidth="1"/>
    <col min="10504" max="10749" width="9.140625" style="1"/>
    <col min="10750" max="10750" width="12.28515625" style="1" customWidth="1"/>
    <col min="10751" max="10751" width="21" style="1" customWidth="1"/>
    <col min="10752" max="10752" width="15.42578125" style="1" customWidth="1"/>
    <col min="10753" max="10755" width="12.85546875" style="1" customWidth="1"/>
    <col min="10756" max="10756" width="9.140625" style="1"/>
    <col min="10757" max="10757" width="15.42578125" style="1" customWidth="1"/>
    <col min="10758" max="10758" width="9.140625" style="1"/>
    <col min="10759" max="10759" width="9.7109375" style="1" customWidth="1"/>
    <col min="10760" max="11005" width="9.140625" style="1"/>
    <col min="11006" max="11006" width="12.28515625" style="1" customWidth="1"/>
    <col min="11007" max="11007" width="21" style="1" customWidth="1"/>
    <col min="11008" max="11008" width="15.42578125" style="1" customWidth="1"/>
    <col min="11009" max="11011" width="12.85546875" style="1" customWidth="1"/>
    <col min="11012" max="11012" width="9.140625" style="1"/>
    <col min="11013" max="11013" width="15.42578125" style="1" customWidth="1"/>
    <col min="11014" max="11014" width="9.140625" style="1"/>
    <col min="11015" max="11015" width="9.7109375" style="1" customWidth="1"/>
    <col min="11016" max="11261" width="9.140625" style="1"/>
    <col min="11262" max="11262" width="12.28515625" style="1" customWidth="1"/>
    <col min="11263" max="11263" width="21" style="1" customWidth="1"/>
    <col min="11264" max="11264" width="15.42578125" style="1" customWidth="1"/>
    <col min="11265" max="11267" width="12.85546875" style="1" customWidth="1"/>
    <col min="11268" max="11268" width="9.140625" style="1"/>
    <col min="11269" max="11269" width="15.42578125" style="1" customWidth="1"/>
    <col min="11270" max="11270" width="9.140625" style="1"/>
    <col min="11271" max="11271" width="9.7109375" style="1" customWidth="1"/>
    <col min="11272" max="11517" width="9.140625" style="1"/>
    <col min="11518" max="11518" width="12.28515625" style="1" customWidth="1"/>
    <col min="11519" max="11519" width="21" style="1" customWidth="1"/>
    <col min="11520" max="11520" width="15.42578125" style="1" customWidth="1"/>
    <col min="11521" max="11523" width="12.85546875" style="1" customWidth="1"/>
    <col min="11524" max="11524" width="9.140625" style="1"/>
    <col min="11525" max="11525" width="15.42578125" style="1" customWidth="1"/>
    <col min="11526" max="11526" width="9.140625" style="1"/>
    <col min="11527" max="11527" width="9.7109375" style="1" customWidth="1"/>
    <col min="11528" max="11773" width="9.140625" style="1"/>
    <col min="11774" max="11774" width="12.28515625" style="1" customWidth="1"/>
    <col min="11775" max="11775" width="21" style="1" customWidth="1"/>
    <col min="11776" max="11776" width="15.42578125" style="1" customWidth="1"/>
    <col min="11777" max="11779" width="12.85546875" style="1" customWidth="1"/>
    <col min="11780" max="11780" width="9.140625" style="1"/>
    <col min="11781" max="11781" width="15.42578125" style="1" customWidth="1"/>
    <col min="11782" max="11782" width="9.140625" style="1"/>
    <col min="11783" max="11783" width="9.7109375" style="1" customWidth="1"/>
    <col min="11784" max="12029" width="9.140625" style="1"/>
    <col min="12030" max="12030" width="12.28515625" style="1" customWidth="1"/>
    <col min="12031" max="12031" width="21" style="1" customWidth="1"/>
    <col min="12032" max="12032" width="15.42578125" style="1" customWidth="1"/>
    <col min="12033" max="12035" width="12.85546875" style="1" customWidth="1"/>
    <col min="12036" max="12036" width="9.140625" style="1"/>
    <col min="12037" max="12037" width="15.42578125" style="1" customWidth="1"/>
    <col min="12038" max="12038" width="9.140625" style="1"/>
    <col min="12039" max="12039" width="9.7109375" style="1" customWidth="1"/>
    <col min="12040" max="12285" width="9.140625" style="1"/>
    <col min="12286" max="12286" width="12.28515625" style="1" customWidth="1"/>
    <col min="12287" max="12287" width="21" style="1" customWidth="1"/>
    <col min="12288" max="12288" width="15.42578125" style="1" customWidth="1"/>
    <col min="12289" max="12291" width="12.85546875" style="1" customWidth="1"/>
    <col min="12292" max="12292" width="9.140625" style="1"/>
    <col min="12293" max="12293" width="15.42578125" style="1" customWidth="1"/>
    <col min="12294" max="12294" width="9.140625" style="1"/>
    <col min="12295" max="12295" width="9.7109375" style="1" customWidth="1"/>
    <col min="12296" max="12541" width="9.140625" style="1"/>
    <col min="12542" max="12542" width="12.28515625" style="1" customWidth="1"/>
    <col min="12543" max="12543" width="21" style="1" customWidth="1"/>
    <col min="12544" max="12544" width="15.42578125" style="1" customWidth="1"/>
    <col min="12545" max="12547" width="12.85546875" style="1" customWidth="1"/>
    <col min="12548" max="12548" width="9.140625" style="1"/>
    <col min="12549" max="12549" width="15.42578125" style="1" customWidth="1"/>
    <col min="12550" max="12550" width="9.140625" style="1"/>
    <col min="12551" max="12551" width="9.7109375" style="1" customWidth="1"/>
    <col min="12552" max="12797" width="9.140625" style="1"/>
    <col min="12798" max="12798" width="12.28515625" style="1" customWidth="1"/>
    <col min="12799" max="12799" width="21" style="1" customWidth="1"/>
    <col min="12800" max="12800" width="15.42578125" style="1" customWidth="1"/>
    <col min="12801" max="12803" width="12.85546875" style="1" customWidth="1"/>
    <col min="12804" max="12804" width="9.140625" style="1"/>
    <col min="12805" max="12805" width="15.42578125" style="1" customWidth="1"/>
    <col min="12806" max="12806" width="9.140625" style="1"/>
    <col min="12807" max="12807" width="9.7109375" style="1" customWidth="1"/>
    <col min="12808" max="13053" width="9.140625" style="1"/>
    <col min="13054" max="13054" width="12.28515625" style="1" customWidth="1"/>
    <col min="13055" max="13055" width="21" style="1" customWidth="1"/>
    <col min="13056" max="13056" width="15.42578125" style="1" customWidth="1"/>
    <col min="13057" max="13059" width="12.85546875" style="1" customWidth="1"/>
    <col min="13060" max="13060" width="9.140625" style="1"/>
    <col min="13061" max="13061" width="15.42578125" style="1" customWidth="1"/>
    <col min="13062" max="13062" width="9.140625" style="1"/>
    <col min="13063" max="13063" width="9.7109375" style="1" customWidth="1"/>
    <col min="13064" max="13309" width="9.140625" style="1"/>
    <col min="13310" max="13310" width="12.28515625" style="1" customWidth="1"/>
    <col min="13311" max="13311" width="21" style="1" customWidth="1"/>
    <col min="13312" max="13312" width="15.42578125" style="1" customWidth="1"/>
    <col min="13313" max="13315" width="12.85546875" style="1" customWidth="1"/>
    <col min="13316" max="13316" width="9.140625" style="1"/>
    <col min="13317" max="13317" width="15.42578125" style="1" customWidth="1"/>
    <col min="13318" max="13318" width="9.140625" style="1"/>
    <col min="13319" max="13319" width="9.7109375" style="1" customWidth="1"/>
    <col min="13320" max="13565" width="9.140625" style="1"/>
    <col min="13566" max="13566" width="12.28515625" style="1" customWidth="1"/>
    <col min="13567" max="13567" width="21" style="1" customWidth="1"/>
    <col min="13568" max="13568" width="15.42578125" style="1" customWidth="1"/>
    <col min="13569" max="13571" width="12.85546875" style="1" customWidth="1"/>
    <col min="13572" max="13572" width="9.140625" style="1"/>
    <col min="13573" max="13573" width="15.42578125" style="1" customWidth="1"/>
    <col min="13574" max="13574" width="9.140625" style="1"/>
    <col min="13575" max="13575" width="9.7109375" style="1" customWidth="1"/>
    <col min="13576" max="13821" width="9.140625" style="1"/>
    <col min="13822" max="13822" width="12.28515625" style="1" customWidth="1"/>
    <col min="13823" max="13823" width="21" style="1" customWidth="1"/>
    <col min="13824" max="13824" width="15.42578125" style="1" customWidth="1"/>
    <col min="13825" max="13827" width="12.85546875" style="1" customWidth="1"/>
    <col min="13828" max="13828" width="9.140625" style="1"/>
    <col min="13829" max="13829" width="15.42578125" style="1" customWidth="1"/>
    <col min="13830" max="13830" width="9.140625" style="1"/>
    <col min="13831" max="13831" width="9.7109375" style="1" customWidth="1"/>
    <col min="13832" max="14077" width="9.140625" style="1"/>
    <col min="14078" max="14078" width="12.28515625" style="1" customWidth="1"/>
    <col min="14079" max="14079" width="21" style="1" customWidth="1"/>
    <col min="14080" max="14080" width="15.42578125" style="1" customWidth="1"/>
    <col min="14081" max="14083" width="12.85546875" style="1" customWidth="1"/>
    <col min="14084" max="14084" width="9.140625" style="1"/>
    <col min="14085" max="14085" width="15.42578125" style="1" customWidth="1"/>
    <col min="14086" max="14086" width="9.140625" style="1"/>
    <col min="14087" max="14087" width="9.7109375" style="1" customWidth="1"/>
    <col min="14088" max="14333" width="9.140625" style="1"/>
    <col min="14334" max="14334" width="12.28515625" style="1" customWidth="1"/>
    <col min="14335" max="14335" width="21" style="1" customWidth="1"/>
    <col min="14336" max="14336" width="15.42578125" style="1" customWidth="1"/>
    <col min="14337" max="14339" width="12.85546875" style="1" customWidth="1"/>
    <col min="14340" max="14340" width="9.140625" style="1"/>
    <col min="14341" max="14341" width="15.42578125" style="1" customWidth="1"/>
    <col min="14342" max="14342" width="9.140625" style="1"/>
    <col min="14343" max="14343" width="9.7109375" style="1" customWidth="1"/>
    <col min="14344" max="14589" width="9.140625" style="1"/>
    <col min="14590" max="14590" width="12.28515625" style="1" customWidth="1"/>
    <col min="14591" max="14591" width="21" style="1" customWidth="1"/>
    <col min="14592" max="14592" width="15.42578125" style="1" customWidth="1"/>
    <col min="14593" max="14595" width="12.85546875" style="1" customWidth="1"/>
    <col min="14596" max="14596" width="9.140625" style="1"/>
    <col min="14597" max="14597" width="15.42578125" style="1" customWidth="1"/>
    <col min="14598" max="14598" width="9.140625" style="1"/>
    <col min="14599" max="14599" width="9.7109375" style="1" customWidth="1"/>
    <col min="14600" max="14845" width="9.140625" style="1"/>
    <col min="14846" max="14846" width="12.28515625" style="1" customWidth="1"/>
    <col min="14847" max="14847" width="21" style="1" customWidth="1"/>
    <col min="14848" max="14848" width="15.42578125" style="1" customWidth="1"/>
    <col min="14849" max="14851" width="12.85546875" style="1" customWidth="1"/>
    <col min="14852" max="14852" width="9.140625" style="1"/>
    <col min="14853" max="14853" width="15.42578125" style="1" customWidth="1"/>
    <col min="14854" max="14854" width="9.140625" style="1"/>
    <col min="14855" max="14855" width="9.7109375" style="1" customWidth="1"/>
    <col min="14856" max="15101" width="9.140625" style="1"/>
    <col min="15102" max="15102" width="12.28515625" style="1" customWidth="1"/>
    <col min="15103" max="15103" width="21" style="1" customWidth="1"/>
    <col min="15104" max="15104" width="15.42578125" style="1" customWidth="1"/>
    <col min="15105" max="15107" width="12.85546875" style="1" customWidth="1"/>
    <col min="15108" max="15108" width="9.140625" style="1"/>
    <col min="15109" max="15109" width="15.42578125" style="1" customWidth="1"/>
    <col min="15110" max="15110" width="9.140625" style="1"/>
    <col min="15111" max="15111" width="9.7109375" style="1" customWidth="1"/>
    <col min="15112" max="15357" width="9.140625" style="1"/>
    <col min="15358" max="15358" width="12.28515625" style="1" customWidth="1"/>
    <col min="15359" max="15359" width="21" style="1" customWidth="1"/>
    <col min="15360" max="15360" width="15.42578125" style="1" customWidth="1"/>
    <col min="15361" max="15363" width="12.85546875" style="1" customWidth="1"/>
    <col min="15364" max="15364" width="9.140625" style="1"/>
    <col min="15365" max="15365" width="15.42578125" style="1" customWidth="1"/>
    <col min="15366" max="15366" width="9.140625" style="1"/>
    <col min="15367" max="15367" width="9.7109375" style="1" customWidth="1"/>
    <col min="15368" max="15613" width="9.140625" style="1"/>
    <col min="15614" max="15614" width="12.28515625" style="1" customWidth="1"/>
    <col min="15615" max="15615" width="21" style="1" customWidth="1"/>
    <col min="15616" max="15616" width="15.42578125" style="1" customWidth="1"/>
    <col min="15617" max="15619" width="12.85546875" style="1" customWidth="1"/>
    <col min="15620" max="15620" width="9.140625" style="1"/>
    <col min="15621" max="15621" width="15.42578125" style="1" customWidth="1"/>
    <col min="15622" max="15622" width="9.140625" style="1"/>
    <col min="15623" max="15623" width="9.7109375" style="1" customWidth="1"/>
    <col min="15624" max="15869" width="9.140625" style="1"/>
    <col min="15870" max="15870" width="12.28515625" style="1" customWidth="1"/>
    <col min="15871" max="15871" width="21" style="1" customWidth="1"/>
    <col min="15872" max="15872" width="15.42578125" style="1" customWidth="1"/>
    <col min="15873" max="15875" width="12.85546875" style="1" customWidth="1"/>
    <col min="15876" max="15876" width="9.140625" style="1"/>
    <col min="15877" max="15877" width="15.42578125" style="1" customWidth="1"/>
    <col min="15878" max="15878" width="9.140625" style="1"/>
    <col min="15879" max="15879" width="9.7109375" style="1" customWidth="1"/>
    <col min="15880" max="16125" width="9.140625" style="1"/>
    <col min="16126" max="16126" width="12.28515625" style="1" customWidth="1"/>
    <col min="16127" max="16127" width="21" style="1" customWidth="1"/>
    <col min="16128" max="16128" width="15.42578125" style="1" customWidth="1"/>
    <col min="16129" max="16131" width="12.85546875" style="1" customWidth="1"/>
    <col min="16132" max="16132" width="9.140625" style="1"/>
    <col min="16133" max="16133" width="15.42578125" style="1" customWidth="1"/>
    <col min="16134" max="16134" width="9.140625" style="1"/>
    <col min="16135" max="16135" width="9.7109375" style="1" customWidth="1"/>
    <col min="16136" max="16384" width="9.140625" style="1"/>
  </cols>
  <sheetData>
    <row r="1" spans="1:13" s="37" customFormat="1" ht="18" x14ac:dyDescent="0.2">
      <c r="A1" s="38" t="s">
        <v>36</v>
      </c>
      <c r="B1" s="71"/>
      <c r="C1" s="39"/>
      <c r="D1" s="39"/>
      <c r="E1" s="39"/>
      <c r="F1" s="21"/>
      <c r="G1" s="21"/>
    </row>
    <row r="2" spans="1:13" ht="18" x14ac:dyDescent="0.25">
      <c r="A2" s="452" t="s">
        <v>344</v>
      </c>
      <c r="B2" s="453"/>
      <c r="C2" s="453"/>
      <c r="D2" s="453"/>
      <c r="E2" s="453"/>
      <c r="F2" s="281"/>
      <c r="G2" s="281"/>
    </row>
    <row r="3" spans="1:13" ht="15.75" x14ac:dyDescent="0.2">
      <c r="A3" s="125"/>
      <c r="B3" s="281"/>
      <c r="C3" s="281"/>
      <c r="D3" s="281"/>
      <c r="E3" s="281"/>
      <c r="F3" s="281"/>
      <c r="G3" s="281"/>
    </row>
    <row r="4" spans="1:13" ht="79.5" customHeight="1" x14ac:dyDescent="0.2">
      <c r="A4" s="454" t="s">
        <v>345</v>
      </c>
      <c r="B4" s="455"/>
      <c r="C4" s="455"/>
      <c r="D4" s="455"/>
      <c r="E4" s="455"/>
      <c r="F4" s="281"/>
      <c r="G4" s="281"/>
      <c r="M4" s="439"/>
    </row>
    <row r="5" spans="1:13" ht="15" x14ac:dyDescent="0.2">
      <c r="A5" s="126"/>
      <c r="B5" s="127"/>
      <c r="C5" s="127"/>
      <c r="D5" s="127"/>
      <c r="E5" s="127"/>
      <c r="F5" s="281"/>
      <c r="G5" s="281"/>
    </row>
    <row r="6" spans="1:13" ht="45" x14ac:dyDescent="0.25">
      <c r="A6" s="456" t="s">
        <v>346</v>
      </c>
      <c r="B6" s="457"/>
      <c r="C6" s="405" t="s">
        <v>347</v>
      </c>
      <c r="D6" s="405" t="s">
        <v>348</v>
      </c>
      <c r="E6" s="128" t="s">
        <v>349</v>
      </c>
      <c r="F6" s="281"/>
      <c r="G6" s="281"/>
    </row>
    <row r="7" spans="1:13" ht="15" x14ac:dyDescent="0.25">
      <c r="A7" s="129" t="s">
        <v>350</v>
      </c>
      <c r="B7" s="130"/>
      <c r="C7" s="129"/>
      <c r="D7" s="129"/>
      <c r="E7" s="129"/>
      <c r="F7" s="281"/>
      <c r="G7" s="281"/>
    </row>
    <row r="8" spans="1:13" ht="15" x14ac:dyDescent="0.25">
      <c r="A8" s="131" t="s">
        <v>60</v>
      </c>
      <c r="B8" s="131" t="s">
        <v>351</v>
      </c>
      <c r="C8" s="132">
        <v>10000</v>
      </c>
      <c r="D8" s="132">
        <v>15000</v>
      </c>
      <c r="E8" s="129"/>
      <c r="F8" s="281"/>
      <c r="G8" s="281"/>
    </row>
    <row r="9" spans="1:13" ht="15" x14ac:dyDescent="0.25">
      <c r="A9" s="133"/>
      <c r="B9" s="134"/>
      <c r="C9" s="134"/>
      <c r="D9" s="281"/>
      <c r="E9" s="135"/>
      <c r="F9" s="281"/>
      <c r="G9" s="281"/>
    </row>
    <row r="10" spans="1:13" ht="15" x14ac:dyDescent="0.25">
      <c r="A10" s="458" t="s">
        <v>255</v>
      </c>
      <c r="B10" s="459"/>
      <c r="C10" s="459"/>
      <c r="D10" s="459"/>
      <c r="E10" s="459"/>
      <c r="F10" s="281"/>
      <c r="G10" s="281"/>
    </row>
    <row r="11" spans="1:13" ht="14.25" x14ac:dyDescent="0.2">
      <c r="A11" s="136" t="s">
        <v>57</v>
      </c>
      <c r="B11" s="136" t="s">
        <v>352</v>
      </c>
      <c r="C11" s="145">
        <v>49074.04</v>
      </c>
      <c r="D11" s="145">
        <f>+C11*1.03</f>
        <v>50546.261200000001</v>
      </c>
      <c r="E11" s="137"/>
      <c r="F11" s="281"/>
      <c r="G11" s="281"/>
    </row>
    <row r="12" spans="1:13" ht="14.25" x14ac:dyDescent="0.2">
      <c r="A12" s="136" t="s">
        <v>60</v>
      </c>
      <c r="B12" s="136" t="s">
        <v>352</v>
      </c>
      <c r="C12" s="145">
        <v>2950236.37</v>
      </c>
      <c r="D12" s="145">
        <f>+C12*1.03</f>
        <v>3038743.4611000004</v>
      </c>
      <c r="E12" s="137"/>
      <c r="F12" s="281"/>
      <c r="G12" s="281"/>
    </row>
    <row r="13" spans="1:13" ht="14.25" x14ac:dyDescent="0.2">
      <c r="A13" s="136" t="s">
        <v>353</v>
      </c>
      <c r="B13" s="136" t="s">
        <v>352</v>
      </c>
      <c r="C13" s="145">
        <v>287602.02</v>
      </c>
      <c r="D13" s="145">
        <f>+C13*1.03</f>
        <v>296230.08060000004</v>
      </c>
      <c r="E13" s="138"/>
      <c r="F13" s="281"/>
      <c r="G13" s="281"/>
    </row>
    <row r="14" spans="1:13" ht="14.25" x14ac:dyDescent="0.2">
      <c r="A14" s="139"/>
      <c r="B14" s="139"/>
      <c r="C14" s="139"/>
      <c r="D14" s="140"/>
      <c r="E14" s="141"/>
      <c r="F14" s="281"/>
      <c r="G14" s="281"/>
    </row>
    <row r="15" spans="1:13" ht="15" x14ac:dyDescent="0.25">
      <c r="A15" s="458" t="s">
        <v>258</v>
      </c>
      <c r="B15" s="459"/>
      <c r="C15" s="459"/>
      <c r="D15" s="459"/>
      <c r="E15" s="459"/>
      <c r="F15" s="281"/>
      <c r="G15" s="281"/>
    </row>
    <row r="16" spans="1:13" ht="14.25" x14ac:dyDescent="0.2">
      <c r="A16" s="281"/>
      <c r="B16" s="136" t="s">
        <v>354</v>
      </c>
      <c r="C16" s="145">
        <v>3164711.91</v>
      </c>
      <c r="D16" s="145">
        <f>+C16*1.03</f>
        <v>3259653.2673000004</v>
      </c>
      <c r="E16" s="137"/>
      <c r="F16" s="281"/>
      <c r="G16" s="281"/>
    </row>
    <row r="17" spans="1:5" ht="14.25" x14ac:dyDescent="0.2">
      <c r="A17" s="281"/>
      <c r="B17" s="136" t="s">
        <v>355</v>
      </c>
      <c r="C17" s="145">
        <v>133421.24</v>
      </c>
      <c r="D17" s="145">
        <f>+C17*1.03</f>
        <v>137423.87719999999</v>
      </c>
      <c r="E17" s="138"/>
    </row>
    <row r="18" spans="1:5" ht="14.25" x14ac:dyDescent="0.2">
      <c r="A18" s="139"/>
      <c r="B18" s="139"/>
      <c r="C18" s="139"/>
      <c r="D18" s="140"/>
      <c r="E18" s="141"/>
    </row>
    <row r="19" spans="1:5" ht="15" x14ac:dyDescent="0.25">
      <c r="A19" s="458" t="s">
        <v>260</v>
      </c>
      <c r="B19" s="459"/>
      <c r="C19" s="459"/>
      <c r="D19" s="459"/>
      <c r="E19" s="459"/>
    </row>
    <row r="20" spans="1:5" ht="14.25" x14ac:dyDescent="0.2">
      <c r="A20" s="281"/>
      <c r="B20" s="136" t="s">
        <v>356</v>
      </c>
      <c r="C20" s="145">
        <v>3091504.16</v>
      </c>
      <c r="D20" s="145">
        <f>+C20*1.03</f>
        <v>3184249.2848</v>
      </c>
      <c r="E20" s="137"/>
    </row>
    <row r="21" spans="1:5" ht="14.25" x14ac:dyDescent="0.2">
      <c r="A21" s="281"/>
      <c r="B21" s="136" t="s">
        <v>357</v>
      </c>
      <c r="C21" s="145">
        <v>0</v>
      </c>
      <c r="D21" s="145">
        <v>0</v>
      </c>
      <c r="E21" s="138"/>
    </row>
    <row r="22" spans="1:5" ht="14.25" x14ac:dyDescent="0.2">
      <c r="A22" s="139"/>
      <c r="B22" s="139"/>
      <c r="C22" s="139"/>
      <c r="D22" s="140"/>
      <c r="E22" s="141"/>
    </row>
    <row r="23" spans="1:5" ht="15" x14ac:dyDescent="0.25">
      <c r="A23" s="458" t="s">
        <v>262</v>
      </c>
      <c r="B23" s="459"/>
      <c r="C23" s="459"/>
      <c r="D23" s="459"/>
      <c r="E23" s="459"/>
    </row>
    <row r="24" spans="1:5" ht="14.25" x14ac:dyDescent="0.2">
      <c r="A24" s="281"/>
      <c r="B24" s="136" t="s">
        <v>248</v>
      </c>
      <c r="C24" s="145">
        <v>0</v>
      </c>
      <c r="D24" s="145">
        <v>0</v>
      </c>
      <c r="E24" s="137"/>
    </row>
    <row r="25" spans="1:5" ht="14.25" x14ac:dyDescent="0.2">
      <c r="A25" s="281"/>
      <c r="B25" s="136" t="s">
        <v>248</v>
      </c>
      <c r="C25" s="145">
        <v>0</v>
      </c>
      <c r="D25" s="145">
        <v>0</v>
      </c>
      <c r="E25" s="138"/>
    </row>
    <row r="26" spans="1:5" ht="14.25" x14ac:dyDescent="0.2">
      <c r="A26" s="139"/>
      <c r="B26" s="139"/>
      <c r="C26" s="139"/>
      <c r="D26" s="140"/>
      <c r="E26" s="141"/>
    </row>
    <row r="27" spans="1:5" ht="15" x14ac:dyDescent="0.25">
      <c r="A27" s="458" t="s">
        <v>264</v>
      </c>
      <c r="B27" s="459"/>
      <c r="C27" s="459"/>
      <c r="D27" s="459"/>
      <c r="E27" s="459"/>
    </row>
    <row r="28" spans="1:5" ht="14.25" x14ac:dyDescent="0.2">
      <c r="A28" s="281"/>
      <c r="B28" s="136" t="s">
        <v>358</v>
      </c>
      <c r="C28" s="145">
        <v>4901530.0299999975</v>
      </c>
      <c r="D28" s="145">
        <f>+C28*1.03</f>
        <v>5048575.9308999972</v>
      </c>
      <c r="E28" s="137"/>
    </row>
    <row r="29" spans="1:5" ht="14.25" x14ac:dyDescent="0.2">
      <c r="A29" s="281"/>
      <c r="B29" s="136" t="s">
        <v>359</v>
      </c>
      <c r="C29" s="145">
        <v>517538.36</v>
      </c>
      <c r="D29" s="145">
        <f>+C29*1.03</f>
        <v>533064.51080000005</v>
      </c>
      <c r="E29" s="138"/>
    </row>
    <row r="30" spans="1:5" ht="14.25" x14ac:dyDescent="0.2">
      <c r="A30" s="139"/>
      <c r="B30" s="139"/>
      <c r="C30" s="139"/>
      <c r="D30" s="140"/>
      <c r="E30" s="141"/>
    </row>
    <row r="31" spans="1:5" ht="15" x14ac:dyDescent="0.25">
      <c r="A31" s="458" t="s">
        <v>266</v>
      </c>
      <c r="B31" s="459"/>
      <c r="C31" s="459"/>
      <c r="D31" s="459"/>
      <c r="E31" s="459"/>
    </row>
    <row r="32" spans="1:5" ht="14.25" x14ac:dyDescent="0.2">
      <c r="A32" s="281"/>
      <c r="B32" s="136" t="s">
        <v>360</v>
      </c>
      <c r="C32" s="145">
        <v>242481.99</v>
      </c>
      <c r="D32" s="145">
        <f>+C32*1.03</f>
        <v>249756.4497</v>
      </c>
      <c r="E32" s="137"/>
    </row>
    <row r="33" spans="1:5" ht="14.25" x14ac:dyDescent="0.2">
      <c r="A33" s="281"/>
      <c r="B33" s="136"/>
      <c r="C33" s="145"/>
      <c r="D33" s="145">
        <v>0</v>
      </c>
      <c r="E33" s="138"/>
    </row>
    <row r="34" spans="1:5" x14ac:dyDescent="0.2">
      <c r="A34" s="142"/>
      <c r="B34" s="142"/>
      <c r="C34" s="142"/>
      <c r="D34" s="142"/>
      <c r="E34" s="143"/>
    </row>
    <row r="35" spans="1:5" ht="15" x14ac:dyDescent="0.25">
      <c r="A35" s="458" t="s">
        <v>267</v>
      </c>
      <c r="B35" s="458"/>
      <c r="C35" s="146">
        <f>SUM(C10:C34)</f>
        <v>15338100.119999997</v>
      </c>
      <c r="D35" s="146">
        <f>SUM(D10:D34)</f>
        <v>15798243.123599997</v>
      </c>
      <c r="E35" s="147"/>
    </row>
    <row r="36" spans="1:5" x14ac:dyDescent="0.2">
      <c r="A36" s="144"/>
      <c r="B36" s="144"/>
      <c r="C36" s="144"/>
      <c r="D36" s="144"/>
      <c r="E36" s="144"/>
    </row>
    <row r="37" spans="1:5" x14ac:dyDescent="0.2">
      <c r="A37" s="460"/>
      <c r="B37" s="459"/>
      <c r="C37" s="459"/>
      <c r="D37" s="459"/>
      <c r="E37" s="459"/>
    </row>
  </sheetData>
  <sheetProtection algorithmName="SHA-512" hashValue="3RJhoRG2wFCUJI/ipR+Rp/0cqKamvpzipsv6/RR3U4b8+ieZMKXEGZ8PRnkzZ4f7cIDRmmONw+CmZEfSw2HijA==" saltValue="Ysn1u3QPFl9LNyvUM/7uFg==" spinCount="100000" sheet="1" objects="1" scenarios="1"/>
  <mergeCells count="11">
    <mergeCell ref="A37:E37"/>
    <mergeCell ref="A31:E31"/>
    <mergeCell ref="A35:B35"/>
    <mergeCell ref="A15:E15"/>
    <mergeCell ref="A27:E27"/>
    <mergeCell ref="A23:E23"/>
    <mergeCell ref="A2:E2"/>
    <mergeCell ref="A4:E4"/>
    <mergeCell ref="A6:B6"/>
    <mergeCell ref="A10:E10"/>
    <mergeCell ref="A19:E19"/>
  </mergeCells>
  <pageMargins left="0.7" right="0.7" top="0.75" bottom="0.75" header="0.3" footer="0.3"/>
  <pageSetup scale="78" firstPageNumber="8" orientation="portrait" r:id="rId1"/>
  <headerFooter>
    <oddFooter>&amp;LCity of Santa Monica
Exhibit C – Program Budget
&amp;C&amp;P&amp;RFiscal Year 2022-23
Human Services Grants Program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Angel Villasenor</DisplayName>
        <AccountId>1208</AccountId>
        <AccountType/>
      </UserInfo>
      <UserInfo>
        <DisplayName>Natasha Guest Kingscote</DisplayName>
        <AccountId>31</AccountId>
        <AccountType/>
      </UserInfo>
      <UserInfo>
        <DisplayName>Tee Martin</DisplayName>
        <AccountId>796</AccountId>
        <AccountType/>
      </UserInfo>
      <UserInfo>
        <DisplayName>Marc Amaral</DisplayName>
        <AccountId>26</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A86DB4E-ECED-424C-B025-2746D92868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PROG BUDGET &amp; FISCAL REP Detail</vt:lpstr>
      <vt:lpstr>PROGRAM BUDGET &amp; FISCAL REPORT</vt:lpstr>
      <vt:lpstr>PARTICIPANTS &amp; DEMOGRAPHICS</vt:lpstr>
      <vt:lpstr>CASH MATCH</vt:lpstr>
      <vt:lpstr>AGENCY FUNDING SOURCES</vt:lpstr>
      <vt:lpstr>'AGENCY FUNDING SOURCES'!Print_Area</vt:lpstr>
      <vt:lpstr>'PROG BUDGET &amp; FISCAL REP Detail'!Print_Area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2023-11-28T21:18:50Z</cp:lastPrinted>
  <dcterms:created xsi:type="dcterms:W3CDTF">1999-10-15T17:33:56Z</dcterms:created>
  <dcterms:modified xsi:type="dcterms:W3CDTF">2023-11-28T21:19:30Z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f23eb05ca6da4c8d948d7f6554eb6ca7</vt:lpwstr>
  </property>
  <property fmtid="{D5CDD505-2E9C-101B-9397-08002B2CF9AE}" pid="11" name="MediaServiceImageTags">
    <vt:lpwstr/>
  </property>
</Properties>
</file>