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HSGP Reports for Posting/2022-23 YE Source Docs/"/>
    </mc:Choice>
  </mc:AlternateContent>
  <xr:revisionPtr revIDLastSave="185" documentId="8_{C71C7058-F02C-41AD-BC72-22BAF9EF8586}" xr6:coauthVersionLast="46" xr6:coauthVersionMax="47" xr10:uidLastSave="{C2D51FBE-B60C-4F8F-BD30-6A75559F911A}"/>
  <workbookProtection workbookAlgorithmName="SHA-512" workbookHashValue="VPWlm9q9gAzMBf2dASGglQg2Pd52FHoujMQhc+4DY7Yy8uKT0Z3voL8hb8QPU7NRBYyXEgWklrxEmq/wSFP9mg==" workbookSaltValue="e7ZODfRZAfrt+zMU0Xv+sg==" workbookSpinCount="100000" lockStructure="1"/>
  <bookViews>
    <workbookView xWindow="-120" yWindow="-120" windowWidth="29040" windowHeight="15840" xr2:uid="{00000000-000D-0000-FFFF-FFFF00000000}"/>
  </bookViews>
  <sheets>
    <sheet name="INSTRUCTIONS" sheetId="29" r:id="rId1"/>
    <sheet name="PROGRAM BUDGET &amp; FISCAL REPORT" sheetId="19" r:id="rId2"/>
    <sheet name="PARTICIPANTS &amp; DEMOGRAPHICS" sheetId="26" r:id="rId3"/>
    <sheet name="CASH MATCH" sheetId="14" r:id="rId4"/>
    <sheet name="AGENCY FUNDING SOURCES" sheetId="30" r:id="rId5"/>
    <sheet name="ESRI_MAPINFO_SHEET" sheetId="31" state="veryHidden" r:id="rId6"/>
  </sheets>
  <definedNames>
    <definedName name="_xlnm.Print_Area" localSheetId="4">'AGENCY FUNDING SOURCES'!$A$1:$E$36</definedName>
    <definedName name="_xlnm.Print_Area" localSheetId="3">'CASH MATCH'!$B$1:$F$19</definedName>
    <definedName name="_xlnm.Print_Area" localSheetId="2">'PARTICIPANTS &amp; DEMOGRAPHICS'!$A$1:$I$50</definedName>
    <definedName name="_xlnm.Print_Area" localSheetId="1">'PROGRAM BUDGET &amp; FISCAL REPORT'!$A$1:$N$137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9" i="19" l="1"/>
  <c r="M39" i="19" s="1"/>
  <c r="I39" i="19"/>
  <c r="K37" i="19"/>
  <c r="K40" i="19" s="1"/>
  <c r="J37" i="19"/>
  <c r="J40" i="19" s="1"/>
  <c r="G37" i="19"/>
  <c r="G40" i="19" s="1"/>
  <c r="D37" i="19"/>
  <c r="D40" i="19" s="1"/>
  <c r="L36" i="19"/>
  <c r="H36" i="19"/>
  <c r="I36" i="19" s="1"/>
  <c r="L73" i="19"/>
  <c r="H32" i="19"/>
  <c r="M36" i="19" l="1"/>
  <c r="L28" i="19"/>
  <c r="M28" i="19" s="1"/>
  <c r="I28" i="19"/>
  <c r="N29" i="19" l="1"/>
  <c r="N83" i="19"/>
  <c r="H103" i="19"/>
  <c r="H33" i="19"/>
  <c r="H37" i="19" s="1"/>
  <c r="H40" i="19" s="1"/>
  <c r="I38" i="19"/>
  <c r="L38" i="19"/>
  <c r="M38" i="19" s="1"/>
  <c r="N87" i="19" l="1"/>
  <c r="N86" i="19"/>
  <c r="N85" i="19"/>
  <c r="N84" i="19"/>
  <c r="N82" i="19"/>
  <c r="N76" i="19"/>
  <c r="N75" i="19"/>
  <c r="N74" i="19"/>
  <c r="N73" i="19"/>
  <c r="N71" i="19"/>
  <c r="N70" i="19"/>
  <c r="N69" i="19"/>
  <c r="N67" i="19"/>
  <c r="N60" i="19"/>
  <c r="N59" i="19"/>
  <c r="N58" i="19"/>
  <c r="N52" i="19"/>
  <c r="N51" i="19"/>
  <c r="N48" i="19"/>
  <c r="N35" i="19"/>
  <c r="N32" i="19"/>
  <c r="N31" i="19"/>
  <c r="N30" i="19"/>
  <c r="N27" i="19"/>
  <c r="N37" i="19" s="1"/>
  <c r="N40" i="19" s="1"/>
  <c r="J115" i="19"/>
  <c r="L32" i="19"/>
  <c r="M32" i="19" s="1"/>
  <c r="L33" i="19"/>
  <c r="N33" i="19" s="1"/>
  <c r="L31" i="19"/>
  <c r="M31" i="19" s="1"/>
  <c r="L30" i="19"/>
  <c r="M30" i="19" s="1"/>
  <c r="I30" i="19"/>
  <c r="I31" i="19"/>
  <c r="I32" i="19"/>
  <c r="J68" i="19" l="1"/>
  <c r="N68" i="19" s="1"/>
  <c r="L84" i="19"/>
  <c r="M84" i="19" s="1"/>
  <c r="I84" i="19"/>
  <c r="L83" i="19"/>
  <c r="M83" i="19" s="1"/>
  <c r="I83" i="19"/>
  <c r="L85" i="19"/>
  <c r="M85" i="19" s="1"/>
  <c r="I85" i="19"/>
  <c r="D12" i="30" l="1"/>
  <c r="C12" i="30"/>
  <c r="G49" i="19"/>
  <c r="D23" i="26"/>
  <c r="C23" i="26"/>
  <c r="B23" i="26"/>
  <c r="K132" i="19"/>
  <c r="J132" i="19"/>
  <c r="I132" i="19"/>
  <c r="C4" i="14"/>
  <c r="C3" i="14"/>
  <c r="N88" i="19"/>
  <c r="I103" i="19"/>
  <c r="I47" i="26" l="1"/>
  <c r="E47" i="26"/>
  <c r="C34" i="30" l="1"/>
  <c r="D34" i="30"/>
  <c r="D13" i="19" l="1"/>
  <c r="D12" i="19"/>
  <c r="D11" i="19"/>
  <c r="D10" i="19"/>
  <c r="D9" i="19"/>
  <c r="L131" i="19" l="1"/>
  <c r="L130" i="19"/>
  <c r="L128" i="19"/>
  <c r="L127" i="19"/>
  <c r="L125" i="19"/>
  <c r="L124" i="19"/>
  <c r="L122" i="19"/>
  <c r="L121" i="19"/>
  <c r="L119" i="19"/>
  <c r="L118" i="19"/>
  <c r="L116" i="19"/>
  <c r="L115" i="19"/>
  <c r="D8" i="19"/>
  <c r="D7" i="19"/>
  <c r="D6" i="19"/>
  <c r="L132" i="19" l="1"/>
  <c r="H47" i="26"/>
  <c r="G47" i="26"/>
  <c r="F47" i="26"/>
  <c r="C8" i="14"/>
  <c r="C7" i="14"/>
  <c r="K105" i="19"/>
  <c r="J105" i="19"/>
  <c r="H105" i="19"/>
  <c r="G105" i="19"/>
  <c r="L104" i="19"/>
  <c r="M104" i="19" s="1"/>
  <c r="I104" i="19"/>
  <c r="I105" i="19" s="1"/>
  <c r="I12" i="19" s="1"/>
  <c r="H53" i="19"/>
  <c r="H7" i="19" s="1"/>
  <c r="G53" i="19"/>
  <c r="G7" i="19" s="1"/>
  <c r="H6" i="19"/>
  <c r="G6" i="19"/>
  <c r="E7" i="14"/>
  <c r="I95" i="19"/>
  <c r="I94" i="19"/>
  <c r="I93" i="19"/>
  <c r="I87" i="19"/>
  <c r="I86" i="19"/>
  <c r="I82" i="19"/>
  <c r="I76" i="19"/>
  <c r="I75" i="19"/>
  <c r="I74" i="19"/>
  <c r="I73" i="19"/>
  <c r="I72" i="19"/>
  <c r="I71" i="19"/>
  <c r="I70" i="19"/>
  <c r="I69" i="19"/>
  <c r="I68" i="19"/>
  <c r="I67" i="19"/>
  <c r="I66" i="19"/>
  <c r="L95" i="19"/>
  <c r="M95" i="19" s="1"/>
  <c r="L94" i="19"/>
  <c r="M94" i="19" s="1"/>
  <c r="L87" i="19"/>
  <c r="M87" i="19" s="1"/>
  <c r="L86" i="19"/>
  <c r="M86" i="19" s="1"/>
  <c r="L74" i="19"/>
  <c r="M74" i="19" s="1"/>
  <c r="M73" i="19"/>
  <c r="L72" i="19"/>
  <c r="L71" i="19"/>
  <c r="M71" i="19" s="1"/>
  <c r="L70" i="19"/>
  <c r="M70" i="19" s="1"/>
  <c r="L69" i="19"/>
  <c r="M69" i="19" s="1"/>
  <c r="L68" i="19"/>
  <c r="M68" i="19" s="1"/>
  <c r="I59" i="19"/>
  <c r="L59" i="19"/>
  <c r="M59" i="19" s="1"/>
  <c r="I60" i="19"/>
  <c r="L60" i="19"/>
  <c r="M60" i="19" s="1"/>
  <c r="I46" i="19"/>
  <c r="L46" i="19"/>
  <c r="N46" i="19" s="1"/>
  <c r="I47" i="19"/>
  <c r="L47" i="19"/>
  <c r="I48" i="19"/>
  <c r="L48" i="19"/>
  <c r="M48" i="19" s="1"/>
  <c r="I49" i="19"/>
  <c r="L49" i="19"/>
  <c r="I50" i="19"/>
  <c r="L50" i="19"/>
  <c r="I51" i="19"/>
  <c r="L51" i="19"/>
  <c r="M51" i="19" s="1"/>
  <c r="I52" i="19"/>
  <c r="L52" i="19"/>
  <c r="M52" i="19" s="1"/>
  <c r="I27" i="19"/>
  <c r="E8" i="14"/>
  <c r="I35" i="19"/>
  <c r="I34" i="19"/>
  <c r="I33" i="19"/>
  <c r="I29" i="19"/>
  <c r="I45" i="19"/>
  <c r="G77" i="19"/>
  <c r="G9" i="19" s="1"/>
  <c r="L76" i="19"/>
  <c r="M76" i="19" s="1"/>
  <c r="L75" i="19"/>
  <c r="M75" i="19" s="1"/>
  <c r="L35" i="19"/>
  <c r="M35" i="19" s="1"/>
  <c r="N6" i="19"/>
  <c r="N61" i="19"/>
  <c r="N8" i="19" s="1"/>
  <c r="J88" i="19"/>
  <c r="J10" i="19" s="1"/>
  <c r="K88" i="19"/>
  <c r="K10" i="19" s="1"/>
  <c r="N96" i="19"/>
  <c r="N11" i="19" s="1"/>
  <c r="L27" i="19"/>
  <c r="L29" i="19"/>
  <c r="M29" i="19" s="1"/>
  <c r="M33" i="19"/>
  <c r="L34" i="19"/>
  <c r="M34" i="19" s="1"/>
  <c r="L45" i="19"/>
  <c r="J6" i="19"/>
  <c r="D47" i="26"/>
  <c r="C47" i="26"/>
  <c r="B47" i="26"/>
  <c r="D32" i="26"/>
  <c r="C32" i="26"/>
  <c r="B32" i="26"/>
  <c r="B4" i="14"/>
  <c r="B3" i="14"/>
  <c r="G61" i="19"/>
  <c r="G8" i="19" s="1"/>
  <c r="G88" i="19"/>
  <c r="G10" i="19" s="1"/>
  <c r="G96" i="19"/>
  <c r="G11" i="19" s="1"/>
  <c r="H61" i="19"/>
  <c r="H8" i="19" s="1"/>
  <c r="H77" i="19"/>
  <c r="H9" i="19" s="1"/>
  <c r="H88" i="19"/>
  <c r="H10" i="19" s="1"/>
  <c r="H96" i="19"/>
  <c r="H11" i="19" s="1"/>
  <c r="L58" i="19"/>
  <c r="M58" i="19" s="1"/>
  <c r="I58" i="19"/>
  <c r="L67" i="19"/>
  <c r="M67" i="19" s="1"/>
  <c r="L103" i="19"/>
  <c r="N103" i="19" s="1"/>
  <c r="K96" i="19"/>
  <c r="K11" i="19" s="1"/>
  <c r="J96" i="19"/>
  <c r="J11" i="19" s="1"/>
  <c r="L93" i="19"/>
  <c r="M93" i="19" s="1"/>
  <c r="L82" i="19"/>
  <c r="M82" i="19" s="1"/>
  <c r="L66" i="19"/>
  <c r="M66" i="19" s="1"/>
  <c r="K77" i="19"/>
  <c r="K9" i="19" s="1"/>
  <c r="J77" i="19"/>
  <c r="J9" i="19" s="1"/>
  <c r="K61" i="19"/>
  <c r="K8" i="19" s="1"/>
  <c r="J61" i="19"/>
  <c r="J8" i="19" s="1"/>
  <c r="K53" i="19"/>
  <c r="K7" i="19" s="1"/>
  <c r="J53" i="19"/>
  <c r="J7" i="19" s="1"/>
  <c r="K6" i="19"/>
  <c r="M27" i="19" l="1"/>
  <c r="L37" i="19"/>
  <c r="I37" i="19"/>
  <c r="I40" i="19" s="1"/>
  <c r="M45" i="19"/>
  <c r="N45" i="19"/>
  <c r="M49" i="19"/>
  <c r="N49" i="19"/>
  <c r="M47" i="19"/>
  <c r="N47" i="19"/>
  <c r="M72" i="19"/>
  <c r="N72" i="19"/>
  <c r="M50" i="19"/>
  <c r="N50" i="19"/>
  <c r="N66" i="19"/>
  <c r="M103" i="19"/>
  <c r="N105" i="19"/>
  <c r="N12" i="19" s="1"/>
  <c r="G107" i="19"/>
  <c r="G13" i="19" s="1"/>
  <c r="G12" i="19"/>
  <c r="H107" i="19"/>
  <c r="H13" i="19" s="1"/>
  <c r="D12" i="14" s="1"/>
  <c r="C16" i="14" s="1"/>
  <c r="H12" i="19"/>
  <c r="J12" i="19"/>
  <c r="J107" i="19"/>
  <c r="J13" i="19" s="1"/>
  <c r="K12" i="19"/>
  <c r="K107" i="19"/>
  <c r="K13" i="19" s="1"/>
  <c r="E9" i="14"/>
  <c r="C9" i="14"/>
  <c r="I77" i="19"/>
  <c r="I9" i="19" s="1"/>
  <c r="I88" i="19"/>
  <c r="I10" i="19" s="1"/>
  <c r="N10" i="19"/>
  <c r="I61" i="19"/>
  <c r="I8" i="19" s="1"/>
  <c r="I53" i="19"/>
  <c r="I7" i="19" s="1"/>
  <c r="I6" i="19"/>
  <c r="L53" i="19"/>
  <c r="M53" i="19" s="1"/>
  <c r="I96" i="19"/>
  <c r="L77" i="19"/>
  <c r="L105" i="19"/>
  <c r="L12" i="19" s="1"/>
  <c r="L61" i="19"/>
  <c r="M61" i="19" s="1"/>
  <c r="L88" i="19"/>
  <c r="L10" i="19" s="1"/>
  <c r="M10" i="19" s="1"/>
  <c r="L96" i="19"/>
  <c r="M46" i="19"/>
  <c r="M37" i="19" l="1"/>
  <c r="L40" i="19"/>
  <c r="L6" i="19" s="1"/>
  <c r="N77" i="19"/>
  <c r="N9" i="19" s="1"/>
  <c r="N53" i="19"/>
  <c r="N7" i="19" s="1"/>
  <c r="B50" i="26"/>
  <c r="C12" i="14"/>
  <c r="C15" i="14" s="1"/>
  <c r="D15" i="14" s="1"/>
  <c r="M12" i="19"/>
  <c r="F103" i="19"/>
  <c r="N107" i="19"/>
  <c r="N13" i="19" s="1"/>
  <c r="I11" i="19"/>
  <c r="I107" i="19"/>
  <c r="I13" i="19" s="1"/>
  <c r="M96" i="19"/>
  <c r="L107" i="19"/>
  <c r="L13" i="19" s="1"/>
  <c r="L11" i="19"/>
  <c r="M11" i="19" s="1"/>
  <c r="M77" i="19"/>
  <c r="L9" i="19"/>
  <c r="M9" i="19" s="1"/>
  <c r="L7" i="19"/>
  <c r="M7" i="19" s="1"/>
  <c r="M40" i="19"/>
  <c r="M88" i="19"/>
  <c r="L8" i="19"/>
  <c r="M8" i="19" s="1"/>
  <c r="M105" i="19"/>
  <c r="M6" i="19"/>
  <c r="B14" i="19" l="1"/>
  <c r="M132" i="19"/>
  <c r="C50" i="26"/>
  <c r="E12" i="14"/>
  <c r="E15" i="14" s="1"/>
  <c r="F15" i="14" s="1"/>
  <c r="M13" i="19"/>
  <c r="F12" i="14"/>
  <c r="M107" i="19"/>
  <c r="D16" i="14"/>
  <c r="C18" i="14"/>
  <c r="D18" i="14" s="1"/>
  <c r="E16" i="14" l="1"/>
  <c r="E18" i="14" s="1"/>
  <c r="N132" i="19"/>
  <c r="B15" i="19"/>
  <c r="F16" i="14" l="1"/>
  <c r="F18" i="14"/>
</calcChain>
</file>

<file path=xl/sharedStrings.xml><?xml version="1.0" encoding="utf-8"?>
<sst xmlns="http://schemas.openxmlformats.org/spreadsheetml/2006/main" count="344" uniqueCount="231">
  <si>
    <t>FY 2022-23 HSGP Exhibit C</t>
  </si>
  <si>
    <t>Program Budget and Fiscal Reporting Template</t>
  </si>
  <si>
    <t>REPORTS</t>
  </si>
  <si>
    <t>REPORT PERIOD</t>
  </si>
  <si>
    <t>REPORT DEADLINE</t>
  </si>
  <si>
    <t>Mid-Year Program and Fiscal Status Reports</t>
  </si>
  <si>
    <t>7/1/2022 – 12/31/2022</t>
  </si>
  <si>
    <t>Year-End Program and Fiscal Status Reports</t>
  </si>
  <si>
    <t>1/1/2023 – 6/30/2023</t>
  </si>
  <si>
    <t>Overview</t>
  </si>
  <si>
    <t>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</si>
  <si>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</si>
  <si>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r>
      <rPr>
        <b/>
        <i/>
        <u/>
        <sz val="10"/>
        <rFont val="Arial"/>
        <family val="2"/>
      </rPr>
      <t>Please Note:</t>
    </r>
    <r>
      <rPr>
        <sz val="10"/>
        <rFont val="Arial"/>
        <family val="2"/>
      </rPr>
      <t xml:space="preserve"> All reports and supporting documents submitted to the City are considered public record and are subject to disclosure under the Public Records Act.  Further note that staff may use the information herein, in whole or in part, to provide Council and the public with reports of agency performance, including demographics, outcomes, successes, findings, and concerns.To the extent possible, please avoid inclusion of any Personally Identifiable Information (PII), or other confidential information, except where absolutely necessary. </t>
    </r>
  </si>
  <si>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</si>
  <si>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</si>
  <si>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humanservices@santamonica.gov</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</si>
  <si>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</si>
  <si>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</si>
  <si>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</si>
  <si>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</si>
  <si>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</si>
  <si>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</si>
  <si>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A-I with program budget detail (Pale Green)
</t>
    </r>
    <r>
      <rPr>
        <b/>
        <sz val="10"/>
        <rFont val="Arial"/>
        <family val="2"/>
      </rPr>
      <t xml:space="preserve">Mid-Year Report: </t>
    </r>
    <r>
      <rPr>
        <sz val="10"/>
        <rFont val="Arial"/>
        <family val="2"/>
      </rPr>
      <t xml:space="preserve">Complete column J with year-to-date expenditures (Light Grey)
</t>
    </r>
    <r>
      <rPr>
        <b/>
        <sz val="10"/>
        <rFont val="Arial"/>
        <family val="2"/>
      </rPr>
      <t>Year-End Report:</t>
    </r>
    <r>
      <rPr>
        <sz val="10"/>
        <rFont val="Arial"/>
        <family val="2"/>
      </rPr>
      <t xml:space="preserve"> Complete column K, Update Column N with year-end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J "SM 1</t>
    </r>
    <r>
      <rPr>
        <i/>
        <vertAlign val="superscript"/>
        <sz val="9"/>
        <rFont val="Arial"/>
        <family val="2"/>
      </rPr>
      <t>st</t>
    </r>
    <r>
      <rPr>
        <i/>
        <sz val="9"/>
        <rFont val="Arial"/>
        <family val="2"/>
      </rPr>
      <t xml:space="preserve"> PERIOD EXPEND" and Column K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N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</si>
  <si>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 O,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</si>
  <si>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NON-CITY PROGRAM FUNDING</t>
  </si>
  <si>
    <r>
      <t xml:space="preserve">Provide a brief description of non-City sources of funding included in your Total Program Budget. </t>
    </r>
    <r>
      <rPr>
        <u/>
        <sz val="10"/>
        <rFont val="Arial"/>
        <family val="2"/>
      </rPr>
      <t>For Government Grants</t>
    </r>
    <r>
      <rPr>
        <sz val="10"/>
        <rFont val="Arial"/>
        <family val="2"/>
      </rPr>
      <t>, indicate the type of funding source (Federal, State, or County/Local). Enter the Projected/Actual amounts in Columns I-K as appropriate.</t>
    </r>
  </si>
  <si>
    <r>
      <rPr>
        <b/>
        <i/>
        <sz val="10"/>
        <rFont val="Arial"/>
        <family val="2"/>
      </rPr>
      <t>When entering your Budget:</t>
    </r>
    <r>
      <rPr>
        <sz val="10"/>
        <rFont val="Arial"/>
        <family val="2"/>
      </rPr>
      <t xml:space="preserve"> "Total Non-City Funding" in column I of this section should equal the total "Non-City Program Budget" in column I of Section II.</t>
    </r>
  </si>
  <si>
    <r>
      <rPr>
        <b/>
        <i/>
        <sz val="10"/>
        <rFont val="Arial"/>
        <family val="2"/>
      </rPr>
      <t>Year-End Only:</t>
    </r>
    <r>
      <rPr>
        <sz val="10"/>
        <rFont val="Arial"/>
        <family val="2"/>
      </rPr>
      <t xml:space="preserve"> The "Year-End Actual Non-City Funding" total (Column L, Item 7) should equal the difference between the total “Year-End Program Expend" and "Year-End SM Expend" ”in Section II of the Program Budget &amp; Fiscal Report tab. If not, an error will populate in the “Year-End Non-City Funding Variance" cell (Column N, Item 7) and you will need to correct the discrepancy.</t>
    </r>
  </si>
  <si>
    <t>PARTICIPANTS &amp; 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</si>
  <si>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</si>
  <si>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</si>
  <si>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</si>
  <si>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AGENCY FUNDING SOURCES</t>
  </si>
  <si>
    <r>
      <t xml:space="preserve">List funding sources for the </t>
    </r>
    <r>
      <rPr>
        <b/>
        <sz val="10"/>
        <rFont val="Arial"/>
        <family val="2"/>
      </rPr>
      <t>agency as a whole</t>
    </r>
    <r>
      <rPr>
        <sz val="10"/>
        <rFont val="Arial"/>
        <family val="2"/>
      </rPr>
      <t xml:space="preserve"> for FY 2021-22 (Projected Actuals) and  FY 2022-23 (Budgeted). Where applicable, use the Program Impact column, to describe programatic impacts of funding sources or changes therein. 
For Government Grants ONLY, indicate Type of funding source (Federal, State, or County/Local) 
</t>
    </r>
    <r>
      <rPr>
        <b/>
        <sz val="10"/>
        <rFont val="Arial"/>
        <family val="2"/>
      </rPr>
      <t>If you are submitting multiple program budgets, this tab will be the same for each program.</t>
    </r>
  </si>
  <si>
    <t>SUPPORTING DOCUMENTATION</t>
  </si>
  <si>
    <t xml:space="preserve">The City requires grantees to submit supporting documentation along with their Mid-Year and Year-End Fiscal Status Reports. Documentation should provide a detailed accounting of expenditures charged to the Santa Monica grant and should reconcile to total Santa Monica grant expenditures included in the Fiscal Report for the associated period. Acceptable forms of documentation will be generated from the grantee’s financial system and include General Ledger or Profit and Loss Detail reports. </t>
  </si>
  <si>
    <t>CITY OF SANTA MONICA</t>
  </si>
  <si>
    <t>FY 2022-23 PROGRAM BUDGET &amp; FISCAL REPORTING TEMPLATE</t>
  </si>
  <si>
    <t>SECTION I:  BUDGET SUMMARY</t>
  </si>
  <si>
    <t>TOTAL
PROGRAM
BUDGET</t>
  </si>
  <si>
    <t>SM GRANT
BUDGET</t>
  </si>
  <si>
    <t>NON-CITY PROGRAM BUDGET</t>
  </si>
  <si>
    <t>SM 
1st PERIOD EXPEND.</t>
  </si>
  <si>
    <t>SM  
2nd PERIOD EXPEND.</t>
  </si>
  <si>
    <t>SM TOTAL EXPEND.</t>
  </si>
  <si>
    <t>SM PERCENT EXPENDED</t>
  </si>
  <si>
    <t>YEAR-END
 TOTAL PROGRAM EXPEND.</t>
  </si>
  <si>
    <t>AGENCY NAME:</t>
  </si>
  <si>
    <t>JVS SoCal</t>
  </si>
  <si>
    <t>PROGRAM NAME:</t>
  </si>
  <si>
    <t>Santa Monica Youth Employment Program</t>
  </si>
  <si>
    <t>REPORTING PERIOD:</t>
  </si>
  <si>
    <t>Year-End Report (2nd Period): 1/1/23 - 6/30/23</t>
  </si>
  <si>
    <t>A. Total City Funds Disbursed to Date:</t>
  </si>
  <si>
    <t>B. Total City Funds Expended to Date:</t>
  </si>
  <si>
    <t>C. Cash Balance (Line A - Line B):</t>
  </si>
  <si>
    <t>FY 2022-23 Program Budget: 7/1/22-6/30/23</t>
  </si>
  <si>
    <t>Senior/Executive Management</t>
  </si>
  <si>
    <t>Federal</t>
  </si>
  <si>
    <t>Mid-Year Report (1st Period): 7/1/22 - 12/31/22</t>
  </si>
  <si>
    <t>Administrative Support</t>
  </si>
  <si>
    <t>State</t>
  </si>
  <si>
    <t>Direct Service Provision/Program Staff</t>
  </si>
  <si>
    <t>County/Local</t>
  </si>
  <si>
    <t>SECTION II:  LINE ITEM DETAIL</t>
  </si>
  <si>
    <t>1A.  Staff Salaries</t>
  </si>
  <si>
    <t>List all paid program and administrative positions (both City and non-City funded) and complete all fields below.</t>
  </si>
  <si>
    <t>Staff Name</t>
  </si>
  <si>
    <t>Title</t>
  </si>
  <si>
    <t>Position Classification</t>
  </si>
  <si>
    <t>FTE (Agency Wide)</t>
  </si>
  <si>
    <t>Katherine Makinney</t>
  </si>
  <si>
    <t>Deputy Director</t>
  </si>
  <si>
    <t>John Gutierrez</t>
  </si>
  <si>
    <t>Director of Workforce Development and Veteran Services</t>
  </si>
  <si>
    <t>Victoria Pelman</t>
  </si>
  <si>
    <t>Career Coach</t>
  </si>
  <si>
    <t>Peter McDaniel</t>
  </si>
  <si>
    <t>William Ruth</t>
  </si>
  <si>
    <t>Yosmar Vela</t>
  </si>
  <si>
    <t>Career Coach/ Intake Specialist</t>
  </si>
  <si>
    <t>Martha Escobedo</t>
  </si>
  <si>
    <t>Operations Manager</t>
  </si>
  <si>
    <t>Joandrea Reynolds</t>
  </si>
  <si>
    <t>Youth Case Manager</t>
  </si>
  <si>
    <t>Liliana Moreno</t>
  </si>
  <si>
    <t xml:space="preserve">   Direct Service Provision/Program Staff</t>
  </si>
  <si>
    <t xml:space="preserve">Sonya Morris </t>
  </si>
  <si>
    <t>1A.  Staff Salaries TOTAL</t>
  </si>
  <si>
    <t>1B.  Staff Fringe Benefits</t>
  </si>
  <si>
    <t>List each fringe benefit as a percentage of total staff salaries listed above (FICA, SUI, Workers’ Compensation, Medical Insurance, Retirement, etc.).</t>
  </si>
  <si>
    <t>Description</t>
  </si>
  <si>
    <t>FICA @ 7.65%</t>
  </si>
  <si>
    <t>Workers Compensation @ 1.3%</t>
  </si>
  <si>
    <t>SUI @ 2.5%</t>
  </si>
  <si>
    <t>Medical @ $579 x FTE %</t>
  </si>
  <si>
    <t>LTD @ .05%</t>
  </si>
  <si>
    <t>Group Life @ .05%</t>
  </si>
  <si>
    <t>1B.  Staff Fringe Benefits TOTAL</t>
  </si>
  <si>
    <t>2.  Consultant Services</t>
  </si>
  <si>
    <t>List each consultant to be funded. Include type of service, total budgeted expense, and any additional information to suport the use of consultants as opposed to staff or volunteers.</t>
  </si>
  <si>
    <t>Professional Fees (shared costs)</t>
  </si>
  <si>
    <t>2.  Consultant Services TOTAL</t>
  </si>
  <si>
    <t>3.  Operating Expenses</t>
  </si>
  <si>
    <t>List all operating expenses [e.g., space/rent expense, utilities, facilitiy maintenance, equipment, insurance, office supplies, printing, audit fees, travel, training, etc.].</t>
  </si>
  <si>
    <t>Rent</t>
  </si>
  <si>
    <t>Bldg. Repairs &amp; Maintenance, Security, Janitorial</t>
  </si>
  <si>
    <t>Office Supplies</t>
  </si>
  <si>
    <t>Equipment/lease expense</t>
  </si>
  <si>
    <t>Travel/Training</t>
  </si>
  <si>
    <t>Insurance</t>
  </si>
  <si>
    <t>Telephone</t>
  </si>
  <si>
    <t>Utilities</t>
  </si>
  <si>
    <t>Bank &amp; Payroll Fees</t>
  </si>
  <si>
    <t>3.  Operating Expenses TOTAL</t>
  </si>
  <si>
    <t>4.  Direct Client Support</t>
  </si>
  <si>
    <t>List any expenses associated with direct service provision, individual client support, scholarships, or stipends. Include estimated number of recipients.</t>
  </si>
  <si>
    <t>Paid World of Work job readiness workshops (20 hours) and Paid Work Experience (10 hours) (30 youths @ $15.96 x 30 hours w/ 12% taxes and benefits)</t>
  </si>
  <si>
    <t>Paid Work Experience (30 youths @ $15.96 x 20 hrs. w/ 12% taxes)</t>
  </si>
  <si>
    <t>Incentive for 30 youths @ $25 each</t>
  </si>
  <si>
    <t>Supportive Services as needed (tap cards, bus passes, etc)</t>
  </si>
  <si>
    <t>4.  Scholarships/Stipends TOTAL</t>
  </si>
  <si>
    <t>5.  Other</t>
  </si>
  <si>
    <t>List any program expense not appropriate for any of the above line items and provide justification.</t>
  </si>
  <si>
    <t>5.  Other TOTAL</t>
  </si>
  <si>
    <t>6.  Indirect Administrative Costs</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</si>
  <si>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</si>
  <si>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</si>
  <si>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</si>
  <si>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</si>
  <si>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</si>
  <si>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6.  Indirect Administrative Costs TOTAL</t>
  </si>
  <si>
    <t>7.   TOTAL BUDGET</t>
  </si>
  <si>
    <t>List non-City sources of funding included in your Total Program Budget. For Government Grants ONLY, indicate Type of funding source (Federal, State, or County/Local)</t>
  </si>
  <si>
    <r>
      <t xml:space="preserve">The total of the </t>
    </r>
    <r>
      <rPr>
        <b/>
        <sz val="11"/>
        <rFont val="Arial"/>
        <family val="2"/>
      </rPr>
      <t>PROJECTED NON-CITY FUNDING</t>
    </r>
    <r>
      <rPr>
        <sz val="11"/>
        <rFont val="Arial"/>
        <family val="2"/>
      </rPr>
      <t xml:space="preserve"> column below should match the total of the </t>
    </r>
    <r>
      <rPr>
        <b/>
        <sz val="11"/>
        <rFont val="Arial"/>
        <family val="2"/>
      </rPr>
      <t>NON-CITY PROGRAM BUDGET</t>
    </r>
    <r>
      <rPr>
        <sz val="11"/>
        <rFont val="Arial"/>
        <family val="2"/>
      </rPr>
      <t xml:space="preserve"> column in the sections above.</t>
    </r>
  </si>
  <si>
    <r>
      <rPr>
        <b/>
        <sz val="11"/>
        <rFont val="Arial"/>
        <family val="2"/>
      </rPr>
      <t>YEAR-END ACTUAL NON-CITY FUNDING</t>
    </r>
    <r>
      <rPr>
        <sz val="11"/>
        <rFont val="Arial"/>
        <family val="2"/>
      </rPr>
      <t xml:space="preserve"> should equal Year-End TOTAL PROGRAM </t>
    </r>
    <r>
      <rPr>
        <b/>
        <sz val="11"/>
        <rFont val="Arial"/>
        <family val="2"/>
      </rPr>
      <t>otal Program Expend. l</t>
    </r>
    <r>
      <rPr>
        <sz val="11"/>
        <rFont val="Arial"/>
        <family val="2"/>
      </rPr>
      <t xml:space="preserve">ess Year-End </t>
    </r>
    <r>
      <rPr>
        <b/>
        <sz val="11"/>
        <rFont val="Arial"/>
        <family val="2"/>
      </rPr>
      <t xml:space="preserve">SM Total Expend. </t>
    </r>
    <r>
      <rPr>
        <sz val="11"/>
        <rFont val="Arial"/>
        <family val="2"/>
      </rPr>
      <t>Above.</t>
    </r>
  </si>
  <si>
    <t>Source</t>
  </si>
  <si>
    <t>PROJECTED NON-CITY FUNDING</t>
  </si>
  <si>
    <t>1st PERIOD ACTUAL 
NON-CITY FUNDING</t>
  </si>
  <si>
    <t>2nd PERIOD ACTUAL 
NON-CITY FUNDING</t>
  </si>
  <si>
    <t>YEAR-END ACTUAL 
NON-CITY 
FUNDING</t>
  </si>
  <si>
    <t>YEAR-END
NON-CITY 
FUNDING
CHECK</t>
  </si>
  <si>
    <t>YEAR-END 
NON-CITY 
FUNDING VARIANCE</t>
  </si>
  <si>
    <t>1.  Government Grants</t>
  </si>
  <si>
    <t xml:space="preserve">      WIOA</t>
  </si>
  <si>
    <t>2.  Private/Corporate Grants</t>
  </si>
  <si>
    <t>3.  Individual Donations</t>
  </si>
  <si>
    <t>4.  Fundraising Events</t>
  </si>
  <si>
    <t>5.  Fees for Service</t>
  </si>
  <si>
    <t>6.  Other</t>
  </si>
  <si>
    <t>7.  TOTAL</t>
  </si>
  <si>
    <t>TOTAL NON-CITY PROGRAM FUNDING</t>
  </si>
  <si>
    <t>By submitting this report to the Housing and Human Services Division, I certify that this report is true, complete and accurate to the best of my knowledge and that all disbursements have been made</t>
  </si>
  <si>
    <t xml:space="preserve"> in compliance with the conditions of the Grantee Agreement and for the purposes indicated.</t>
  </si>
  <si>
    <t>FY 2022-23 Program Participants and Demographics</t>
  </si>
  <si>
    <t>INDIVIDUALS RECEIVING CONTRACTED SERVICES
(Number of Program Participants)</t>
  </si>
  <si>
    <t>Projected Total</t>
  </si>
  <si>
    <t>Mid-Year Actuals</t>
  </si>
  <si>
    <t>Year-End Actuals</t>
  </si>
  <si>
    <t>Total Unduplicated PP</t>
  </si>
  <si>
    <t>Total SMPP</t>
  </si>
  <si>
    <t>Low-Income SMPP</t>
  </si>
  <si>
    <t>Homeless SMPP</t>
  </si>
  <si>
    <t>w/ Disabilities SMPP</t>
  </si>
  <si>
    <t>Served in Military SMPP</t>
  </si>
  <si>
    <t>Pico Neighborhood SMPP</t>
  </si>
  <si>
    <t>Primary Language not English SMPP</t>
  </si>
  <si>
    <t>RACE AND ETHNICITY
(Number of Santa Monica Program Participants)</t>
  </si>
  <si>
    <t>Asian or Pacific Islander</t>
  </si>
  <si>
    <t>Black or African-American</t>
  </si>
  <si>
    <t>Latinx</t>
  </si>
  <si>
    <t>White or Caucasian</t>
  </si>
  <si>
    <t>Multiple Race/Ethnicity</t>
  </si>
  <si>
    <t>Other</t>
  </si>
  <si>
    <t>Refuse to State</t>
  </si>
  <si>
    <t>Total</t>
  </si>
  <si>
    <t>ZIP CODE
(Number of Santa Monica Program Participants)</t>
  </si>
  <si>
    <t>Other Zip Code</t>
  </si>
  <si>
    <t>AGE AND GENDER
(Number of Santa Monica Program Participants)</t>
  </si>
  <si>
    <t>Male</t>
  </si>
  <si>
    <t>Female</t>
  </si>
  <si>
    <t xml:space="preserve">Transgender </t>
  </si>
  <si>
    <t>Not Reported</t>
  </si>
  <si>
    <t>Under 5</t>
  </si>
  <si>
    <t>5-12</t>
  </si>
  <si>
    <t>13-17</t>
  </si>
  <si>
    <t>18-24</t>
  </si>
  <si>
    <t>25-34</t>
  </si>
  <si>
    <t>35-44</t>
  </si>
  <si>
    <t>45-54</t>
  </si>
  <si>
    <t>55-61</t>
  </si>
  <si>
    <t>62-74</t>
  </si>
  <si>
    <t>75-84</t>
  </si>
  <si>
    <t>85+</t>
  </si>
  <si>
    <t>COST PER PARTICIPANT 
(Total Program Budget / 
Total Unduplicated Program Participants)</t>
  </si>
  <si>
    <t>Year-End Actual</t>
  </si>
  <si>
    <t>FY 2022-23 CASH MATCH CALCULATOR</t>
  </si>
  <si>
    <t>PROGRAM STATUS REPORT</t>
  </si>
  <si>
    <t>FY 2022-23 Annual Target</t>
  </si>
  <si>
    <t>FY 2022-23
 Year-End Actual</t>
  </si>
  <si>
    <t>Total Program Participants</t>
  </si>
  <si>
    <t>Total Santa Monica Program Participants (SMPP)</t>
  </si>
  <si>
    <t>Level of Service to SMPP (%)</t>
  </si>
  <si>
    <t>FISCAL STATUS REPORT</t>
  </si>
  <si>
    <t>FY 2022-23 Total Program Budget</t>
  </si>
  <si>
    <t>FY 2022-23
SM Grant Budget</t>
  </si>
  <si>
    <t>FY 2022-23
Total Program Expend.</t>
  </si>
  <si>
    <t>FY 2022-23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</si>
  <si>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</si>
  <si>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</si>
  <si>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</si>
  <si>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</si>
  <si>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</si>
  <si>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</si>
  <si>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</si>
  <si>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</si>
  <si>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FY 2022-23 AGENCY FUNDING SOURCES</t>
  </si>
  <si>
    <r>
      <t xml:space="preserve">List funding sources for the </t>
    </r>
    <r>
      <rPr>
        <b/>
        <sz val="11"/>
        <rFont val="Arial"/>
        <family val="2"/>
      </rPr>
      <t xml:space="preserve">agency as a whole </t>
    </r>
    <r>
      <rPr>
        <sz val="11"/>
        <rFont val="Arial"/>
        <family val="2"/>
      </rPr>
      <t xml:space="preserve">for FY 2021-22 (Projected Actuals) and  FY 2022-23 (Budgeted). Where applicable, use the Program Impact column to describe programatic impacts of funding sources or changes therein. 
For Government Grants ONLY, indicate Type of funding source (Federal, State, or County/Local) 
</t>
    </r>
    <r>
      <rPr>
        <b/>
        <i/>
        <sz val="11"/>
        <rFont val="Arial"/>
        <family val="2"/>
      </rPr>
      <t>If you are submitting multiple program budgets, this tab will be the same for each program.</t>
    </r>
  </si>
  <si>
    <t>Agency Revenue Sources</t>
  </si>
  <si>
    <t>FY 2021-22 Projected 
Actuals</t>
  </si>
  <si>
    <t xml:space="preserve">FY 2022-23
Budgeted 
</t>
  </si>
  <si>
    <t>Program Impact</t>
  </si>
  <si>
    <t>Example:</t>
  </si>
  <si>
    <t>Department of ABC</t>
  </si>
  <si>
    <t>Contracts</t>
  </si>
  <si>
    <t>County</t>
  </si>
  <si>
    <t>Multiple Foundation/Corporations</t>
  </si>
  <si>
    <t>Multiple Individuals</t>
  </si>
  <si>
    <t>Counselling Fee, ETP, etc.</t>
  </si>
  <si>
    <t>Jewish Federation</t>
  </si>
  <si>
    <t>Gala-Strictly Business, WLN,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</si>
</sst>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 numFmtId="170" formatCode="0.00_);\(0.00\)"/>
  </numFmts>
  <fonts count="36"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12"/>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
      <sz val="12"/>
      <name val="Arial"/>
      <family val="2"/>
    </font>
    <font>
      <b/>
      <i/>
      <sz val="11"/>
      <name val="Arial"/>
      <family val="2"/>
    </font>
    <font>
      <b/>
      <u/>
      <sz val="11"/>
      <name val="Arial"/>
      <family val="2"/>
    </font>
    <font>
      <b/>
      <sz val="11"/>
      <color rgb="FFFF0000"/>
      <name val="Arial"/>
      <family val="2"/>
    </font>
    <font>
      <sz val="14"/>
      <name val="Arial"/>
      <family val="2"/>
    </font>
    <font>
      <b/>
      <sz val="14"/>
      <color rgb="FF00B050"/>
      <name val="Arial"/>
      <family val="2"/>
    </font>
    <font>
      <sz val="10"/>
      <color rgb="FF00B050"/>
      <name val="Arial"/>
      <family val="2"/>
    </font>
    <font>
      <b/>
      <sz val="10"/>
      <color rgb="FF00B050"/>
      <name val="Arial"/>
      <family val="2"/>
    </font>
    <font>
      <b/>
      <sz val="11"/>
      <color theme="0"/>
      <name val="Arial"/>
      <family val="2"/>
    </font>
  </fonts>
  <fills count="15">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EBF1DE"/>
        <bgColor rgb="FF000000"/>
      </patternFill>
    </fill>
  </fills>
  <borders count="69">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right style="thin">
        <color theme="0" tint="-0.24994659260841701"/>
      </right>
      <top style="thin">
        <color theme="0" tint="-0.24994659260841701"/>
      </top>
      <bottom/>
      <diagonal/>
    </border>
    <border>
      <left/>
      <right/>
      <top style="thin">
        <color theme="0" tint="-0.24994659260841701"/>
      </top>
      <bottom style="thin">
        <color theme="0" tint="-0.2499465926084170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1"/>
      </left>
      <right/>
      <top style="thin">
        <color indexed="64"/>
      </top>
      <bottom style="medium">
        <color indexed="64"/>
      </bottom>
      <diagonal/>
    </border>
    <border>
      <left/>
      <right/>
      <top style="thin">
        <color theme="0" tint="-0.14996795556505021"/>
      </top>
      <bottom/>
      <diagonal/>
    </border>
    <border>
      <left/>
      <right style="thin">
        <color theme="0" tint="-0.14996795556505021"/>
      </right>
      <top style="thin">
        <color theme="0" tint="-0.14996795556505021"/>
      </top>
      <bottom/>
      <diagonal/>
    </border>
    <border>
      <left/>
      <right/>
      <top style="thin">
        <color theme="0" tint="-0.24994659260841701"/>
      </top>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right style="medium">
        <color theme="0" tint="-0.14996795556505021"/>
      </right>
      <top style="medium">
        <color theme="0" tint="-0.14996795556505021"/>
      </top>
      <bottom/>
      <diagonal/>
    </border>
    <border>
      <left/>
      <right style="medium">
        <color indexed="64"/>
      </right>
      <top style="thin">
        <color indexed="64"/>
      </top>
      <bottom style="medium">
        <color indexed="64"/>
      </bottom>
      <diagonal/>
    </border>
    <border>
      <left style="thin">
        <color rgb="FFBFBFBF"/>
      </left>
      <right/>
      <top style="thin">
        <color rgb="FFBFBFBF"/>
      </top>
      <bottom style="thin">
        <color rgb="FFBFBFBF"/>
      </bottom>
      <diagonal/>
    </border>
    <border>
      <left style="thin">
        <color rgb="FFBFBFBF"/>
      </left>
      <right/>
      <top/>
      <bottom style="thin">
        <color rgb="FFBFBFBF"/>
      </bottom>
      <diagonal/>
    </border>
    <border>
      <left style="thin">
        <color rgb="FFD9D9D9"/>
      </left>
      <right/>
      <top style="thin">
        <color rgb="FFD9D9D9"/>
      </top>
      <bottom style="thin">
        <color rgb="FFD9D9D9"/>
      </bottom>
      <diagonal/>
    </border>
    <border>
      <left style="thin">
        <color rgb="FFD9D9D9"/>
      </left>
      <right/>
      <top/>
      <bottom style="thin">
        <color rgb="FFD9D9D9"/>
      </bottom>
      <diagonal/>
    </border>
    <border>
      <left/>
      <right/>
      <top style="thin">
        <color rgb="FFD9D9D9"/>
      </top>
      <bottom style="thin">
        <color rgb="FFD9D9D9"/>
      </bottom>
      <diagonal/>
    </border>
    <border>
      <left/>
      <right style="thin">
        <color rgb="FFD9D9D9"/>
      </right>
      <top style="thin">
        <color rgb="FFD9D9D9"/>
      </top>
      <bottom style="thin">
        <color rgb="FFD9D9D9"/>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9" fillId="0" borderId="0"/>
    <xf numFmtId="9" fontId="1" fillId="0" borderId="0" applyFont="0" applyFill="0" applyBorder="0" applyAlignment="0" applyProtection="0"/>
  </cellStyleXfs>
  <cellXfs count="342">
    <xf numFmtId="0" fontId="0" fillId="0" borderId="0" xfId="0"/>
    <xf numFmtId="0" fontId="1" fillId="0" borderId="0" xfId="3"/>
    <xf numFmtId="9" fontId="3" fillId="4" borderId="2" xfId="5" applyFont="1" applyFill="1" applyBorder="1" applyAlignment="1" applyProtection="1">
      <alignment horizontal="center"/>
    </xf>
    <xf numFmtId="166" fontId="7" fillId="4" borderId="9" xfId="1" applyNumberFormat="1" applyFont="1" applyFill="1" applyBorder="1" applyAlignment="1" applyProtection="1">
      <alignment horizontal="center"/>
    </xf>
    <xf numFmtId="9" fontId="7" fillId="4" borderId="10" xfId="5" applyFont="1" applyFill="1" applyBorder="1" applyAlignment="1" applyProtection="1">
      <alignment horizontal="center"/>
    </xf>
    <xf numFmtId="166" fontId="7" fillId="4" borderId="7" xfId="1" applyNumberFormat="1" applyFont="1" applyFill="1" applyBorder="1" applyAlignment="1" applyProtection="1">
      <alignment horizontal="center"/>
    </xf>
    <xf numFmtId="9" fontId="7" fillId="4" borderId="0" xfId="5" applyFont="1" applyFill="1" applyBorder="1" applyAlignment="1" applyProtection="1">
      <alignment horizontal="center"/>
    </xf>
    <xf numFmtId="166" fontId="2" fillId="0" borderId="0" xfId="1" applyNumberFormat="1" applyFont="1" applyFill="1" applyProtection="1"/>
    <xf numFmtId="9" fontId="1" fillId="0" borderId="0" xfId="5" applyFont="1" applyFill="1" applyAlignment="1" applyProtection="1">
      <alignment horizontal="center"/>
    </xf>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9" fontId="1" fillId="0" borderId="0" xfId="5" applyFont="1" applyFill="1" applyBorder="1" applyAlignment="1" applyProtection="1">
      <alignment horizontal="center"/>
    </xf>
    <xf numFmtId="0" fontId="2" fillId="0" borderId="0" xfId="3" applyFont="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9" fontId="1" fillId="0" borderId="19" xfId="5" applyFont="1" applyFill="1" applyBorder="1" applyAlignment="1" applyProtection="1">
      <alignment horizontal="center"/>
    </xf>
    <xf numFmtId="9" fontId="1" fillId="0" borderId="21" xfId="5" applyFont="1" applyFill="1" applyBorder="1" applyAlignment="1" applyProtection="1">
      <alignment horizontal="center"/>
    </xf>
    <xf numFmtId="9" fontId="2" fillId="0" borderId="21" xfId="5"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15" fillId="0" borderId="0" xfId="3" applyFont="1" applyAlignment="1">
      <alignment horizontal="center"/>
    </xf>
    <xf numFmtId="0" fontId="1" fillId="0" borderId="0" xfId="3" applyAlignment="1">
      <alignment vertical="center" wrapText="1"/>
    </xf>
    <xf numFmtId="9" fontId="1" fillId="0" borderId="22" xfId="5" applyFont="1" applyFill="1" applyBorder="1" applyAlignment="1" applyProtection="1">
      <alignment horizontal="center"/>
    </xf>
    <xf numFmtId="9" fontId="8" fillId="0" borderId="0" xfId="5" applyFont="1" applyFill="1" applyBorder="1" applyAlignment="1" applyProtection="1">
      <alignment horizontal="center" wrapText="1"/>
    </xf>
    <xf numFmtId="166" fontId="8" fillId="0" borderId="7" xfId="1" applyNumberFormat="1" applyFont="1" applyFill="1" applyBorder="1" applyAlignment="1" applyProtection="1">
      <alignment horizontal="center" wrapText="1"/>
    </xf>
    <xf numFmtId="9" fontId="2" fillId="4" borderId="24" xfId="5" applyFont="1" applyFill="1" applyBorder="1" applyAlignment="1" applyProtection="1">
      <alignment horizontal="center"/>
    </xf>
    <xf numFmtId="164" fontId="12" fillId="4" borderId="0" xfId="2" applyNumberFormat="1" applyFont="1" applyFill="1" applyBorder="1" applyProtection="1"/>
    <xf numFmtId="9" fontId="12" fillId="4" borderId="0" xfId="5" applyFont="1" applyFill="1" applyBorder="1" applyAlignment="1" applyProtection="1">
      <alignment horizontal="center"/>
    </xf>
    <xf numFmtId="44" fontId="12" fillId="4" borderId="7" xfId="2" applyFont="1" applyFill="1" applyBorder="1" applyProtection="1"/>
    <xf numFmtId="0" fontId="13" fillId="0" borderId="0" xfId="3" applyFont="1"/>
    <xf numFmtId="164" fontId="4" fillId="3" borderId="0" xfId="2" applyNumberFormat="1" applyFont="1" applyFill="1" applyBorder="1" applyAlignment="1" applyProtection="1">
      <alignment horizontal="center"/>
    </xf>
    <xf numFmtId="9" fontId="2" fillId="0" borderId="0" xfId="5" applyFont="1" applyFill="1" applyBorder="1" applyAlignment="1" applyProtection="1">
      <alignment horizontal="center"/>
    </xf>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164" fontId="2" fillId="0" borderId="0" xfId="2" applyNumberFormat="1" applyFont="1" applyFill="1" applyBorder="1" applyProtection="1"/>
    <xf numFmtId="0" fontId="18" fillId="0" borderId="0" xfId="3" applyFont="1" applyAlignment="1">
      <alignment horizontal="center"/>
    </xf>
    <xf numFmtId="0" fontId="1" fillId="0" borderId="0" xfId="3" applyAlignment="1">
      <alignment horizontal="center" vertical="center" wrapText="1"/>
    </xf>
    <xf numFmtId="0" fontId="1" fillId="0" borderId="0" xfId="3" applyAlignment="1">
      <alignment horizontal="center" vertical="center"/>
    </xf>
    <xf numFmtId="0" fontId="1" fillId="0" borderId="0" xfId="3" applyAlignment="1">
      <alignment vertical="center"/>
    </xf>
    <xf numFmtId="0" fontId="13" fillId="0" borderId="0" xfId="3" applyFont="1" applyAlignment="1">
      <alignment horizontal="left" vertical="center"/>
    </xf>
    <xf numFmtId="0" fontId="2" fillId="0" borderId="0" xfId="3" applyFont="1" applyAlignment="1">
      <alignment horizontal="center" vertical="center"/>
    </xf>
    <xf numFmtId="0" fontId="2" fillId="0" borderId="0" xfId="3" applyFont="1" applyAlignment="1">
      <alignment horizontal="center" vertical="center" textRotation="90" wrapText="1"/>
    </xf>
    <xf numFmtId="0" fontId="18" fillId="0" borderId="0" xfId="3" applyFont="1"/>
    <xf numFmtId="167" fontId="18" fillId="0" borderId="0" xfId="3" applyNumberFormat="1" applyFont="1"/>
    <xf numFmtId="0" fontId="4" fillId="0" borderId="0" xfId="3" applyFont="1" applyAlignment="1">
      <alignment vertical="center"/>
    </xf>
    <xf numFmtId="0" fontId="4" fillId="0" borderId="0" xfId="3" applyFont="1" applyAlignment="1">
      <alignment horizontal="right" vertical="center"/>
    </xf>
    <xf numFmtId="0" fontId="4" fillId="0" borderId="0" xfId="3" applyFont="1" applyAlignment="1">
      <alignment horizontal="center" vertical="center" wrapText="1"/>
    </xf>
    <xf numFmtId="0" fontId="4" fillId="0" borderId="0" xfId="3" applyFont="1" applyAlignment="1">
      <alignment vertical="center" wrapText="1"/>
    </xf>
    <xf numFmtId="41" fontId="5" fillId="5" borderId="11" xfId="3" applyNumberFormat="1" applyFont="1" applyFill="1" applyBorder="1" applyAlignment="1">
      <alignment horizontal="center"/>
    </xf>
    <xf numFmtId="41" fontId="19" fillId="5" borderId="10" xfId="3" applyNumberFormat="1" applyFont="1" applyFill="1" applyBorder="1" applyAlignment="1">
      <alignment horizontal="center" wrapText="1"/>
    </xf>
    <xf numFmtId="0" fontId="1" fillId="5" borderId="9" xfId="3" applyFill="1" applyBorder="1"/>
    <xf numFmtId="0" fontId="4" fillId="7" borderId="8" xfId="3" applyFont="1" applyFill="1" applyBorder="1"/>
    <xf numFmtId="0" fontId="4" fillId="3" borderId="0" xfId="3" applyFont="1" applyFill="1" applyAlignment="1">
      <alignment horizontal="center"/>
    </xf>
    <xf numFmtId="0" fontId="4" fillId="7" borderId="0" xfId="3" applyFont="1" applyFill="1" applyAlignment="1">
      <alignment horizontal="center"/>
    </xf>
    <xf numFmtId="0" fontId="18" fillId="7" borderId="7" xfId="3" applyFont="1" applyFill="1" applyBorder="1"/>
    <xf numFmtId="9" fontId="4" fillId="3" borderId="8" xfId="3" applyNumberFormat="1" applyFont="1" applyFill="1" applyBorder="1"/>
    <xf numFmtId="9" fontId="4" fillId="3" borderId="0" xfId="3" applyNumberFormat="1" applyFont="1" applyFill="1" applyAlignment="1">
      <alignment horizontal="center"/>
    </xf>
    <xf numFmtId="9" fontId="4" fillId="7" borderId="0" xfId="3" applyNumberFormat="1" applyFont="1" applyFill="1" applyAlignment="1">
      <alignment horizontal="center"/>
    </xf>
    <xf numFmtId="41" fontId="5" fillId="5" borderId="8" xfId="3" applyNumberFormat="1" applyFont="1" applyFill="1" applyBorder="1" applyAlignment="1">
      <alignment horizontal="center"/>
    </xf>
    <xf numFmtId="164" fontId="4" fillId="7" borderId="0" xfId="2" applyNumberFormat="1" applyFont="1" applyFill="1" applyBorder="1" applyAlignment="1" applyProtection="1">
      <alignment horizontal="right"/>
    </xf>
    <xf numFmtId="164" fontId="4" fillId="7" borderId="7" xfId="2" applyNumberFormat="1" applyFont="1" applyFill="1" applyBorder="1" applyAlignment="1" applyProtection="1">
      <alignment horizontal="right"/>
    </xf>
    <xf numFmtId="165" fontId="4" fillId="3" borderId="0" xfId="3" applyNumberFormat="1" applyFont="1" applyFill="1" applyAlignment="1">
      <alignment horizontal="center"/>
    </xf>
    <xf numFmtId="164" fontId="4" fillId="7" borderId="0" xfId="2" applyNumberFormat="1" applyFont="1" applyFill="1" applyBorder="1" applyAlignment="1" applyProtection="1">
      <alignment horizontal="center"/>
    </xf>
    <xf numFmtId="165" fontId="4" fillId="3" borderId="7" xfId="3" applyNumberFormat="1" applyFont="1" applyFill="1" applyBorder="1" applyAlignment="1">
      <alignment horizontal="center"/>
    </xf>
    <xf numFmtId="0" fontId="3" fillId="10" borderId="3" xfId="3" applyFont="1" applyFill="1" applyBorder="1"/>
    <xf numFmtId="165" fontId="3" fillId="10" borderId="2" xfId="3" applyNumberFormat="1" applyFont="1" applyFill="1" applyBorder="1" applyAlignment="1">
      <alignment horizontal="center"/>
    </xf>
    <xf numFmtId="165" fontId="3" fillId="10" borderId="1" xfId="3" applyNumberFormat="1" applyFont="1" applyFill="1" applyBorder="1" applyAlignment="1">
      <alignment horizontal="center"/>
    </xf>
    <xf numFmtId="0" fontId="18" fillId="7" borderId="0" xfId="3" applyFont="1" applyFill="1" applyAlignment="1">
      <alignment horizontal="center"/>
    </xf>
    <xf numFmtId="0" fontId="3" fillId="2" borderId="18" xfId="3" applyFont="1" applyFill="1" applyBorder="1" applyAlignment="1">
      <alignment horizontal="center" wrapText="1"/>
    </xf>
    <xf numFmtId="9" fontId="7" fillId="4" borderId="33" xfId="5" applyFont="1" applyFill="1" applyBorder="1" applyAlignment="1" applyProtection="1">
      <alignment horizontal="center"/>
    </xf>
    <xf numFmtId="166" fontId="7" fillId="4" borderId="34" xfId="1" applyNumberFormat="1" applyFont="1" applyFill="1" applyBorder="1" applyAlignment="1" applyProtection="1">
      <alignment horizontal="center"/>
    </xf>
    <xf numFmtId="166" fontId="7" fillId="4" borderId="39" xfId="1" applyNumberFormat="1" applyFont="1" applyFill="1" applyBorder="1" applyAlignment="1" applyProtection="1">
      <alignment horizontal="center"/>
    </xf>
    <xf numFmtId="166" fontId="8" fillId="0" borderId="39" xfId="1" applyNumberFormat="1" applyFont="1" applyFill="1" applyBorder="1" applyAlignment="1" applyProtection="1">
      <alignment horizontal="center" wrapText="1"/>
    </xf>
    <xf numFmtId="9" fontId="2" fillId="5" borderId="2" xfId="5" applyFont="1" applyFill="1" applyBorder="1" applyAlignment="1" applyProtection="1"/>
    <xf numFmtId="9" fontId="12" fillId="4" borderId="0" xfId="5" applyFont="1" applyFill="1" applyBorder="1" applyProtection="1"/>
    <xf numFmtId="165" fontId="4" fillId="3" borderId="0" xfId="5" applyNumberFormat="1" applyFont="1" applyFill="1" applyBorder="1" applyAlignment="1" applyProtection="1">
      <alignment horizontal="center"/>
    </xf>
    <xf numFmtId="1" fontId="3" fillId="0" borderId="14" xfId="3" applyNumberFormat="1" applyFont="1" applyBorder="1" applyAlignment="1">
      <alignment horizontal="center" vertical="center" wrapText="1"/>
    </xf>
    <xf numFmtId="0" fontId="21" fillId="0" borderId="14" xfId="3" applyFont="1" applyBorder="1" applyAlignment="1">
      <alignment horizontal="right" vertical="center"/>
    </xf>
    <xf numFmtId="0" fontId="21" fillId="0" borderId="14" xfId="3" quotePrefix="1" applyFont="1" applyBorder="1" applyAlignment="1">
      <alignment horizontal="right" vertical="center"/>
    </xf>
    <xf numFmtId="0" fontId="20" fillId="0" borderId="14" xfId="3" applyFont="1" applyBorder="1" applyAlignment="1">
      <alignment horizontal="right" vertical="center"/>
    </xf>
    <xf numFmtId="0" fontId="2" fillId="0" borderId="0" xfId="3" applyFont="1" applyAlignment="1">
      <alignment horizontal="center" vertical="center" wrapText="1"/>
    </xf>
    <xf numFmtId="0" fontId="1" fillId="0" borderId="0" xfId="3" applyAlignment="1">
      <alignment vertical="center" textRotation="90" wrapText="1"/>
    </xf>
    <xf numFmtId="0" fontId="13" fillId="0" borderId="0" xfId="3" applyFont="1" applyAlignment="1">
      <alignment horizontal="left" vertical="center" wrapText="1"/>
    </xf>
    <xf numFmtId="0" fontId="13" fillId="0" borderId="0" xfId="3" applyFont="1" applyAlignment="1">
      <alignment horizontal="center" vertical="center" wrapText="1"/>
    </xf>
    <xf numFmtId="0" fontId="20" fillId="4" borderId="14" xfId="3" applyFont="1" applyFill="1" applyBorder="1" applyAlignment="1">
      <alignment horizontal="center" vertical="center" wrapText="1"/>
    </xf>
    <xf numFmtId="0" fontId="4" fillId="0" borderId="14" xfId="0" applyFont="1" applyBorder="1" applyAlignment="1">
      <alignment horizontal="right" vertical="center"/>
    </xf>
    <xf numFmtId="0" fontId="3" fillId="0" borderId="14" xfId="0" applyFont="1" applyBorder="1" applyAlignment="1">
      <alignment horizontal="right" vertical="center"/>
    </xf>
    <xf numFmtId="9" fontId="1" fillId="0" borderId="7" xfId="5" applyFont="1" applyFill="1" applyBorder="1" applyAlignment="1" applyProtection="1">
      <alignment horizontal="center"/>
    </xf>
    <xf numFmtId="9" fontId="2" fillId="0" borderId="7" xfId="5" applyFont="1" applyFill="1" applyBorder="1" applyAlignment="1" applyProtection="1">
      <alignment horizontal="center"/>
    </xf>
    <xf numFmtId="0" fontId="20" fillId="4" borderId="14" xfId="3" applyFont="1" applyFill="1" applyBorder="1" applyAlignment="1">
      <alignment horizontal="left" vertical="center" wrapText="1"/>
    </xf>
    <xf numFmtId="9" fontId="8" fillId="0" borderId="10" xfId="5" applyFont="1" applyFill="1" applyBorder="1" applyAlignment="1" applyProtection="1">
      <alignment horizontal="center" wrapText="1"/>
    </xf>
    <xf numFmtId="166" fontId="8" fillId="0" borderId="9" xfId="1" applyNumberFormat="1" applyFont="1" applyFill="1" applyBorder="1" applyAlignment="1" applyProtection="1">
      <alignment horizontal="center" wrapText="1"/>
    </xf>
    <xf numFmtId="9" fontId="7" fillId="0" borderId="0" xfId="5" applyFont="1" applyFill="1" applyBorder="1" applyAlignment="1" applyProtection="1">
      <alignment horizontal="center" wrapText="1"/>
    </xf>
    <xf numFmtId="164" fontId="2" fillId="0" borderId="10" xfId="2" applyNumberFormat="1" applyFont="1" applyFill="1" applyBorder="1" applyProtection="1"/>
    <xf numFmtId="9" fontId="2" fillId="0" borderId="10" xfId="5" applyFont="1" applyFill="1" applyBorder="1" applyAlignment="1" applyProtection="1">
      <alignment horizontal="center"/>
    </xf>
    <xf numFmtId="164" fontId="2" fillId="0" borderId="9" xfId="2" applyNumberFormat="1" applyFont="1" applyFill="1" applyBorder="1" applyProtection="1"/>
    <xf numFmtId="164" fontId="2" fillId="0" borderId="7" xfId="2" applyNumberFormat="1" applyFont="1" applyFill="1" applyBorder="1" applyProtection="1"/>
    <xf numFmtId="166" fontId="2" fillId="0" borderId="4" xfId="1" applyNumberFormat="1" applyFont="1" applyFill="1" applyBorder="1" applyProtection="1"/>
    <xf numFmtId="9" fontId="2" fillId="4" borderId="17" xfId="5" applyFont="1" applyFill="1" applyBorder="1" applyAlignment="1" applyProtection="1">
      <alignment horizontal="center"/>
    </xf>
    <xf numFmtId="42" fontId="2" fillId="4" borderId="42" xfId="2" applyNumberFormat="1" applyFont="1" applyFill="1" applyBorder="1" applyProtection="1"/>
    <xf numFmtId="42" fontId="2" fillId="4" borderId="43" xfId="2" applyNumberFormat="1" applyFont="1" applyFill="1" applyBorder="1" applyProtection="1"/>
    <xf numFmtId="42" fontId="1" fillId="0" borderId="21" xfId="2" applyNumberFormat="1" applyFont="1" applyFill="1" applyBorder="1" applyProtection="1"/>
    <xf numFmtId="42" fontId="2" fillId="0" borderId="21" xfId="2" applyNumberFormat="1" applyFont="1" applyFill="1" applyBorder="1" applyProtection="1"/>
    <xf numFmtId="42" fontId="1" fillId="0" borderId="23" xfId="2" applyNumberFormat="1" applyFont="1" applyFill="1" applyBorder="1" applyProtection="1"/>
    <xf numFmtId="42" fontId="2" fillId="0" borderId="23" xfId="2" applyNumberFormat="1" applyFont="1" applyFill="1" applyBorder="1" applyProtection="1"/>
    <xf numFmtId="42" fontId="1" fillId="0" borderId="19" xfId="2" applyNumberFormat="1" applyFont="1" applyFill="1" applyBorder="1" applyProtection="1"/>
    <xf numFmtId="42" fontId="2" fillId="4" borderId="24" xfId="2" applyNumberFormat="1" applyFont="1" applyFill="1" applyBorder="1" applyProtection="1"/>
    <xf numFmtId="42" fontId="2" fillId="4" borderId="25" xfId="2" applyNumberFormat="1" applyFont="1" applyFill="1" applyBorder="1" applyProtection="1"/>
    <xf numFmtId="42" fontId="1" fillId="0" borderId="22" xfId="2" applyNumberFormat="1" applyFont="1" applyFill="1" applyBorder="1" applyProtection="1"/>
    <xf numFmtId="42" fontId="2" fillId="4" borderId="17" xfId="2" applyNumberFormat="1" applyFont="1" applyFill="1" applyBorder="1" applyProtection="1"/>
    <xf numFmtId="42" fontId="2" fillId="4" borderId="62" xfId="2" applyNumberFormat="1" applyFont="1" applyFill="1" applyBorder="1" applyProtection="1"/>
    <xf numFmtId="42" fontId="3" fillId="4" borderId="2" xfId="2" applyNumberFormat="1" applyFont="1" applyFill="1" applyBorder="1" applyProtection="1"/>
    <xf numFmtId="42" fontId="3" fillId="4" borderId="1" xfId="2" applyNumberFormat="1" applyFont="1" applyFill="1" applyBorder="1" applyProtection="1"/>
    <xf numFmtId="42" fontId="1" fillId="0" borderId="21" xfId="2" applyNumberFormat="1" applyFont="1" applyBorder="1" applyProtection="1"/>
    <xf numFmtId="42" fontId="3" fillId="8" borderId="30" xfId="2" applyNumberFormat="1" applyFont="1" applyFill="1" applyBorder="1" applyProtection="1"/>
    <xf numFmtId="42" fontId="3" fillId="8" borderId="17" xfId="2" applyNumberFormat="1" applyFont="1" applyFill="1" applyBorder="1" applyAlignment="1" applyProtection="1">
      <alignment horizontal="center"/>
    </xf>
    <xf numFmtId="42" fontId="3" fillId="8" borderId="31" xfId="2" applyNumberFormat="1" applyFont="1" applyFill="1" applyBorder="1" applyProtection="1"/>
    <xf numFmtId="42" fontId="1" fillId="0" borderId="12" xfId="2" applyNumberFormat="1" applyFont="1" applyFill="1" applyBorder="1" applyProtection="1"/>
    <xf numFmtId="0" fontId="1" fillId="7" borderId="26" xfId="2" applyNumberFormat="1" applyFont="1" applyFill="1" applyBorder="1" applyProtection="1"/>
    <xf numFmtId="42" fontId="1" fillId="7" borderId="45" xfId="2" applyNumberFormat="1" applyFont="1" applyFill="1" applyBorder="1" applyProtection="1"/>
    <xf numFmtId="0" fontId="4" fillId="0" borderId="0" xfId="3" applyFont="1" applyAlignment="1">
      <alignment horizontal="center" vertical="center"/>
    </xf>
    <xf numFmtId="1" fontId="4" fillId="6" borderId="14" xfId="3" applyNumberFormat="1" applyFont="1" applyFill="1" applyBorder="1" applyAlignment="1" applyProtection="1">
      <alignment horizontal="center" vertical="center" wrapText="1"/>
      <protection locked="0"/>
    </xf>
    <xf numFmtId="1" fontId="21" fillId="6" borderId="14" xfId="3" applyNumberFormat="1" applyFont="1" applyFill="1" applyBorder="1" applyAlignment="1" applyProtection="1">
      <alignment vertical="center" wrapText="1"/>
      <protection locked="0"/>
    </xf>
    <xf numFmtId="1" fontId="21" fillId="6" borderId="14" xfId="3" applyNumberFormat="1" applyFont="1" applyFill="1" applyBorder="1" applyAlignment="1" applyProtection="1">
      <alignment horizontal="center" vertical="center" wrapText="1"/>
      <protection locked="0"/>
    </xf>
    <xf numFmtId="1" fontId="21" fillId="6" borderId="14" xfId="3" quotePrefix="1" applyNumberFormat="1" applyFont="1" applyFill="1" applyBorder="1" applyAlignment="1" applyProtection="1">
      <alignment vertical="center" wrapText="1"/>
      <protection locked="0"/>
    </xf>
    <xf numFmtId="1" fontId="20" fillId="0" borderId="14" xfId="3" applyNumberFormat="1" applyFont="1" applyBorder="1" applyAlignment="1">
      <alignment horizontal="center" vertical="center" wrapText="1"/>
    </xf>
    <xf numFmtId="42" fontId="4" fillId="12" borderId="14" xfId="2" applyNumberFormat="1" applyFont="1" applyFill="1" applyBorder="1" applyAlignment="1" applyProtection="1">
      <alignment horizontal="center" vertical="center" wrapText="1"/>
    </xf>
    <xf numFmtId="49" fontId="3" fillId="0" borderId="12" xfId="3" applyNumberFormat="1" applyFont="1" applyBorder="1"/>
    <xf numFmtId="0" fontId="18" fillId="0" borderId="12" xfId="3" applyFont="1" applyBorder="1"/>
    <xf numFmtId="49" fontId="3" fillId="0" borderId="15" xfId="3" applyNumberFormat="1" applyFont="1" applyBorder="1"/>
    <xf numFmtId="0" fontId="18" fillId="0" borderId="15" xfId="3" applyFont="1" applyBorder="1"/>
    <xf numFmtId="42" fontId="4" fillId="7" borderId="0" xfId="2" applyNumberFormat="1" applyFont="1" applyFill="1" applyBorder="1" applyAlignment="1" applyProtection="1">
      <alignment horizontal="right"/>
    </xf>
    <xf numFmtId="42" fontId="4" fillId="7" borderId="7" xfId="2" applyNumberFormat="1" applyFont="1" applyFill="1" applyBorder="1" applyAlignment="1" applyProtection="1">
      <alignment horizontal="right"/>
    </xf>
    <xf numFmtId="42" fontId="4" fillId="3" borderId="0" xfId="2" applyNumberFormat="1" applyFont="1" applyFill="1" applyBorder="1" applyAlignment="1" applyProtection="1">
      <alignment horizontal="center"/>
    </xf>
    <xf numFmtId="42" fontId="4" fillId="7" borderId="0" xfId="2" applyNumberFormat="1" applyFont="1" applyFill="1" applyBorder="1" applyAlignment="1" applyProtection="1">
      <alignment horizontal="center"/>
    </xf>
    <xf numFmtId="42" fontId="3" fillId="10" borderId="2" xfId="2" applyNumberFormat="1" applyFont="1" applyFill="1" applyBorder="1" applyAlignment="1" applyProtection="1">
      <alignment horizontal="center"/>
    </xf>
    <xf numFmtId="165" fontId="4" fillId="7" borderId="0" xfId="3" applyNumberFormat="1" applyFont="1" applyFill="1" applyAlignment="1">
      <alignment horizontal="center"/>
    </xf>
    <xf numFmtId="0" fontId="6" fillId="0" borderId="0" xfId="3" applyFont="1" applyAlignment="1">
      <alignment vertical="top"/>
    </xf>
    <xf numFmtId="0" fontId="27" fillId="0" borderId="12" xfId="3" applyFont="1" applyBorder="1" applyAlignment="1">
      <alignment horizontal="justify" vertical="center" wrapText="1"/>
    </xf>
    <xf numFmtId="0" fontId="1" fillId="0" borderId="12" xfId="3" applyBorder="1"/>
    <xf numFmtId="0" fontId="3" fillId="13" borderId="15" xfId="3" applyFont="1" applyFill="1" applyBorder="1" applyAlignment="1">
      <alignment horizontal="center" wrapText="1"/>
    </xf>
    <xf numFmtId="0" fontId="30" fillId="0" borderId="0" xfId="3" applyFont="1" applyAlignment="1">
      <alignment horizontal="center" wrapText="1"/>
    </xf>
    <xf numFmtId="0" fontId="17" fillId="0" borderId="0" xfId="3" applyFont="1" applyAlignment="1">
      <alignment horizontal="center" wrapText="1"/>
    </xf>
    <xf numFmtId="0" fontId="30" fillId="0" borderId="0" xfId="3" applyFont="1"/>
    <xf numFmtId="164" fontId="30" fillId="0" borderId="0" xfId="2" applyNumberFormat="1" applyFont="1" applyBorder="1" applyAlignment="1" applyProtection="1">
      <alignment horizontal="center" wrapText="1"/>
    </xf>
    <xf numFmtId="0" fontId="29" fillId="0" borderId="0" xfId="3" applyFont="1" applyAlignment="1">
      <alignment horizontal="left"/>
    </xf>
    <xf numFmtId="0" fontId="3" fillId="0" borderId="0" xfId="3" applyFont="1" applyAlignment="1">
      <alignment horizontal="center" wrapText="1"/>
    </xf>
    <xf numFmtId="0" fontId="3" fillId="0" borderId="0" xfId="3" applyFont="1" applyAlignment="1">
      <alignment horizontal="center"/>
    </xf>
    <xf numFmtId="0" fontId="4" fillId="12" borderId="0" xfId="3" applyFont="1" applyFill="1"/>
    <xf numFmtId="0" fontId="4" fillId="12" borderId="12" xfId="3" applyFont="1" applyFill="1" applyBorder="1"/>
    <xf numFmtId="0" fontId="4" fillId="12" borderId="15" xfId="3" applyFont="1" applyFill="1" applyBorder="1"/>
    <xf numFmtId="0" fontId="4" fillId="0" borderId="0" xfId="3" applyFont="1"/>
    <xf numFmtId="0" fontId="4" fillId="0" borderId="0" xfId="3" applyFont="1" applyAlignment="1">
      <alignment wrapText="1"/>
    </xf>
    <xf numFmtId="0" fontId="4" fillId="0" borderId="49" xfId="3" applyFont="1" applyBorder="1"/>
    <xf numFmtId="0" fontId="1" fillId="0" borderId="0" xfId="3" applyAlignment="1">
      <alignment wrapText="1"/>
    </xf>
    <xf numFmtId="0" fontId="1" fillId="0" borderId="49" xfId="3" applyBorder="1"/>
    <xf numFmtId="0" fontId="1" fillId="0" borderId="0" xfId="3" applyAlignment="1">
      <alignment horizontal="left" wrapText="1"/>
    </xf>
    <xf numFmtId="42" fontId="4" fillId="12" borderId="12" xfId="2" applyNumberFormat="1" applyFont="1" applyFill="1" applyBorder="1" applyAlignment="1" applyProtection="1"/>
    <xf numFmtId="0" fontId="32" fillId="0" borderId="0" xfId="3" applyFont="1"/>
    <xf numFmtId="0" fontId="33" fillId="0" borderId="0" xfId="3" applyFont="1"/>
    <xf numFmtId="0" fontId="34" fillId="0" borderId="0" xfId="3" applyFont="1" applyAlignment="1">
      <alignment horizontal="center"/>
    </xf>
    <xf numFmtId="0" fontId="35" fillId="9" borderId="18" xfId="3" applyFont="1" applyFill="1" applyBorder="1" applyAlignment="1">
      <alignment horizontal="center" vertical="center" wrapText="1"/>
    </xf>
    <xf numFmtId="0" fontId="35" fillId="9" borderId="1" xfId="3" applyFont="1" applyFill="1" applyBorder="1" applyAlignment="1">
      <alignment horizontal="center" vertical="center" wrapText="1"/>
    </xf>
    <xf numFmtId="0" fontId="20" fillId="4" borderId="47" xfId="3" applyFont="1" applyFill="1" applyBorder="1" applyAlignment="1">
      <alignment horizontal="center" vertical="center" wrapText="1"/>
    </xf>
    <xf numFmtId="42" fontId="1" fillId="12" borderId="21" xfId="2" applyNumberFormat="1" applyFont="1" applyFill="1" applyBorder="1" applyProtection="1"/>
    <xf numFmtId="42" fontId="1" fillId="12" borderId="22" xfId="2" applyNumberFormat="1" applyFont="1" applyFill="1" applyBorder="1" applyProtection="1"/>
    <xf numFmtId="49" fontId="1" fillId="12" borderId="45" xfId="5" applyNumberFormat="1" applyFont="1" applyFill="1" applyBorder="1" applyAlignment="1" applyProtection="1">
      <alignment horizontal="left" vertical="top" wrapText="1"/>
    </xf>
    <xf numFmtId="49" fontId="1" fillId="12" borderId="57" xfId="5" applyNumberFormat="1" applyFont="1" applyFill="1" applyBorder="1" applyAlignment="1" applyProtection="1">
      <alignment horizontal="left" vertical="top" wrapText="1"/>
    </xf>
    <xf numFmtId="49" fontId="1" fillId="12" borderId="52" xfId="5" applyNumberFormat="1" applyFont="1" applyFill="1" applyBorder="1" applyAlignment="1" applyProtection="1">
      <alignment horizontal="left" vertical="top" wrapText="1"/>
    </xf>
    <xf numFmtId="49" fontId="1" fillId="12" borderId="55" xfId="5" applyNumberFormat="1" applyFont="1" applyFill="1" applyBorder="1" applyAlignment="1" applyProtection="1">
      <alignment horizontal="left" vertical="top" wrapText="1"/>
    </xf>
    <xf numFmtId="49" fontId="1" fillId="12" borderId="60" xfId="5" applyNumberFormat="1" applyFont="1" applyFill="1" applyBorder="1" applyAlignment="1" applyProtection="1">
      <alignment horizontal="left" vertical="top" wrapText="1"/>
    </xf>
    <xf numFmtId="49" fontId="1" fillId="12" borderId="61" xfId="5" applyNumberFormat="1" applyFont="1" applyFill="1" applyBorder="1" applyAlignment="1" applyProtection="1">
      <alignment horizontal="left" vertical="top" wrapText="1"/>
    </xf>
    <xf numFmtId="0" fontId="1" fillId="12" borderId="26" xfId="2" applyNumberFormat="1" applyFont="1" applyFill="1" applyBorder="1" applyProtection="1"/>
    <xf numFmtId="0" fontId="4" fillId="14" borderId="14" xfId="0" applyFont="1" applyFill="1" applyBorder="1" applyAlignment="1">
      <alignment horizontal="center" wrapText="1"/>
    </xf>
    <xf numFmtId="0" fontId="4" fillId="14" borderId="50" xfId="0" applyFont="1" applyFill="1" applyBorder="1" applyAlignment="1">
      <alignment horizontal="center" wrapText="1"/>
    </xf>
    <xf numFmtId="1" fontId="4" fillId="12" borderId="14" xfId="3" applyNumberFormat="1" applyFont="1" applyFill="1" applyBorder="1" applyAlignment="1">
      <alignment horizontal="center" vertical="center" wrapText="1"/>
    </xf>
    <xf numFmtId="42" fontId="3" fillId="12" borderId="12" xfId="3" applyNumberFormat="1" applyFont="1" applyFill="1" applyBorder="1"/>
    <xf numFmtId="0" fontId="1" fillId="12" borderId="12" xfId="3" applyFill="1" applyBorder="1"/>
    <xf numFmtId="42" fontId="1" fillId="6" borderId="21" xfId="2" applyNumberFormat="1" applyFont="1" applyFill="1" applyBorder="1" applyProtection="1"/>
    <xf numFmtId="42" fontId="1" fillId="6" borderId="22" xfId="2" applyNumberFormat="1" applyFont="1" applyFill="1" applyBorder="1" applyProtection="1"/>
    <xf numFmtId="42" fontId="1" fillId="6" borderId="19" xfId="2" applyNumberFormat="1" applyFont="1" applyFill="1" applyBorder="1" applyProtection="1"/>
    <xf numFmtId="165" fontId="2" fillId="4" borderId="42" xfId="5" applyNumberFormat="1" applyFont="1" applyFill="1" applyBorder="1" applyAlignment="1" applyProtection="1">
      <alignment horizontal="center"/>
    </xf>
    <xf numFmtId="0" fontId="20" fillId="4" borderId="46" xfId="3" applyFont="1" applyFill="1" applyBorder="1" applyAlignment="1">
      <alignment horizontal="center" vertical="center" wrapText="1"/>
    </xf>
    <xf numFmtId="41" fontId="19" fillId="5" borderId="0" xfId="3" applyNumberFormat="1" applyFont="1" applyFill="1" applyAlignment="1">
      <alignment horizontal="center" wrapText="1"/>
    </xf>
    <xf numFmtId="41" fontId="19" fillId="5" borderId="7" xfId="3" applyNumberFormat="1" applyFont="1" applyFill="1" applyBorder="1" applyAlignment="1">
      <alignment horizontal="center" wrapText="1"/>
    </xf>
    <xf numFmtId="0" fontId="13" fillId="0" borderId="0" xfId="3" applyFont="1" applyAlignment="1">
      <alignment vertical="top"/>
    </xf>
    <xf numFmtId="0" fontId="3" fillId="13" borderId="12" xfId="3" applyFont="1" applyFill="1" applyBorder="1" applyAlignment="1">
      <alignment horizontal="center" wrapText="1"/>
    </xf>
    <xf numFmtId="0" fontId="3" fillId="0" borderId="0" xfId="3" applyFont="1"/>
    <xf numFmtId="0" fontId="1" fillId="0" borderId="0" xfId="3"/>
    <xf numFmtId="42" fontId="2" fillId="6" borderId="21" xfId="2" applyNumberFormat="1" applyFont="1" applyFill="1" applyBorder="1" applyProtection="1"/>
    <xf numFmtId="42" fontId="2" fillId="0" borderId="19" xfId="2" applyNumberFormat="1" applyFont="1" applyFill="1" applyBorder="1" applyProtection="1"/>
    <xf numFmtId="0" fontId="13" fillId="0" borderId="0" xfId="3" applyFont="1" applyProtection="1"/>
    <xf numFmtId="0" fontId="2" fillId="0" borderId="0" xfId="3" applyFont="1" applyProtection="1"/>
    <xf numFmtId="0" fontId="2" fillId="0" borderId="0" xfId="3" applyFont="1" applyAlignment="1" applyProtection="1">
      <alignment textRotation="90"/>
    </xf>
    <xf numFmtId="0" fontId="1" fillId="0" borderId="0" xfId="3" applyProtection="1"/>
    <xf numFmtId="0" fontId="13" fillId="0" borderId="0" xfId="3" applyFont="1" applyAlignment="1" applyProtection="1">
      <alignment vertical="top"/>
    </xf>
    <xf numFmtId="0" fontId="2" fillId="5" borderId="3" xfId="3" applyFont="1" applyFill="1" applyBorder="1" applyProtection="1"/>
    <xf numFmtId="0" fontId="2" fillId="5" borderId="2" xfId="3" applyFont="1" applyFill="1" applyBorder="1" applyProtection="1"/>
    <xf numFmtId="0" fontId="2" fillId="5" borderId="1" xfId="3" applyFont="1" applyFill="1" applyBorder="1" applyProtection="1"/>
    <xf numFmtId="0" fontId="1" fillId="0" borderId="11" xfId="3" applyBorder="1" applyProtection="1"/>
    <xf numFmtId="0" fontId="1" fillId="0" borderId="10" xfId="3" applyBorder="1" applyProtection="1"/>
    <xf numFmtId="0" fontId="8" fillId="0" borderId="10" xfId="3" applyFont="1" applyBorder="1" applyAlignment="1" applyProtection="1">
      <alignment horizontal="center" wrapText="1"/>
    </xf>
    <xf numFmtId="0" fontId="2" fillId="0" borderId="8" xfId="3" applyFont="1" applyBorder="1" applyAlignment="1" applyProtection="1">
      <alignment horizontal="left"/>
    </xf>
    <xf numFmtId="49" fontId="2" fillId="12" borderId="12" xfId="3" applyNumberFormat="1" applyFont="1" applyFill="1" applyBorder="1" applyProtection="1"/>
    <xf numFmtId="0" fontId="1" fillId="0" borderId="0" xfId="3" applyAlignment="1" applyProtection="1">
      <alignment horizontal="left" indent="1"/>
    </xf>
    <xf numFmtId="49" fontId="2" fillId="12" borderId="15" xfId="3" applyNumberFormat="1" applyFont="1" applyFill="1" applyBorder="1" applyProtection="1"/>
    <xf numFmtId="0" fontId="1" fillId="0" borderId="8" xfId="3" applyBorder="1" applyProtection="1"/>
    <xf numFmtId="0" fontId="2" fillId="0" borderId="8" xfId="3" applyFont="1" applyBorder="1" applyProtection="1"/>
    <xf numFmtId="0" fontId="12" fillId="12" borderId="12" xfId="3" applyFont="1" applyFill="1" applyBorder="1" applyProtection="1"/>
    <xf numFmtId="42" fontId="1" fillId="6" borderId="12" xfId="2" applyNumberFormat="1" applyFont="1" applyFill="1" applyBorder="1" applyProtection="1"/>
    <xf numFmtId="0" fontId="2" fillId="0" borderId="0" xfId="3" applyFont="1" applyAlignment="1" applyProtection="1">
      <alignment horizontal="left" indent="1"/>
    </xf>
    <xf numFmtId="0" fontId="1" fillId="0" borderId="7" xfId="3" applyBorder="1" applyProtection="1"/>
    <xf numFmtId="0" fontId="2" fillId="0" borderId="6" xfId="3" applyFont="1" applyBorder="1" applyProtection="1"/>
    <xf numFmtId="0" fontId="2" fillId="0" borderId="5" xfId="3" applyFont="1" applyBorder="1" applyProtection="1"/>
    <xf numFmtId="0" fontId="1" fillId="0" borderId="5" xfId="3" applyBorder="1" applyProtection="1"/>
    <xf numFmtId="0" fontId="1" fillId="0" borderId="4" xfId="3" applyBorder="1" applyProtection="1"/>
    <xf numFmtId="0" fontId="2" fillId="0" borderId="10" xfId="3" applyFont="1" applyBorder="1" applyProtection="1"/>
    <xf numFmtId="0" fontId="1" fillId="0" borderId="6" xfId="3" applyBorder="1" applyProtection="1"/>
    <xf numFmtId="0" fontId="2" fillId="4" borderId="32" xfId="3" applyFont="1" applyFill="1" applyBorder="1" applyAlignment="1" applyProtection="1">
      <alignment wrapText="1"/>
    </xf>
    <xf numFmtId="0" fontId="2" fillId="4" borderId="33" xfId="3" applyFont="1" applyFill="1" applyBorder="1" applyProtection="1"/>
    <xf numFmtId="0" fontId="1" fillId="4" borderId="33" xfId="3" applyFill="1" applyBorder="1" applyProtection="1"/>
    <xf numFmtId="0" fontId="7" fillId="4" borderId="33" xfId="3" applyFont="1" applyFill="1" applyBorder="1" applyAlignment="1" applyProtection="1">
      <alignment horizontal="center"/>
    </xf>
    <xf numFmtId="0" fontId="12" fillId="4" borderId="35" xfId="3" applyFont="1" applyFill="1" applyBorder="1" applyProtection="1"/>
    <xf numFmtId="0" fontId="7" fillId="4" borderId="0" xfId="3" applyFont="1" applyFill="1" applyProtection="1"/>
    <xf numFmtId="0" fontId="12" fillId="4" borderId="0" xfId="3" applyFont="1" applyFill="1" applyProtection="1"/>
    <xf numFmtId="0" fontId="7" fillId="4" borderId="0" xfId="3" applyFont="1" applyFill="1" applyAlignment="1" applyProtection="1">
      <alignment horizontal="center"/>
    </xf>
    <xf numFmtId="0" fontId="12" fillId="0" borderId="0" xfId="3" applyFont="1" applyProtection="1"/>
    <xf numFmtId="0" fontId="8" fillId="0" borderId="35" xfId="3" applyFont="1" applyBorder="1" applyAlignment="1" applyProtection="1">
      <alignment wrapText="1"/>
    </xf>
    <xf numFmtId="0" fontId="8" fillId="0" borderId="0" xfId="3" applyFont="1" applyAlignment="1" applyProtection="1">
      <alignment wrapText="1"/>
    </xf>
    <xf numFmtId="0" fontId="8" fillId="0" borderId="0" xfId="3" applyFont="1" applyAlignment="1" applyProtection="1">
      <alignment horizontal="center" wrapText="1"/>
    </xf>
    <xf numFmtId="49" fontId="1" fillId="12" borderId="40"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center" vertical="top" shrinkToFit="1"/>
    </xf>
    <xf numFmtId="170" fontId="1" fillId="12" borderId="21" xfId="0" applyNumberFormat="1" applyFont="1" applyFill="1" applyBorder="1" applyAlignment="1" applyProtection="1">
      <alignment horizontal="center" vertical="top" shrinkToFit="1"/>
    </xf>
    <xf numFmtId="9" fontId="1" fillId="12" borderId="21" xfId="0" applyNumberFormat="1" applyFont="1" applyFill="1" applyBorder="1" applyAlignment="1" applyProtection="1">
      <alignment horizontal="center" vertical="top" shrinkToFit="1"/>
    </xf>
    <xf numFmtId="1" fontId="1" fillId="12" borderId="21" xfId="0" applyNumberFormat="1" applyFont="1" applyFill="1" applyBorder="1" applyAlignment="1" applyProtection="1">
      <alignment horizontal="center" vertical="top" shrinkToFit="1"/>
    </xf>
    <xf numFmtId="42" fontId="2" fillId="0" borderId="21" xfId="3" applyNumberFormat="1" applyFont="1" applyFill="1" applyBorder="1" applyProtection="1"/>
    <xf numFmtId="42" fontId="1" fillId="6" borderId="36" xfId="3" applyNumberFormat="1" applyFill="1" applyBorder="1" applyProtection="1"/>
    <xf numFmtId="164" fontId="1" fillId="6" borderId="36" xfId="2" applyNumberFormat="1" applyFill="1" applyBorder="1" applyProtection="1"/>
    <xf numFmtId="49" fontId="1" fillId="12" borderId="22" xfId="0" applyNumberFormat="1" applyFont="1" applyFill="1" applyBorder="1" applyAlignment="1" applyProtection="1">
      <alignment horizontal="center" vertical="top" shrinkToFit="1"/>
    </xf>
    <xf numFmtId="170" fontId="1" fillId="12" borderId="22" xfId="0" applyNumberFormat="1" applyFont="1" applyFill="1" applyBorder="1" applyAlignment="1" applyProtection="1">
      <alignment horizontal="center" vertical="top" shrinkToFit="1"/>
    </xf>
    <xf numFmtId="9" fontId="1" fillId="12" borderId="22" xfId="0" applyNumberFormat="1" applyFont="1" applyFill="1" applyBorder="1" applyAlignment="1" applyProtection="1">
      <alignment horizontal="center" vertical="top" shrinkToFit="1"/>
    </xf>
    <xf numFmtId="1" fontId="1" fillId="12" borderId="22" xfId="0" applyNumberFormat="1" applyFont="1" applyFill="1" applyBorder="1" applyAlignment="1" applyProtection="1">
      <alignment horizontal="center" vertical="top" shrinkToFit="1"/>
    </xf>
    <xf numFmtId="0" fontId="1" fillId="0" borderId="37" xfId="3" applyBorder="1" applyProtection="1"/>
    <xf numFmtId="0" fontId="1" fillId="0" borderId="38" xfId="3" applyBorder="1" applyProtection="1"/>
    <xf numFmtId="0" fontId="2" fillId="4" borderId="41" xfId="3" applyFont="1" applyFill="1" applyBorder="1" applyAlignment="1" applyProtection="1">
      <alignment horizontal="left"/>
    </xf>
    <xf numFmtId="0" fontId="2" fillId="4" borderId="42" xfId="3" applyFont="1" applyFill="1" applyBorder="1" applyAlignment="1" applyProtection="1">
      <alignment horizontal="right"/>
    </xf>
    <xf numFmtId="0" fontId="2" fillId="4" borderId="42" xfId="3" applyFont="1" applyFill="1" applyBorder="1" applyAlignment="1" applyProtection="1">
      <alignment horizontal="center"/>
    </xf>
    <xf numFmtId="0" fontId="2" fillId="4" borderId="11" xfId="3" applyFont="1" applyFill="1" applyBorder="1" applyProtection="1"/>
    <xf numFmtId="0" fontId="2" fillId="4" borderId="10" xfId="3" applyFont="1" applyFill="1" applyBorder="1" applyProtection="1"/>
    <xf numFmtId="0" fontId="1" fillId="4" borderId="10" xfId="3" applyFill="1" applyBorder="1" applyProtection="1"/>
    <xf numFmtId="0" fontId="7" fillId="4" borderId="10" xfId="3" applyFont="1" applyFill="1" applyBorder="1" applyAlignment="1" applyProtection="1">
      <alignment horizontal="center"/>
    </xf>
    <xf numFmtId="0" fontId="12" fillId="4" borderId="8" xfId="3" applyFont="1" applyFill="1" applyBorder="1" applyProtection="1"/>
    <xf numFmtId="0" fontId="11" fillId="0" borderId="8" xfId="3" applyFont="1" applyBorder="1" applyAlignment="1" applyProtection="1">
      <alignment wrapText="1"/>
    </xf>
    <xf numFmtId="0" fontId="11" fillId="0" borderId="0" xfId="3" applyFont="1" applyAlignment="1" applyProtection="1">
      <alignment wrapText="1"/>
    </xf>
    <xf numFmtId="0" fontId="11" fillId="0" borderId="0" xfId="3" applyFont="1" applyAlignment="1" applyProtection="1">
      <alignment horizontal="center" wrapText="1"/>
    </xf>
    <xf numFmtId="0" fontId="1" fillId="14" borderId="63" xfId="0" applyFont="1" applyFill="1" applyBorder="1" applyProtection="1"/>
    <xf numFmtId="49" fontId="1" fillId="12" borderId="45" xfId="0" applyNumberFormat="1" applyFont="1" applyFill="1" applyBorder="1" applyAlignment="1" applyProtection="1">
      <alignment horizontal="left" vertical="top" shrinkToFit="1"/>
    </xf>
    <xf numFmtId="49" fontId="1" fillId="12" borderId="45" xfId="3" applyNumberFormat="1" applyFill="1" applyBorder="1" applyAlignment="1" applyProtection="1">
      <alignment horizontal="left" vertical="top" wrapText="1"/>
    </xf>
    <xf numFmtId="49" fontId="1" fillId="12" borderId="26" xfId="3" applyNumberFormat="1" applyFill="1" applyBorder="1" applyAlignment="1" applyProtection="1">
      <alignment horizontal="left" vertical="top" wrapText="1"/>
    </xf>
    <xf numFmtId="0" fontId="1" fillId="0" borderId="0" xfId="3" applyAlignment="1" applyProtection="1">
      <alignment horizontal="left" vertical="top" wrapText="1"/>
    </xf>
    <xf numFmtId="42" fontId="1" fillId="6" borderId="23" xfId="2" applyNumberFormat="1" applyFont="1" applyFill="1" applyBorder="1" applyProtection="1"/>
    <xf numFmtId="0" fontId="1" fillId="14" borderId="64" xfId="0" applyFont="1" applyFill="1" applyBorder="1" applyProtection="1"/>
    <xf numFmtId="42" fontId="1" fillId="6" borderId="28" xfId="2" applyNumberFormat="1" applyFont="1" applyFill="1" applyBorder="1" applyProtection="1"/>
    <xf numFmtId="49" fontId="1" fillId="12" borderId="20" xfId="3" applyNumberFormat="1" applyFill="1" applyBorder="1" applyAlignment="1" applyProtection="1">
      <alignment horizontal="left" vertical="top"/>
    </xf>
    <xf numFmtId="49" fontId="1" fillId="12" borderId="20" xfId="3" applyNumberFormat="1" applyFill="1" applyBorder="1" applyAlignment="1" applyProtection="1">
      <alignment horizontal="left" vertical="top" wrapText="1"/>
    </xf>
    <xf numFmtId="49" fontId="1" fillId="12" borderId="57" xfId="3" applyNumberFormat="1" applyFill="1" applyBorder="1" applyAlignment="1" applyProtection="1">
      <alignment horizontal="left" vertical="top" wrapText="1"/>
    </xf>
    <xf numFmtId="49" fontId="1" fillId="12" borderId="44" xfId="3" applyNumberFormat="1" applyFill="1" applyBorder="1" applyAlignment="1" applyProtection="1">
      <alignment horizontal="left" vertical="top" wrapText="1"/>
    </xf>
    <xf numFmtId="0" fontId="2" fillId="4" borderId="54" xfId="3" applyFont="1" applyFill="1" applyBorder="1" applyAlignment="1" applyProtection="1">
      <alignment horizontal="left"/>
    </xf>
    <xf numFmtId="0" fontId="2" fillId="4" borderId="17" xfId="3" applyFont="1" applyFill="1" applyBorder="1" applyAlignment="1" applyProtection="1">
      <alignment horizontal="right"/>
    </xf>
    <xf numFmtId="0" fontId="2" fillId="4" borderId="24" xfId="3" applyFont="1" applyFill="1" applyBorder="1" applyAlignment="1" applyProtection="1">
      <alignment horizontal="center"/>
    </xf>
    <xf numFmtId="0" fontId="1" fillId="14" borderId="65" xfId="0" applyFont="1" applyFill="1" applyBorder="1" applyProtection="1"/>
    <xf numFmtId="49" fontId="1" fillId="12" borderId="52" xfId="0" applyNumberFormat="1" applyFont="1" applyFill="1" applyBorder="1" applyAlignment="1" applyProtection="1">
      <alignment horizontal="left" vertical="top" shrinkToFit="1"/>
    </xf>
    <xf numFmtId="49" fontId="1" fillId="12" borderId="52" xfId="3" applyNumberFormat="1" applyFill="1" applyBorder="1" applyAlignment="1" applyProtection="1">
      <alignment horizontal="left" vertical="top" wrapText="1"/>
    </xf>
    <xf numFmtId="49" fontId="1" fillId="12" borderId="53" xfId="3" applyNumberFormat="1" applyFill="1" applyBorder="1" applyAlignment="1" applyProtection="1">
      <alignment horizontal="left" vertical="top" wrapText="1"/>
    </xf>
    <xf numFmtId="49" fontId="1" fillId="12" borderId="51" xfId="3" applyNumberFormat="1" applyFill="1" applyBorder="1" applyAlignment="1" applyProtection="1">
      <alignment horizontal="left" vertical="top"/>
    </xf>
    <xf numFmtId="0" fontId="2" fillId="4" borderId="11" xfId="3" applyFont="1" applyFill="1" applyBorder="1" applyAlignment="1" applyProtection="1">
      <alignment wrapText="1"/>
    </xf>
    <xf numFmtId="0" fontId="1" fillId="14" borderId="66" xfId="0" applyFont="1" applyFill="1" applyBorder="1" applyProtection="1"/>
    <xf numFmtId="49" fontId="1" fillId="12" borderId="51" xfId="3" applyNumberFormat="1" applyFill="1" applyBorder="1" applyAlignment="1" applyProtection="1">
      <alignment horizontal="left" vertical="top" wrapText="1"/>
    </xf>
    <xf numFmtId="49" fontId="1" fillId="12" borderId="55" xfId="3" applyNumberFormat="1" applyFill="1" applyBorder="1" applyAlignment="1" applyProtection="1">
      <alignment horizontal="left" vertical="top" wrapText="1"/>
    </xf>
    <xf numFmtId="49" fontId="1" fillId="12" borderId="56" xfId="3" applyNumberFormat="1" applyFill="1" applyBorder="1" applyAlignment="1" applyProtection="1">
      <alignment horizontal="left" vertical="top" wrapText="1"/>
    </xf>
    <xf numFmtId="49" fontId="1" fillId="12" borderId="51" xfId="0" applyNumberFormat="1" applyFont="1" applyFill="1" applyBorder="1" applyAlignment="1" applyProtection="1">
      <alignment horizontal="left" vertical="top"/>
    </xf>
    <xf numFmtId="49" fontId="1" fillId="12" borderId="52" xfId="3" applyNumberFormat="1" applyFill="1" applyBorder="1" applyAlignment="1" applyProtection="1">
      <alignment horizontal="left" vertical="top"/>
    </xf>
    <xf numFmtId="49" fontId="1" fillId="12" borderId="53" xfId="3" applyNumberFormat="1" applyFill="1" applyBorder="1" applyAlignment="1" applyProtection="1">
      <alignment horizontal="left" vertical="top"/>
    </xf>
    <xf numFmtId="0" fontId="1" fillId="14" borderId="67" xfId="0" applyFont="1" applyFill="1" applyBorder="1" applyAlignment="1" applyProtection="1">
      <alignment wrapText="1"/>
    </xf>
    <xf numFmtId="0" fontId="1" fillId="14" borderId="68" xfId="0" applyFont="1" applyFill="1" applyBorder="1" applyAlignment="1" applyProtection="1">
      <alignment wrapText="1"/>
    </xf>
    <xf numFmtId="0" fontId="12" fillId="4" borderId="0" xfId="3" applyFont="1" applyFill="1" applyAlignment="1" applyProtection="1">
      <alignment wrapText="1"/>
    </xf>
    <xf numFmtId="0" fontId="12" fillId="4" borderId="7" xfId="3" applyFont="1" applyFill="1" applyBorder="1" applyProtection="1"/>
    <xf numFmtId="0" fontId="7" fillId="4" borderId="8" xfId="3" applyFont="1" applyFill="1" applyBorder="1" applyAlignment="1" applyProtection="1">
      <alignment horizontal="left" indent="1"/>
    </xf>
    <xf numFmtId="49" fontId="1" fillId="12" borderId="58" xfId="0" applyNumberFormat="1" applyFont="1" applyFill="1" applyBorder="1" applyAlignment="1" applyProtection="1">
      <alignment horizontal="left" vertical="top" shrinkToFit="1"/>
    </xf>
    <xf numFmtId="49" fontId="1" fillId="12" borderId="59" xfId="0" applyNumberFormat="1" applyFont="1" applyFill="1" applyBorder="1" applyAlignment="1" applyProtection="1">
      <alignment horizontal="left" vertical="top" shrinkToFit="1"/>
    </xf>
    <xf numFmtId="0" fontId="17" fillId="0" borderId="0" xfId="3" applyFont="1" applyAlignment="1" applyProtection="1">
      <alignment horizontal="left" vertical="top" wrapText="1"/>
    </xf>
    <xf numFmtId="169" fontId="17" fillId="0" borderId="0" xfId="3" applyNumberFormat="1" applyFont="1" applyAlignment="1" applyProtection="1">
      <alignment horizontal="left" vertical="top" wrapText="1"/>
    </xf>
    <xf numFmtId="49" fontId="1" fillId="12" borderId="58" xfId="3" applyNumberFormat="1" applyFill="1" applyBorder="1" applyAlignment="1" applyProtection="1">
      <alignment horizontal="left" vertical="top" wrapText="1"/>
    </xf>
    <xf numFmtId="42" fontId="1" fillId="6" borderId="27" xfId="2" applyNumberFormat="1" applyFont="1" applyFill="1" applyBorder="1" applyProtection="1"/>
    <xf numFmtId="0" fontId="2" fillId="4" borderId="17" xfId="3" applyFont="1" applyFill="1" applyBorder="1" applyAlignment="1" applyProtection="1">
      <alignment horizontal="center"/>
    </xf>
    <xf numFmtId="0" fontId="3" fillId="4" borderId="3" xfId="3" applyFont="1" applyFill="1" applyBorder="1" applyAlignment="1" applyProtection="1">
      <alignment horizontal="right"/>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2" xfId="3" applyFont="1" applyFill="1" applyBorder="1" applyAlignment="1" applyProtection="1">
      <alignment horizontal="center"/>
    </xf>
    <xf numFmtId="0" fontId="3" fillId="4" borderId="11" xfId="3" applyFont="1" applyFill="1" applyBorder="1" applyProtection="1"/>
    <xf numFmtId="0" fontId="2" fillId="4" borderId="9" xfId="3" applyFont="1" applyFill="1" applyBorder="1" applyProtection="1"/>
    <xf numFmtId="0" fontId="4" fillId="4" borderId="8" xfId="3" applyFont="1" applyFill="1" applyBorder="1" applyProtection="1"/>
    <xf numFmtId="0" fontId="2" fillId="4" borderId="0" xfId="3" applyFont="1" applyFill="1" applyProtection="1"/>
    <xf numFmtId="0" fontId="2" fillId="4" borderId="7" xfId="3" applyFont="1" applyFill="1" applyBorder="1" applyProtection="1"/>
    <xf numFmtId="0" fontId="14" fillId="0" borderId="8" xfId="3" applyFont="1" applyBorder="1" applyProtection="1"/>
    <xf numFmtId="0" fontId="14" fillId="0" borderId="0" xfId="3" applyFont="1" applyProtection="1"/>
    <xf numFmtId="0" fontId="7" fillId="0" borderId="0" xfId="3" applyFont="1" applyAlignment="1" applyProtection="1">
      <alignment horizontal="center" wrapText="1"/>
    </xf>
    <xf numFmtId="0" fontId="7" fillId="0" borderId="7" xfId="3" applyFont="1" applyBorder="1" applyAlignment="1" applyProtection="1">
      <alignment horizontal="center" wrapText="1"/>
    </xf>
    <xf numFmtId="0" fontId="1" fillId="0" borderId="29" xfId="0" applyFont="1" applyBorder="1" applyProtection="1"/>
    <xf numFmtId="0" fontId="1" fillId="12" borderId="29" xfId="0" applyFont="1" applyFill="1" applyBorder="1" applyProtection="1"/>
    <xf numFmtId="0" fontId="1" fillId="7" borderId="29" xfId="0" applyFont="1" applyFill="1" applyBorder="1" applyProtection="1"/>
    <xf numFmtId="0" fontId="3" fillId="0" borderId="6" xfId="3" applyFont="1" applyBorder="1" applyProtection="1"/>
    <xf numFmtId="0" fontId="3" fillId="4" borderId="16" xfId="3" applyFont="1" applyFill="1" applyBorder="1" applyAlignment="1" applyProtection="1">
      <alignment horizontal="left"/>
    </xf>
    <xf numFmtId="0" fontId="3" fillId="4" borderId="17" xfId="3" applyFont="1" applyFill="1" applyBorder="1" applyProtection="1"/>
    <xf numFmtId="0" fontId="18" fillId="0" borderId="0" xfId="3" applyFont="1" applyAlignment="1" applyProtection="1">
      <alignment horizontal="center"/>
    </xf>
    <xf numFmtId="0" fontId="2" fillId="0" borderId="11" xfId="3" applyFont="1" applyBorder="1" applyProtection="1"/>
    <xf numFmtId="49" fontId="2" fillId="0" borderId="10" xfId="3" applyNumberFormat="1" applyFont="1" applyBorder="1" applyProtection="1"/>
    <xf numFmtId="49" fontId="2" fillId="0" borderId="5" xfId="3" applyNumberFormat="1" applyFont="1" applyBorder="1" applyProtection="1"/>
    <xf numFmtId="0" fontId="16" fillId="11" borderId="0" xfId="3" applyFont="1" applyFill="1" applyAlignment="1">
      <alignment horizontal="left" vertical="center" wrapText="1"/>
    </xf>
    <xf numFmtId="0" fontId="1" fillId="0" borderId="0" xfId="3" applyAlignment="1">
      <alignment horizontal="left" vertical="center" wrapText="1"/>
    </xf>
    <xf numFmtId="0" fontId="1" fillId="0" borderId="0" xfId="3" applyAlignment="1">
      <alignment horizontal="left" vertical="center" wrapText="1" indent="1"/>
    </xf>
    <xf numFmtId="0" fontId="2" fillId="6" borderId="0" xfId="3" applyFont="1" applyFill="1" applyAlignment="1">
      <alignment horizontal="left" vertical="center" wrapText="1" indent="2"/>
    </xf>
    <xf numFmtId="0" fontId="13" fillId="0" borderId="0" xfId="3" applyFont="1" applyAlignment="1">
      <alignment horizontal="center"/>
    </xf>
    <xf numFmtId="0" fontId="20" fillId="4" borderId="47" xfId="3" applyFont="1" applyFill="1" applyBorder="1" applyAlignment="1">
      <alignment horizontal="left" vertical="center" wrapText="1"/>
    </xf>
    <xf numFmtId="0" fontId="20" fillId="4" borderId="50" xfId="3" applyFont="1" applyFill="1" applyBorder="1" applyAlignment="1">
      <alignment horizontal="left" vertical="center" wrapText="1"/>
    </xf>
    <xf numFmtId="0" fontId="20" fillId="4" borderId="48" xfId="3" applyFont="1" applyFill="1" applyBorder="1" applyAlignment="1">
      <alignment horizontal="center" vertical="center" wrapText="1"/>
    </xf>
    <xf numFmtId="0" fontId="20" fillId="4" borderId="15" xfId="3" applyFont="1" applyFill="1" applyBorder="1" applyAlignment="1">
      <alignment horizontal="center" vertical="center" wrapText="1"/>
    </xf>
    <xf numFmtId="0" fontId="20" fillId="4" borderId="46" xfId="3" applyFont="1" applyFill="1" applyBorder="1" applyAlignment="1">
      <alignment horizontal="center" vertical="center" wrapText="1"/>
    </xf>
    <xf numFmtId="41" fontId="19" fillId="5" borderId="0" xfId="3" applyNumberFormat="1" applyFont="1" applyFill="1" applyAlignment="1">
      <alignment horizontal="center" wrapText="1"/>
    </xf>
    <xf numFmtId="41" fontId="19" fillId="5" borderId="7" xfId="3" applyNumberFormat="1" applyFont="1" applyFill="1" applyBorder="1" applyAlignment="1">
      <alignment horizontal="center" wrapText="1"/>
    </xf>
    <xf numFmtId="0" fontId="13" fillId="0" borderId="0" xfId="3" applyFont="1" applyAlignment="1">
      <alignment vertical="top"/>
    </xf>
    <xf numFmtId="0" fontId="31" fillId="0" borderId="0" xfId="3" applyFont="1" applyAlignment="1"/>
    <xf numFmtId="0" fontId="4" fillId="0" borderId="48" xfId="3" applyFont="1" applyBorder="1" applyAlignment="1">
      <alignment horizontal="justify" vertical="center" wrapText="1"/>
    </xf>
    <xf numFmtId="0" fontId="4" fillId="0" borderId="15" xfId="3" applyFont="1" applyBorder="1" applyAlignment="1"/>
    <xf numFmtId="0" fontId="3" fillId="13" borderId="12" xfId="3" applyFont="1" applyFill="1" applyBorder="1" applyAlignment="1">
      <alignment horizontal="center" wrapText="1"/>
    </xf>
    <xf numFmtId="0" fontId="1" fillId="13" borderId="12" xfId="3" applyFill="1" applyBorder="1" applyAlignment="1">
      <alignment horizontal="center" wrapText="1"/>
    </xf>
    <xf numFmtId="0" fontId="3" fillId="0" borderId="0" xfId="3" applyFont="1" applyAlignment="1"/>
    <xf numFmtId="0" fontId="1" fillId="0" borderId="0" xfId="3" applyAlignment="1"/>
    <xf numFmtId="0" fontId="12" fillId="0" borderId="0" xfId="3" applyFont="1" applyAlignment="1"/>
    <xf numFmtId="170" fontId="2" fillId="4" borderId="42" xfId="3" applyNumberFormat="1" applyFont="1" applyFill="1" applyBorder="1" applyAlignment="1" applyProtection="1">
      <alignment horizontal="center"/>
    </xf>
  </cellXfs>
  <cellStyles count="6">
    <cellStyle name="Comma" xfId="1" builtinId="3"/>
    <cellStyle name="Currency" xfId="2" builtinId="4"/>
    <cellStyle name="Normal" xfId="0" builtinId="0"/>
    <cellStyle name="Normal 2" xfId="3" xr:uid="{00000000-0005-0000-0000-000003000000}"/>
    <cellStyle name="Normal 3" xfId="4" xr:uid="{00000000-0005-0000-0000-000004000000}"/>
    <cellStyle name="Percent" xfId="5" builtinId="5"/>
  </cellStyles>
  <dxfs count="8">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17</xdr:row>
      <xdr:rowOff>76200</xdr:rowOff>
    </xdr:from>
    <xdr:to>
      <xdr:col>0</xdr:col>
      <xdr:colOff>514350</xdr:colOff>
      <xdr:row>22</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129540</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17</xdr:row>
      <xdr:rowOff>76200</xdr:rowOff>
    </xdr:from>
    <xdr:to>
      <xdr:col>0</xdr:col>
      <xdr:colOff>514350</xdr:colOff>
      <xdr:row>22</xdr:row>
      <xdr:rowOff>53340</xdr:rowOff>
    </xdr:to>
    <xdr:sp macro="" textlink="">
      <xdr:nvSpPr>
        <xdr:cNvPr id="4" name="Check Box 3" hidden="1">
          <a:extLst>
            <a:ext uri="{63B3BB69-23CF-44E3-9099-C40C66FF867C}">
              <a14:compatExt xmlns:a14="http://schemas.microsoft.com/office/drawing/2010/main" spid="_x0000_s31747"/>
            </a:ext>
            <a:ext uri="{FF2B5EF4-FFF2-40B4-BE49-F238E27FC236}">
              <a16:creationId xmlns:a16="http://schemas.microsoft.com/office/drawing/2014/main" id="{A1BD1495-0706-4792-918B-3438C661B0FC}"/>
            </a:ext>
          </a:extLst>
        </xdr:cNvPr>
        <xdr:cNvSpPr/>
      </xdr:nvSpPr>
      <xdr:spPr bwMode="auto">
        <a:xfrm>
          <a:off x="228600" y="3257550"/>
          <a:ext cx="2857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129540</xdr:rowOff>
    </xdr:to>
    <xdr:sp macro="" textlink="">
      <xdr:nvSpPr>
        <xdr:cNvPr id="5" name="Check Box 4" hidden="1">
          <a:extLst>
            <a:ext uri="{63B3BB69-23CF-44E3-9099-C40C66FF867C}">
              <a14:compatExt xmlns:a14="http://schemas.microsoft.com/office/drawing/2010/main" spid="_x0000_s31748"/>
            </a:ext>
            <a:ext uri="{FF2B5EF4-FFF2-40B4-BE49-F238E27FC236}">
              <a16:creationId xmlns:a16="http://schemas.microsoft.com/office/drawing/2014/main" id="{05A9194B-03BB-42AB-879A-8465A1160084}"/>
            </a:ext>
          </a:extLst>
        </xdr:cNvPr>
        <xdr:cNvSpPr/>
      </xdr:nvSpPr>
      <xdr:spPr bwMode="auto">
        <a:xfrm>
          <a:off x="228600" y="3590925"/>
          <a:ext cx="285750" cy="2905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63465</xdr:rowOff>
    </xdr:to>
    <xdr:sp macro="" textlink="">
      <xdr:nvSpPr>
        <xdr:cNvPr id="2" name="EsriDoNotEdit">
          <a:extLst>
            <a:ext uri="{FF2B5EF4-FFF2-40B4-BE49-F238E27FC236}">
              <a16:creationId xmlns:a16="http://schemas.microsoft.com/office/drawing/2014/main" id="{A996D7FC-BD26-4E4C-94AB-9C19BDE6F782}"/>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32BA4-E230-43D2-8AE6-26877467B799}">
  <sheetPr>
    <tabColor rgb="FFFF0000"/>
    <pageSetUpPr autoPageBreaks="0"/>
  </sheetPr>
  <dimension ref="A1:C42"/>
  <sheetViews>
    <sheetView tabSelected="1" zoomScaleNormal="10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159" customFormat="1" ht="18" x14ac:dyDescent="0.25">
      <c r="A1" s="324" t="s">
        <v>0</v>
      </c>
      <c r="B1" s="324"/>
      <c r="C1" s="324"/>
    </row>
    <row r="2" spans="1:3" s="160" customFormat="1" ht="18" x14ac:dyDescent="0.25">
      <c r="A2" s="324" t="s">
        <v>1</v>
      </c>
      <c r="B2" s="324"/>
      <c r="C2" s="324"/>
    </row>
    <row r="3" spans="1:3" s="161" customFormat="1" ht="13.5" thickBot="1" x14ac:dyDescent="0.25">
      <c r="A3" s="160"/>
      <c r="B3" s="160"/>
      <c r="C3" s="160"/>
    </row>
    <row r="4" spans="1:3" s="160" customFormat="1" ht="15.75" thickBot="1" x14ac:dyDescent="0.25">
      <c r="A4" s="162" t="s">
        <v>2</v>
      </c>
      <c r="B4" s="163" t="s">
        <v>3</v>
      </c>
      <c r="C4" s="163" t="s">
        <v>4</v>
      </c>
    </row>
    <row r="5" spans="1:3" s="160" customFormat="1" ht="29.25" thickBot="1" x14ac:dyDescent="0.25">
      <c r="A5" s="34" t="s">
        <v>5</v>
      </c>
      <c r="B5" s="33" t="s">
        <v>6</v>
      </c>
      <c r="C5" s="32">
        <v>44963</v>
      </c>
    </row>
    <row r="6" spans="1:3" s="160" customFormat="1" ht="29.25" thickBot="1" x14ac:dyDescent="0.25">
      <c r="A6" s="34" t="s">
        <v>7</v>
      </c>
      <c r="B6" s="33" t="s">
        <v>8</v>
      </c>
      <c r="C6" s="32">
        <v>45145</v>
      </c>
    </row>
    <row r="8" spans="1:3" ht="17.25" customHeight="1" x14ac:dyDescent="0.2">
      <c r="A8" s="320" t="s">
        <v>9</v>
      </c>
      <c r="B8" s="320"/>
      <c r="C8" s="320"/>
    </row>
    <row r="9" spans="1:3" ht="74.25" customHeight="1" x14ac:dyDescent="0.2">
      <c r="A9" s="321" t="s">
        <v>10</v>
      </c>
      <c r="B9" s="321"/>
      <c r="C9" s="321"/>
    </row>
    <row r="10" spans="1:3" ht="45.75" customHeight="1" x14ac:dyDescent="0.2">
      <c r="A10" s="321" t="s">
        <v>11</v>
      </c>
      <c r="B10" s="321"/>
      <c r="C10" s="321"/>
    </row>
    <row r="11" spans="1:3" ht="90" customHeight="1" x14ac:dyDescent="0.2">
      <c r="A11" s="321" t="s">
        <v>12</v>
      </c>
      <c r="B11" s="321"/>
      <c r="C11" s="321"/>
    </row>
    <row r="12" spans="1:3" ht="11.25" customHeight="1" x14ac:dyDescent="0.2">
      <c r="A12" s="321"/>
      <c r="B12" s="321"/>
      <c r="C12" s="321"/>
    </row>
    <row r="13" spans="1:3" ht="15" customHeight="1" x14ac:dyDescent="0.2">
      <c r="A13" s="320" t="s">
        <v>13</v>
      </c>
      <c r="B13" s="320"/>
      <c r="C13" s="320"/>
    </row>
    <row r="14" spans="1:3" ht="65.25" customHeight="1" x14ac:dyDescent="0.2">
      <c r="A14" s="321" t="s">
        <v>14</v>
      </c>
      <c r="B14" s="321"/>
      <c r="C14" s="321"/>
    </row>
    <row r="15" spans="1:3" s="12" customFormat="1" ht="50.25" customHeight="1" x14ac:dyDescent="0.2">
      <c r="A15" s="321" t="s">
        <v>15</v>
      </c>
      <c r="B15" s="321"/>
      <c r="C15" s="321"/>
    </row>
    <row r="16" spans="1:3" x14ac:dyDescent="0.2">
      <c r="A16" s="321"/>
      <c r="B16" s="321"/>
      <c r="C16" s="321"/>
    </row>
    <row r="17" spans="1:3" ht="16.5" customHeight="1" x14ac:dyDescent="0.2">
      <c r="A17" s="323" t="s">
        <v>16</v>
      </c>
      <c r="B17" s="323"/>
      <c r="C17" s="323"/>
    </row>
    <row r="18" spans="1:3" ht="30.75" customHeight="1" x14ac:dyDescent="0.2">
      <c r="A18" s="322" t="s">
        <v>17</v>
      </c>
      <c r="B18" s="322"/>
      <c r="C18" s="322"/>
    </row>
    <row r="19" spans="1:3" ht="30" customHeight="1" x14ac:dyDescent="0.2">
      <c r="A19" s="322" t="s">
        <v>18</v>
      </c>
      <c r="B19" s="322"/>
      <c r="C19" s="322"/>
    </row>
    <row r="20" spans="1:3" s="12" customFormat="1" ht="24.75" customHeight="1" x14ac:dyDescent="0.2">
      <c r="A20" s="322" t="s">
        <v>19</v>
      </c>
      <c r="B20" s="322"/>
      <c r="C20" s="322"/>
    </row>
    <row r="21" spans="1:3" ht="30" customHeight="1" x14ac:dyDescent="0.2">
      <c r="A21" s="322" t="s">
        <v>20</v>
      </c>
      <c r="B21" s="322"/>
      <c r="C21" s="322"/>
    </row>
    <row r="22" spans="1:3" x14ac:dyDescent="0.2">
      <c r="A22" s="321"/>
      <c r="B22" s="321"/>
      <c r="C22" s="321"/>
    </row>
    <row r="23" spans="1:3" ht="12.75" customHeight="1" x14ac:dyDescent="0.2">
      <c r="A23" s="323" t="s">
        <v>21</v>
      </c>
      <c r="B23" s="323"/>
      <c r="C23" s="323"/>
    </row>
    <row r="24" spans="1:3" s="12" customFormat="1" ht="172.5" customHeight="1" x14ac:dyDescent="0.2">
      <c r="A24" s="322" t="s">
        <v>22</v>
      </c>
      <c r="B24" s="322"/>
      <c r="C24" s="322"/>
    </row>
    <row r="25" spans="1:3" ht="174.75" customHeight="1" x14ac:dyDescent="0.2">
      <c r="A25" s="322" t="s">
        <v>23</v>
      </c>
      <c r="B25" s="322"/>
      <c r="C25" s="322"/>
    </row>
    <row r="26" spans="1:3" x14ac:dyDescent="0.2">
      <c r="A26" s="321"/>
      <c r="B26" s="321"/>
      <c r="C26" s="321"/>
    </row>
    <row r="27" spans="1:3" ht="13.5" customHeight="1" x14ac:dyDescent="0.2">
      <c r="A27" s="323" t="s">
        <v>24</v>
      </c>
      <c r="B27" s="323"/>
      <c r="C27" s="323"/>
    </row>
    <row r="28" spans="1:3" ht="54" customHeight="1" x14ac:dyDescent="0.2">
      <c r="A28" s="322" t="s">
        <v>25</v>
      </c>
      <c r="B28" s="322"/>
      <c r="C28" s="322"/>
    </row>
    <row r="29" spans="1:3" ht="31.5" customHeight="1" x14ac:dyDescent="0.2">
      <c r="A29" s="322" t="s">
        <v>26</v>
      </c>
      <c r="B29" s="322"/>
      <c r="C29" s="322"/>
    </row>
    <row r="30" spans="1:3" ht="55.5" customHeight="1" x14ac:dyDescent="0.2">
      <c r="A30" s="322" t="s">
        <v>27</v>
      </c>
      <c r="B30" s="322"/>
      <c r="C30" s="322"/>
    </row>
    <row r="31" spans="1:3" x14ac:dyDescent="0.2">
      <c r="A31" s="321"/>
      <c r="B31" s="321"/>
      <c r="C31" s="321"/>
    </row>
    <row r="32" spans="1:3" x14ac:dyDescent="0.2">
      <c r="A32" s="320" t="s">
        <v>28</v>
      </c>
      <c r="B32" s="320"/>
      <c r="C32" s="320"/>
    </row>
    <row r="33" spans="1:3" ht="43.5" customHeight="1" x14ac:dyDescent="0.2">
      <c r="A33" s="321" t="s">
        <v>29</v>
      </c>
      <c r="B33" s="321"/>
      <c r="C33" s="321"/>
    </row>
    <row r="35" spans="1:3" x14ac:dyDescent="0.2">
      <c r="A35" s="320" t="s">
        <v>30</v>
      </c>
      <c r="B35" s="320"/>
      <c r="C35" s="320"/>
    </row>
    <row r="36" spans="1:3" ht="54" customHeight="1" x14ac:dyDescent="0.2">
      <c r="A36" s="321" t="s">
        <v>31</v>
      </c>
      <c r="B36" s="321"/>
      <c r="C36" s="321"/>
    </row>
    <row r="37" spans="1:3" x14ac:dyDescent="0.2">
      <c r="A37" s="321"/>
      <c r="B37" s="321"/>
      <c r="C37" s="321"/>
    </row>
    <row r="38" spans="1:3" x14ac:dyDescent="0.2">
      <c r="A38" s="320" t="s">
        <v>32</v>
      </c>
      <c r="B38" s="320"/>
      <c r="C38" s="320"/>
    </row>
    <row r="39" spans="1:3" ht="86.25" customHeight="1" x14ac:dyDescent="0.2">
      <c r="A39" s="321" t="s">
        <v>33</v>
      </c>
      <c r="B39" s="321"/>
      <c r="C39" s="321"/>
    </row>
    <row r="41" spans="1:3" x14ac:dyDescent="0.2">
      <c r="A41" s="320" t="s">
        <v>34</v>
      </c>
      <c r="B41" s="320"/>
      <c r="C41" s="320"/>
    </row>
    <row r="42" spans="1:3" ht="77.25" customHeight="1" x14ac:dyDescent="0.2">
      <c r="A42" s="321" t="s">
        <v>35</v>
      </c>
      <c r="B42" s="321"/>
      <c r="C42" s="321"/>
    </row>
  </sheetData>
  <sheetProtection algorithmName="SHA-512" hashValue="R6fj2+6CGioQF2E2vf8cBC6J+pdYNmichhsNmgPz092HPY1HaR/cSvi5syOv5QjLjS2FAFJ4mVqEKQNfRvTrUw==" saltValue="5JlMDB4i66noDeR9HHbuzA==" spinCount="100000" sheet="1" objects="1" scenarios="1"/>
  <mergeCells count="35">
    <mergeCell ref="A41:C41"/>
    <mergeCell ref="A42:C42"/>
    <mergeCell ref="A11:C11"/>
    <mergeCell ref="A1:C1"/>
    <mergeCell ref="A2:C2"/>
    <mergeCell ref="A8:C8"/>
    <mergeCell ref="A9:C9"/>
    <mergeCell ref="A10:C10"/>
    <mergeCell ref="A23:C23"/>
    <mergeCell ref="A12:C12"/>
    <mergeCell ref="A13:C13"/>
    <mergeCell ref="A14:C14"/>
    <mergeCell ref="A15:C15"/>
    <mergeCell ref="A16:C16"/>
    <mergeCell ref="A17:C17"/>
    <mergeCell ref="A18:C18"/>
    <mergeCell ref="A19:C19"/>
    <mergeCell ref="A20:C20"/>
    <mergeCell ref="A21:C21"/>
    <mergeCell ref="A22:C22"/>
    <mergeCell ref="A37:C37"/>
    <mergeCell ref="A38:C38"/>
    <mergeCell ref="A39:C39"/>
    <mergeCell ref="A24:C24"/>
    <mergeCell ref="A25:C25"/>
    <mergeCell ref="A26:C26"/>
    <mergeCell ref="A27:C27"/>
    <mergeCell ref="A28:C28"/>
    <mergeCell ref="A30:C30"/>
    <mergeCell ref="A31:C31"/>
    <mergeCell ref="A32:C32"/>
    <mergeCell ref="A33:C33"/>
    <mergeCell ref="A35:C35"/>
    <mergeCell ref="A36:C36"/>
    <mergeCell ref="A29:C29"/>
  </mergeCells>
  <printOptions horizontalCentered="1"/>
  <pageMargins left="0.7" right="0.7" top="0.75" bottom="0.75" header="0.3" footer="0.3"/>
  <pageSetup scale="83" orientation="portrait" horizontalDpi="4294967295" verticalDpi="4294967295" r:id="rId1"/>
  <headerFooter>
    <oddFooter>&amp;LCity of Santa Monica
Exhibit C - Program Budget&amp;C&amp;P&amp;RFiscal Year 2022-23
Human Services Grants Program</odd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N135"/>
  <sheetViews>
    <sheetView showGridLines="0" zoomScale="90" zoomScaleNormal="90" zoomScaleSheetLayoutView="70" workbookViewId="0">
      <selection activeCell="N1" sqref="N1"/>
    </sheetView>
  </sheetViews>
  <sheetFormatPr defaultColWidth="8.85546875" defaultRowHeight="12.75" outlineLevelRow="1" x14ac:dyDescent="0.2"/>
  <cols>
    <col min="1" max="1" width="33.140625" style="195" customWidth="1"/>
    <col min="2" max="2" width="32.5703125" style="195" customWidth="1"/>
    <col min="3" max="3" width="30.42578125" style="195" customWidth="1"/>
    <col min="4" max="4" width="11.140625" style="195" customWidth="1"/>
    <col min="5" max="5" width="10.85546875" style="195" customWidth="1"/>
    <col min="6" max="6" width="10" style="195" customWidth="1"/>
    <col min="7" max="9" width="14.85546875" style="195" customWidth="1"/>
    <col min="10" max="12" width="14.42578125" style="195" customWidth="1"/>
    <col min="13" max="13" width="13.85546875" style="8" bestFit="1" customWidth="1"/>
    <col min="14" max="14" width="16.7109375" style="7" customWidth="1"/>
    <col min="15" max="16384" width="8.85546875" style="195"/>
  </cols>
  <sheetData>
    <row r="1" spans="1:14" ht="18" x14ac:dyDescent="0.25">
      <c r="A1" s="192" t="s">
        <v>36</v>
      </c>
      <c r="B1" s="193"/>
      <c r="C1" s="194"/>
      <c r="D1" s="194"/>
      <c r="E1" s="194"/>
      <c r="F1" s="194"/>
      <c r="G1" s="194"/>
      <c r="H1" s="194"/>
      <c r="I1" s="194"/>
      <c r="J1" s="194"/>
      <c r="K1" s="194"/>
      <c r="L1" s="194"/>
      <c r="M1" s="19"/>
      <c r="N1" s="18"/>
    </row>
    <row r="2" spans="1:14" ht="18" x14ac:dyDescent="0.2">
      <c r="A2" s="196" t="s">
        <v>37</v>
      </c>
      <c r="B2" s="193"/>
      <c r="C2" s="194"/>
      <c r="D2" s="194"/>
      <c r="E2" s="194"/>
      <c r="F2" s="194"/>
      <c r="G2" s="194"/>
      <c r="H2" s="194"/>
      <c r="I2" s="194"/>
      <c r="J2" s="194"/>
      <c r="K2" s="194"/>
      <c r="L2" s="194"/>
      <c r="M2" s="19"/>
      <c r="N2" s="18"/>
    </row>
    <row r="3" spans="1:14" ht="13.5" thickBot="1" x14ac:dyDescent="0.25">
      <c r="A3" s="193"/>
      <c r="B3" s="193"/>
      <c r="C3" s="194"/>
      <c r="D3" s="194"/>
      <c r="E3" s="194"/>
      <c r="F3" s="194"/>
      <c r="G3" s="194"/>
      <c r="H3" s="194"/>
      <c r="I3" s="194"/>
      <c r="J3" s="194"/>
      <c r="K3" s="194"/>
      <c r="L3" s="194"/>
      <c r="M3" s="19"/>
      <c r="N3" s="18"/>
    </row>
    <row r="4" spans="1:14" ht="13.5" thickBot="1" x14ac:dyDescent="0.25">
      <c r="A4" s="197" t="s">
        <v>38</v>
      </c>
      <c r="B4" s="198"/>
      <c r="C4" s="198"/>
      <c r="D4" s="198"/>
      <c r="E4" s="198"/>
      <c r="F4" s="198"/>
      <c r="G4" s="198"/>
      <c r="H4" s="198"/>
      <c r="I4" s="198"/>
      <c r="J4" s="198"/>
      <c r="K4" s="198"/>
      <c r="L4" s="198"/>
      <c r="M4" s="74"/>
      <c r="N4" s="199"/>
    </row>
    <row r="5" spans="1:14" ht="33.75" x14ac:dyDescent="0.2">
      <c r="A5" s="200"/>
      <c r="B5" s="201"/>
      <c r="C5" s="201"/>
      <c r="D5" s="201"/>
      <c r="E5" s="201"/>
      <c r="F5" s="201"/>
      <c r="G5" s="202" t="s">
        <v>39</v>
      </c>
      <c r="H5" s="202" t="s">
        <v>40</v>
      </c>
      <c r="I5" s="202" t="s">
        <v>41</v>
      </c>
      <c r="J5" s="202" t="s">
        <v>42</v>
      </c>
      <c r="K5" s="202" t="s">
        <v>43</v>
      </c>
      <c r="L5" s="202" t="s">
        <v>44</v>
      </c>
      <c r="M5" s="91" t="s">
        <v>45</v>
      </c>
      <c r="N5" s="92" t="s">
        <v>46</v>
      </c>
    </row>
    <row r="6" spans="1:14" x14ac:dyDescent="0.2">
      <c r="A6" s="203" t="s">
        <v>47</v>
      </c>
      <c r="B6" s="204" t="s">
        <v>48</v>
      </c>
      <c r="C6" s="204"/>
      <c r="D6" s="205" t="str">
        <f>A24</f>
        <v>1A.  Staff Salaries</v>
      </c>
      <c r="G6" s="102">
        <f t="shared" ref="G6:I6" si="0">G40</f>
        <v>28934</v>
      </c>
      <c r="H6" s="102">
        <f t="shared" si="0"/>
        <v>14594</v>
      </c>
      <c r="I6" s="102">
        <f t="shared" si="0"/>
        <v>14340</v>
      </c>
      <c r="J6" s="102">
        <f t="shared" ref="J6:K6" si="1">J40</f>
        <v>6073</v>
      </c>
      <c r="K6" s="102">
        <f t="shared" si="1"/>
        <v>7072</v>
      </c>
      <c r="L6" s="102">
        <f>L40</f>
        <v>13145</v>
      </c>
      <c r="M6" s="16">
        <f t="shared" ref="M6:M13" si="2">IFERROR(L6/H6,"N/A")</f>
        <v>0.9007126216253255</v>
      </c>
      <c r="N6" s="104">
        <f>N40</f>
        <v>26547</v>
      </c>
    </row>
    <row r="7" spans="1:14" x14ac:dyDescent="0.2">
      <c r="A7" s="203" t="s">
        <v>49</v>
      </c>
      <c r="B7" s="206" t="s">
        <v>50</v>
      </c>
      <c r="C7" s="206"/>
      <c r="D7" s="205" t="str">
        <f>A42</f>
        <v>1B.  Staff Fringe Benefits</v>
      </c>
      <c r="G7" s="102">
        <f t="shared" ref="G7:I7" si="3">G53</f>
        <v>4736.97</v>
      </c>
      <c r="H7" s="102">
        <f t="shared" si="3"/>
        <v>3058</v>
      </c>
      <c r="I7" s="102">
        <f t="shared" si="3"/>
        <v>1678.97</v>
      </c>
      <c r="J7" s="102">
        <f>J53</f>
        <v>1183</v>
      </c>
      <c r="K7" s="102">
        <f>K53</f>
        <v>2011</v>
      </c>
      <c r="L7" s="102">
        <f>L53</f>
        <v>3194</v>
      </c>
      <c r="M7" s="16">
        <f t="shared" si="2"/>
        <v>1.0444735120994113</v>
      </c>
      <c r="N7" s="104">
        <f>N53</f>
        <v>4165</v>
      </c>
    </row>
    <row r="8" spans="1:14" x14ac:dyDescent="0.2">
      <c r="A8" s="207"/>
      <c r="D8" s="205" t="str">
        <f>A55</f>
        <v>2.  Consultant Services</v>
      </c>
      <c r="G8" s="102">
        <f t="shared" ref="G8:I8" si="4">G61</f>
        <v>486</v>
      </c>
      <c r="H8" s="102">
        <f t="shared" si="4"/>
        <v>486</v>
      </c>
      <c r="I8" s="102">
        <f t="shared" si="4"/>
        <v>0</v>
      </c>
      <c r="J8" s="102">
        <f>J61</f>
        <v>49</v>
      </c>
      <c r="K8" s="102">
        <f>K61</f>
        <v>0</v>
      </c>
      <c r="L8" s="102">
        <f>L61</f>
        <v>49</v>
      </c>
      <c r="M8" s="16">
        <f t="shared" si="2"/>
        <v>0.10082304526748971</v>
      </c>
      <c r="N8" s="104">
        <f>N61</f>
        <v>49</v>
      </c>
    </row>
    <row r="9" spans="1:14" x14ac:dyDescent="0.2">
      <c r="A9" s="207"/>
      <c r="D9" s="205" t="str">
        <f>A63</f>
        <v>3.  Operating Expenses</v>
      </c>
      <c r="G9" s="102">
        <f t="shared" ref="G9:L9" si="5">G77</f>
        <v>9488</v>
      </c>
      <c r="H9" s="102">
        <f t="shared" si="5"/>
        <v>8680</v>
      </c>
      <c r="I9" s="102">
        <f t="shared" si="5"/>
        <v>808</v>
      </c>
      <c r="J9" s="102">
        <f t="shared" si="5"/>
        <v>2326</v>
      </c>
      <c r="K9" s="102">
        <f t="shared" si="5"/>
        <v>6358</v>
      </c>
      <c r="L9" s="102">
        <f t="shared" si="5"/>
        <v>8684</v>
      </c>
      <c r="M9" s="16">
        <f t="shared" si="2"/>
        <v>1.0004608294930875</v>
      </c>
      <c r="N9" s="104">
        <f>N77</f>
        <v>9492</v>
      </c>
    </row>
    <row r="10" spans="1:14" x14ac:dyDescent="0.2">
      <c r="A10" s="208" t="s">
        <v>51</v>
      </c>
      <c r="B10" s="209" t="s">
        <v>52</v>
      </c>
      <c r="D10" s="205" t="str">
        <f>A79</f>
        <v>4.  Direct Client Support</v>
      </c>
      <c r="G10" s="102">
        <f>G88</f>
        <v>34490</v>
      </c>
      <c r="H10" s="102">
        <f t="shared" ref="H10:N10" si="6">H88</f>
        <v>23250</v>
      </c>
      <c r="I10" s="102">
        <f t="shared" si="6"/>
        <v>11240</v>
      </c>
      <c r="J10" s="102">
        <f t="shared" si="6"/>
        <v>8754</v>
      </c>
      <c r="K10" s="102">
        <f t="shared" si="6"/>
        <v>12123</v>
      </c>
      <c r="L10" s="102">
        <f t="shared" si="6"/>
        <v>20877</v>
      </c>
      <c r="M10" s="16">
        <f t="shared" si="2"/>
        <v>0.89793548387096778</v>
      </c>
      <c r="N10" s="104">
        <f t="shared" si="6"/>
        <v>24071</v>
      </c>
    </row>
    <row r="11" spans="1:14" x14ac:dyDescent="0.2">
      <c r="A11" s="207"/>
      <c r="D11" s="205" t="str">
        <f>A90</f>
        <v>5.  Other</v>
      </c>
      <c r="G11" s="102">
        <f>G96</f>
        <v>0</v>
      </c>
      <c r="H11" s="102">
        <f t="shared" ref="H11:N11" si="7">H96</f>
        <v>0</v>
      </c>
      <c r="I11" s="102">
        <f t="shared" si="7"/>
        <v>0</v>
      </c>
      <c r="J11" s="102">
        <f t="shared" si="7"/>
        <v>0</v>
      </c>
      <c r="K11" s="102">
        <f t="shared" si="7"/>
        <v>0</v>
      </c>
      <c r="L11" s="102">
        <f t="shared" si="7"/>
        <v>0</v>
      </c>
      <c r="M11" s="16" t="str">
        <f t="shared" si="2"/>
        <v>N/A</v>
      </c>
      <c r="N11" s="104">
        <f t="shared" si="7"/>
        <v>0</v>
      </c>
    </row>
    <row r="12" spans="1:14" x14ac:dyDescent="0.2">
      <c r="A12" s="207"/>
      <c r="D12" s="205" t="str">
        <f>A98</f>
        <v>6.  Indirect Administrative Costs</v>
      </c>
      <c r="G12" s="102">
        <f>G105</f>
        <v>8419</v>
      </c>
      <c r="H12" s="102">
        <f t="shared" ref="H12:L12" si="8">H105</f>
        <v>4907</v>
      </c>
      <c r="I12" s="102">
        <f t="shared" si="8"/>
        <v>3512</v>
      </c>
      <c r="J12" s="102">
        <f t="shared" si="8"/>
        <v>1840</v>
      </c>
      <c r="K12" s="102">
        <f t="shared" si="8"/>
        <v>2756</v>
      </c>
      <c r="L12" s="102">
        <f t="shared" si="8"/>
        <v>4596</v>
      </c>
      <c r="M12" s="16">
        <f t="shared" si="2"/>
        <v>0.93662115345424901</v>
      </c>
      <c r="N12" s="104">
        <f>N105</f>
        <v>8108</v>
      </c>
    </row>
    <row r="13" spans="1:14" x14ac:dyDescent="0.2">
      <c r="A13" s="207" t="s">
        <v>53</v>
      </c>
      <c r="B13" s="210">
        <v>54975</v>
      </c>
      <c r="D13" s="211" t="str">
        <f>C107</f>
        <v>7.   TOTAL BUDGET</v>
      </c>
      <c r="E13" s="193"/>
      <c r="F13" s="193"/>
      <c r="G13" s="103">
        <f>G107</f>
        <v>86553.97</v>
      </c>
      <c r="H13" s="103">
        <f t="shared" ref="H13:L13" si="9">H107</f>
        <v>54975</v>
      </c>
      <c r="I13" s="103">
        <f t="shared" si="9"/>
        <v>31578.97</v>
      </c>
      <c r="J13" s="103">
        <f t="shared" si="9"/>
        <v>20225</v>
      </c>
      <c r="K13" s="103">
        <f t="shared" si="9"/>
        <v>30320</v>
      </c>
      <c r="L13" s="103">
        <f t="shared" si="9"/>
        <v>50545</v>
      </c>
      <c r="M13" s="17">
        <f t="shared" si="2"/>
        <v>0.91941791723510691</v>
      </c>
      <c r="N13" s="105">
        <f>N107</f>
        <v>72432</v>
      </c>
    </row>
    <row r="14" spans="1:14" x14ac:dyDescent="0.2">
      <c r="A14" s="207" t="s">
        <v>54</v>
      </c>
      <c r="B14" s="118">
        <f>L13</f>
        <v>50545</v>
      </c>
      <c r="M14" s="195"/>
      <c r="N14" s="212"/>
    </row>
    <row r="15" spans="1:14" x14ac:dyDescent="0.2">
      <c r="A15" s="207" t="s">
        <v>55</v>
      </c>
      <c r="B15" s="118">
        <f>B13-B14</f>
        <v>4430</v>
      </c>
      <c r="M15" s="195"/>
      <c r="N15" s="212"/>
    </row>
    <row r="16" spans="1:14" x14ac:dyDescent="0.2">
      <c r="A16" s="207"/>
      <c r="M16" s="195"/>
      <c r="N16" s="212"/>
    </row>
    <row r="17" spans="1:14" ht="13.5" thickBot="1" x14ac:dyDescent="0.25">
      <c r="A17" s="213"/>
      <c r="B17" s="214"/>
      <c r="C17" s="215"/>
      <c r="D17" s="214"/>
      <c r="E17" s="214"/>
      <c r="F17" s="214"/>
      <c r="G17" s="215"/>
      <c r="H17" s="215"/>
      <c r="I17" s="215"/>
      <c r="J17" s="215"/>
      <c r="K17" s="215"/>
      <c r="L17" s="215"/>
      <c r="M17" s="215"/>
      <c r="N17" s="216"/>
    </row>
    <row r="18" spans="1:14" ht="13.5" thickBot="1" x14ac:dyDescent="0.25">
      <c r="A18" s="193"/>
      <c r="D18" s="193"/>
      <c r="E18" s="193"/>
      <c r="F18" s="193"/>
      <c r="G18" s="35"/>
      <c r="H18" s="35"/>
      <c r="I18" s="35"/>
      <c r="J18" s="35"/>
      <c r="K18" s="35"/>
      <c r="L18" s="35"/>
      <c r="M18" s="31"/>
      <c r="N18" s="35"/>
    </row>
    <row r="19" spans="1:14" ht="13.5" hidden="1" thickBot="1" x14ac:dyDescent="0.25">
      <c r="A19" s="200" t="s">
        <v>56</v>
      </c>
      <c r="B19" s="201"/>
      <c r="C19" s="201" t="s">
        <v>57</v>
      </c>
      <c r="D19" s="217"/>
      <c r="E19" s="217"/>
      <c r="F19" s="201" t="s">
        <v>58</v>
      </c>
      <c r="G19" s="94"/>
      <c r="H19" s="94"/>
      <c r="I19" s="94"/>
      <c r="J19" s="94"/>
      <c r="K19" s="94"/>
      <c r="L19" s="94"/>
      <c r="M19" s="95"/>
      <c r="N19" s="96"/>
    </row>
    <row r="20" spans="1:14" ht="13.5" hidden="1" thickBot="1" x14ac:dyDescent="0.25">
      <c r="A20" s="207" t="s">
        <v>59</v>
      </c>
      <c r="C20" s="195" t="s">
        <v>60</v>
      </c>
      <c r="D20" s="193"/>
      <c r="E20" s="193"/>
      <c r="F20" s="195" t="s">
        <v>61</v>
      </c>
      <c r="G20" s="35"/>
      <c r="H20" s="35"/>
      <c r="I20" s="35"/>
      <c r="J20" s="35"/>
      <c r="K20" s="35"/>
      <c r="L20" s="35"/>
      <c r="M20" s="31"/>
      <c r="N20" s="97"/>
    </row>
    <row r="21" spans="1:14" ht="13.5" hidden="1" thickBot="1" x14ac:dyDescent="0.25">
      <c r="A21" s="218" t="s">
        <v>52</v>
      </c>
      <c r="B21" s="215"/>
      <c r="C21" s="195" t="s">
        <v>62</v>
      </c>
      <c r="D21" s="215"/>
      <c r="E21" s="215"/>
      <c r="F21" s="215" t="s">
        <v>63</v>
      </c>
      <c r="G21" s="215"/>
      <c r="H21" s="215"/>
      <c r="I21" s="215"/>
      <c r="J21" s="215"/>
      <c r="K21" s="215"/>
      <c r="L21" s="215"/>
      <c r="M21" s="10"/>
      <c r="N21" s="98"/>
    </row>
    <row r="22" spans="1:14" ht="13.5" thickBot="1" x14ac:dyDescent="0.25">
      <c r="A22" s="197" t="s">
        <v>64</v>
      </c>
      <c r="B22" s="198"/>
      <c r="C22" s="198"/>
      <c r="D22" s="198"/>
      <c r="E22" s="198"/>
      <c r="F22" s="198"/>
      <c r="G22" s="198"/>
      <c r="H22" s="198"/>
      <c r="I22" s="198"/>
      <c r="J22" s="198"/>
      <c r="K22" s="198"/>
      <c r="L22" s="198"/>
      <c r="M22" s="74"/>
      <c r="N22" s="199"/>
    </row>
    <row r="23" spans="1:14" ht="13.5" thickBot="1" x14ac:dyDescent="0.25"/>
    <row r="24" spans="1:14" x14ac:dyDescent="0.2">
      <c r="A24" s="219" t="s">
        <v>65</v>
      </c>
      <c r="B24" s="220"/>
      <c r="C24" s="220"/>
      <c r="D24" s="220"/>
      <c r="E24" s="220"/>
      <c r="F24" s="221"/>
      <c r="G24" s="222"/>
      <c r="H24" s="222"/>
      <c r="I24" s="222"/>
      <c r="J24" s="222"/>
      <c r="K24" s="222"/>
      <c r="L24" s="222"/>
      <c r="M24" s="70"/>
      <c r="N24" s="71"/>
    </row>
    <row r="25" spans="1:14" s="227" customFormat="1" ht="11.25" x14ac:dyDescent="0.2">
      <c r="A25" s="223" t="s">
        <v>66</v>
      </c>
      <c r="B25" s="224"/>
      <c r="C25" s="224"/>
      <c r="D25" s="224"/>
      <c r="E25" s="224"/>
      <c r="F25" s="225"/>
      <c r="G25" s="226"/>
      <c r="H25" s="226"/>
      <c r="I25" s="226"/>
      <c r="J25" s="226"/>
      <c r="K25" s="226"/>
      <c r="L25" s="226"/>
      <c r="M25" s="6"/>
      <c r="N25" s="72"/>
    </row>
    <row r="26" spans="1:14" s="227" customFormat="1" ht="33.75" x14ac:dyDescent="0.2">
      <c r="A26" s="228" t="s">
        <v>67</v>
      </c>
      <c r="B26" s="229" t="s">
        <v>68</v>
      </c>
      <c r="C26" s="230" t="s">
        <v>69</v>
      </c>
      <c r="D26" s="230" t="s">
        <v>70</v>
      </c>
      <c r="E26" s="230"/>
      <c r="F26" s="230"/>
      <c r="G26" s="230" t="s">
        <v>39</v>
      </c>
      <c r="H26" s="230" t="s">
        <v>40</v>
      </c>
      <c r="I26" s="230" t="s">
        <v>41</v>
      </c>
      <c r="J26" s="230" t="s">
        <v>42</v>
      </c>
      <c r="K26" s="230" t="s">
        <v>43</v>
      </c>
      <c r="L26" s="230" t="s">
        <v>44</v>
      </c>
      <c r="M26" s="23" t="s">
        <v>45</v>
      </c>
      <c r="N26" s="73" t="s">
        <v>46</v>
      </c>
    </row>
    <row r="27" spans="1:14" hidden="1" outlineLevel="1" x14ac:dyDescent="0.2">
      <c r="A27" s="231" t="s">
        <v>71</v>
      </c>
      <c r="B27" s="232" t="s">
        <v>72</v>
      </c>
      <c r="C27" s="233" t="s">
        <v>62</v>
      </c>
      <c r="D27" s="234">
        <v>1</v>
      </c>
      <c r="E27" s="235">
        <v>0.03</v>
      </c>
      <c r="F27" s="236">
        <v>4</v>
      </c>
      <c r="G27" s="165">
        <v>754</v>
      </c>
      <c r="H27" s="165">
        <v>754</v>
      </c>
      <c r="I27" s="102">
        <f>G27-H27</f>
        <v>0</v>
      </c>
      <c r="J27" s="179">
        <v>716</v>
      </c>
      <c r="K27" s="179">
        <v>0</v>
      </c>
      <c r="L27" s="237">
        <f>SUM(J27:K27)</f>
        <v>716</v>
      </c>
      <c r="M27" s="16">
        <f>IFERROR(L27/H27,"N/A")</f>
        <v>0.9496021220159151</v>
      </c>
      <c r="N27" s="238">
        <f>J27+K27</f>
        <v>716</v>
      </c>
    </row>
    <row r="28" spans="1:14" hidden="1" outlineLevel="1" x14ac:dyDescent="0.2">
      <c r="A28" s="231" t="s">
        <v>73</v>
      </c>
      <c r="B28" s="232" t="s">
        <v>74</v>
      </c>
      <c r="C28" s="233" t="s">
        <v>62</v>
      </c>
      <c r="D28" s="234">
        <v>1</v>
      </c>
      <c r="E28" s="235">
        <v>0.06</v>
      </c>
      <c r="F28" s="236">
        <v>8</v>
      </c>
      <c r="G28" s="165">
        <v>8000</v>
      </c>
      <c r="H28" s="165">
        <v>0</v>
      </c>
      <c r="I28" s="102">
        <f>G28-H28</f>
        <v>8000</v>
      </c>
      <c r="J28" s="179">
        <v>0</v>
      </c>
      <c r="K28" s="179">
        <v>0</v>
      </c>
      <c r="L28" s="237">
        <f>SUM(J28:K28)</f>
        <v>0</v>
      </c>
      <c r="M28" s="16" t="str">
        <f>IFERROR(L28/H28,"N/A")</f>
        <v>N/A</v>
      </c>
      <c r="N28" s="238">
        <v>5600</v>
      </c>
    </row>
    <row r="29" spans="1:14" hidden="1" outlineLevel="1" x14ac:dyDescent="0.2">
      <c r="A29" s="231" t="s">
        <v>75</v>
      </c>
      <c r="B29" s="232" t="s">
        <v>76</v>
      </c>
      <c r="C29" s="233" t="s">
        <v>62</v>
      </c>
      <c r="D29" s="234">
        <v>1</v>
      </c>
      <c r="E29" s="235">
        <v>0.32</v>
      </c>
      <c r="F29" s="236">
        <v>1</v>
      </c>
      <c r="G29" s="165">
        <v>0</v>
      </c>
      <c r="H29" s="165">
        <v>0</v>
      </c>
      <c r="I29" s="106">
        <f>G29-H29</f>
        <v>0</v>
      </c>
      <c r="J29" s="179">
        <v>0</v>
      </c>
      <c r="K29" s="179">
        <v>0</v>
      </c>
      <c r="L29" s="237">
        <f>SUM(J29:K29)</f>
        <v>0</v>
      </c>
      <c r="M29" s="16" t="str">
        <f>IFERROR(L29/H29,"N/A")</f>
        <v>N/A</v>
      </c>
      <c r="N29" s="238">
        <f>J29+K29</f>
        <v>0</v>
      </c>
    </row>
    <row r="30" spans="1:14" hidden="1" outlineLevel="1" x14ac:dyDescent="0.2">
      <c r="A30" s="231" t="s">
        <v>77</v>
      </c>
      <c r="B30" s="232" t="s">
        <v>76</v>
      </c>
      <c r="C30" s="233" t="s">
        <v>62</v>
      </c>
      <c r="D30" s="234">
        <v>1</v>
      </c>
      <c r="E30" s="235">
        <v>0.32</v>
      </c>
      <c r="F30" s="236">
        <v>1</v>
      </c>
      <c r="G30" s="165">
        <v>1620</v>
      </c>
      <c r="H30" s="165">
        <v>1620</v>
      </c>
      <c r="I30" s="106">
        <f>G30-H30</f>
        <v>0</v>
      </c>
      <c r="J30" s="179">
        <v>1620</v>
      </c>
      <c r="K30" s="179">
        <v>0</v>
      </c>
      <c r="L30" s="237">
        <f>SUM(J30:K30)</f>
        <v>1620</v>
      </c>
      <c r="M30" s="16">
        <f>IFERROR(L30/H30,"N/A")</f>
        <v>1</v>
      </c>
      <c r="N30" s="238">
        <f>J30+K30</f>
        <v>1620</v>
      </c>
    </row>
    <row r="31" spans="1:14" hidden="1" outlineLevel="1" x14ac:dyDescent="0.2">
      <c r="A31" s="231" t="s">
        <v>78</v>
      </c>
      <c r="B31" s="232" t="s">
        <v>76</v>
      </c>
      <c r="C31" s="233" t="s">
        <v>62</v>
      </c>
      <c r="D31" s="234">
        <v>1</v>
      </c>
      <c r="E31" s="235">
        <v>0.32</v>
      </c>
      <c r="F31" s="236">
        <v>1</v>
      </c>
      <c r="G31" s="165">
        <v>370</v>
      </c>
      <c r="H31" s="165">
        <v>370</v>
      </c>
      <c r="I31" s="106">
        <f>G31-H31</f>
        <v>0</v>
      </c>
      <c r="J31" s="179">
        <v>369</v>
      </c>
      <c r="K31" s="179">
        <v>0</v>
      </c>
      <c r="L31" s="237">
        <f>SUM(J31:K31)</f>
        <v>369</v>
      </c>
      <c r="M31" s="16">
        <f>IFERROR(L31/H31,"N/A")</f>
        <v>0.99729729729729732</v>
      </c>
      <c r="N31" s="238">
        <f>J31+K31</f>
        <v>369</v>
      </c>
    </row>
    <row r="32" spans="1:14" hidden="1" outlineLevel="1" x14ac:dyDescent="0.2">
      <c r="A32" s="231" t="s">
        <v>79</v>
      </c>
      <c r="B32" s="232" t="s">
        <v>80</v>
      </c>
      <c r="C32" s="233" t="s">
        <v>62</v>
      </c>
      <c r="D32" s="234">
        <v>1</v>
      </c>
      <c r="E32" s="235">
        <v>0.32</v>
      </c>
      <c r="F32" s="236">
        <v>9</v>
      </c>
      <c r="G32" s="165">
        <v>7200</v>
      </c>
      <c r="H32" s="165">
        <f>6000+1200</f>
        <v>7200</v>
      </c>
      <c r="I32" s="106">
        <f>G32-H32</f>
        <v>0</v>
      </c>
      <c r="J32" s="179">
        <v>3330</v>
      </c>
      <c r="K32" s="179">
        <v>3215</v>
      </c>
      <c r="L32" s="237">
        <f>SUM(J32:K32)</f>
        <v>6545</v>
      </c>
      <c r="M32" s="16">
        <f>IFERROR(L32/H32,"N/A")</f>
        <v>0.90902777777777777</v>
      </c>
      <c r="N32" s="238">
        <f>J32+K32</f>
        <v>6545</v>
      </c>
    </row>
    <row r="33" spans="1:14" hidden="1" outlineLevel="1" x14ac:dyDescent="0.2">
      <c r="A33" s="231" t="s">
        <v>81</v>
      </c>
      <c r="B33" s="232" t="s">
        <v>82</v>
      </c>
      <c r="C33" s="233" t="s">
        <v>62</v>
      </c>
      <c r="D33" s="234">
        <v>1</v>
      </c>
      <c r="E33" s="235">
        <v>0.03</v>
      </c>
      <c r="F33" s="236">
        <v>12</v>
      </c>
      <c r="G33" s="165">
        <v>2800</v>
      </c>
      <c r="H33" s="165">
        <f>800+700</f>
        <v>1500</v>
      </c>
      <c r="I33" s="106">
        <f>G33-H33</f>
        <v>1300</v>
      </c>
      <c r="J33" s="179">
        <v>38</v>
      </c>
      <c r="K33" s="179">
        <v>1030</v>
      </c>
      <c r="L33" s="237">
        <f>SUM(J33:K33)</f>
        <v>1068</v>
      </c>
      <c r="M33" s="16">
        <f>IFERROR(L33/H33,"N/A")</f>
        <v>0.71199999999999997</v>
      </c>
      <c r="N33" s="239">
        <f>L33+1774</f>
        <v>2842</v>
      </c>
    </row>
    <row r="34" spans="1:14" hidden="1" outlineLevel="1" x14ac:dyDescent="0.2">
      <c r="A34" s="231" t="s">
        <v>83</v>
      </c>
      <c r="B34" s="232" t="s">
        <v>84</v>
      </c>
      <c r="C34" s="233" t="s">
        <v>62</v>
      </c>
      <c r="D34" s="234">
        <v>1</v>
      </c>
      <c r="E34" s="235">
        <v>0.1</v>
      </c>
      <c r="F34" s="236">
        <v>12</v>
      </c>
      <c r="G34" s="165">
        <v>5040</v>
      </c>
      <c r="H34" s="165">
        <v>0</v>
      </c>
      <c r="I34" s="106">
        <f>G34-H34</f>
        <v>5040</v>
      </c>
      <c r="J34" s="179">
        <v>0</v>
      </c>
      <c r="K34" s="179">
        <v>0</v>
      </c>
      <c r="L34" s="237">
        <f>SUM(J34:K34)</f>
        <v>0</v>
      </c>
      <c r="M34" s="16" t="str">
        <f>IFERROR(L34/H34,"N/A")</f>
        <v>N/A</v>
      </c>
      <c r="N34" s="239">
        <v>6028</v>
      </c>
    </row>
    <row r="35" spans="1:14" hidden="1" outlineLevel="1" x14ac:dyDescent="0.2">
      <c r="A35" s="231" t="s">
        <v>85</v>
      </c>
      <c r="B35" s="232" t="s">
        <v>76</v>
      </c>
      <c r="C35" s="240" t="s">
        <v>86</v>
      </c>
      <c r="D35" s="241">
        <v>1</v>
      </c>
      <c r="E35" s="242">
        <v>0.2</v>
      </c>
      <c r="F35" s="243">
        <v>1</v>
      </c>
      <c r="G35" s="165">
        <v>250</v>
      </c>
      <c r="H35" s="165">
        <v>250</v>
      </c>
      <c r="I35" s="106">
        <f>G35-H35</f>
        <v>0</v>
      </c>
      <c r="J35" s="179">
        <v>0</v>
      </c>
      <c r="K35" s="179">
        <v>252</v>
      </c>
      <c r="L35" s="237">
        <f>SUM(J35:K35)</f>
        <v>252</v>
      </c>
      <c r="M35" s="16">
        <f>IFERROR(L35/H35,"N/A")</f>
        <v>1.008</v>
      </c>
      <c r="N35" s="238">
        <f>J35+K35</f>
        <v>252</v>
      </c>
    </row>
    <row r="36" spans="1:14" hidden="1" outlineLevel="1" x14ac:dyDescent="0.2">
      <c r="A36" s="231" t="s">
        <v>87</v>
      </c>
      <c r="B36" s="232" t="s">
        <v>76</v>
      </c>
      <c r="C36" s="240" t="s">
        <v>86</v>
      </c>
      <c r="D36" s="241">
        <v>1</v>
      </c>
      <c r="E36" s="242">
        <v>0.2</v>
      </c>
      <c r="F36" s="243">
        <v>2</v>
      </c>
      <c r="G36" s="165">
        <v>2900</v>
      </c>
      <c r="H36" s="165">
        <f>2100+800</f>
        <v>2900</v>
      </c>
      <c r="I36" s="106">
        <f>G36-H36</f>
        <v>0</v>
      </c>
      <c r="J36" s="179">
        <v>0</v>
      </c>
      <c r="K36" s="179">
        <v>2575</v>
      </c>
      <c r="L36" s="237">
        <f>SUM(J36:K36)</f>
        <v>2575</v>
      </c>
      <c r="M36" s="16">
        <f>IFERROR(L36/H36,"N/A")</f>
        <v>0.88793103448275867</v>
      </c>
      <c r="N36" s="238">
        <v>2575</v>
      </c>
    </row>
    <row r="37" spans="1:14" collapsed="1" x14ac:dyDescent="0.2">
      <c r="A37" s="231"/>
      <c r="B37" s="232"/>
      <c r="C37" s="240" t="s">
        <v>86</v>
      </c>
      <c r="D37" s="241">
        <f>SUM(D27:D36)</f>
        <v>10</v>
      </c>
      <c r="E37" s="242"/>
      <c r="F37" s="243"/>
      <c r="G37" s="165">
        <f t="shared" ref="G37:L37" si="10">SUM(G27:G36)</f>
        <v>28934</v>
      </c>
      <c r="H37" s="165">
        <f t="shared" si="10"/>
        <v>14594</v>
      </c>
      <c r="I37" s="106">
        <f t="shared" si="10"/>
        <v>14340</v>
      </c>
      <c r="J37" s="179">
        <f t="shared" si="10"/>
        <v>6073</v>
      </c>
      <c r="K37" s="179">
        <f t="shared" si="10"/>
        <v>7072</v>
      </c>
      <c r="L37" s="237">
        <f t="shared" si="10"/>
        <v>13145</v>
      </c>
      <c r="M37" s="16">
        <f>IFERROR(L37/H37,"N/A")</f>
        <v>0.9007126216253255</v>
      </c>
      <c r="N37" s="238">
        <f>SUM(N27:N36)</f>
        <v>26547</v>
      </c>
    </row>
    <row r="38" spans="1:14" x14ac:dyDescent="0.2">
      <c r="A38" s="231"/>
      <c r="B38" s="232"/>
      <c r="C38" s="240"/>
      <c r="D38" s="241"/>
      <c r="E38" s="242"/>
      <c r="F38" s="243"/>
      <c r="G38" s="165">
        <v>0</v>
      </c>
      <c r="H38" s="165">
        <v>0</v>
      </c>
      <c r="I38" s="106">
        <f>G38-H38</f>
        <v>0</v>
      </c>
      <c r="J38" s="179">
        <v>0</v>
      </c>
      <c r="K38" s="179">
        <v>0</v>
      </c>
      <c r="L38" s="237">
        <f>SUM(J38:K38)</f>
        <v>0</v>
      </c>
      <c r="M38" s="16" t="str">
        <f>IFERROR(L38/H38,"N/A")</f>
        <v>N/A</v>
      </c>
      <c r="N38" s="238">
        <v>0</v>
      </c>
    </row>
    <row r="39" spans="1:14" x14ac:dyDescent="0.2">
      <c r="A39" s="231"/>
      <c r="B39" s="232"/>
      <c r="C39" s="240"/>
      <c r="D39" s="241"/>
      <c r="E39" s="242"/>
      <c r="F39" s="243"/>
      <c r="G39" s="165">
        <v>0</v>
      </c>
      <c r="H39" s="165">
        <v>0</v>
      </c>
      <c r="I39" s="106">
        <f>G39-H39</f>
        <v>0</v>
      </c>
      <c r="J39" s="190">
        <v>0</v>
      </c>
      <c r="K39" s="179">
        <v>0</v>
      </c>
      <c r="L39" s="237">
        <f>SUM(J39:K39)</f>
        <v>0</v>
      </c>
      <c r="M39" s="16" t="str">
        <f>IFERROR(L39/H39,"N/A")</f>
        <v>N/A</v>
      </c>
      <c r="N39" s="238">
        <v>0</v>
      </c>
    </row>
    <row r="40" spans="1:14" ht="13.5" thickBot="1" x14ac:dyDescent="0.25">
      <c r="A40" s="244"/>
      <c r="B40" s="245"/>
      <c r="C40" s="246" t="s">
        <v>88</v>
      </c>
      <c r="D40" s="341">
        <f>SUM(D37)</f>
        <v>10</v>
      </c>
      <c r="E40" s="247"/>
      <c r="F40" s="248"/>
      <c r="G40" s="100">
        <f t="shared" ref="G40:L40" si="11">SUM(G37)</f>
        <v>28934</v>
      </c>
      <c r="H40" s="100">
        <f t="shared" si="11"/>
        <v>14594</v>
      </c>
      <c r="I40" s="100">
        <f t="shared" si="11"/>
        <v>14340</v>
      </c>
      <c r="J40" s="100">
        <f t="shared" si="11"/>
        <v>6073</v>
      </c>
      <c r="K40" s="100">
        <f t="shared" si="11"/>
        <v>7072</v>
      </c>
      <c r="L40" s="100">
        <f t="shared" si="11"/>
        <v>13145</v>
      </c>
      <c r="M40" s="182">
        <f t="shared" ref="M40" si="12">IFERROR(L40/H40,"N/A")</f>
        <v>0.9007126216253255</v>
      </c>
      <c r="N40" s="101">
        <f>SUM(N37)</f>
        <v>26547</v>
      </c>
    </row>
    <row r="41" spans="1:14" ht="13.5" thickBot="1" x14ac:dyDescent="0.25"/>
    <row r="42" spans="1:14" x14ac:dyDescent="0.2">
      <c r="A42" s="249" t="s">
        <v>89</v>
      </c>
      <c r="B42" s="250"/>
      <c r="C42" s="250"/>
      <c r="D42" s="250"/>
      <c r="E42" s="250"/>
      <c r="F42" s="251"/>
      <c r="G42" s="252"/>
      <c r="H42" s="252"/>
      <c r="I42" s="252"/>
      <c r="J42" s="252"/>
      <c r="K42" s="252"/>
      <c r="L42" s="252"/>
      <c r="M42" s="4"/>
      <c r="N42" s="3"/>
    </row>
    <row r="43" spans="1:14" s="227" customFormat="1" ht="11.25" x14ac:dyDescent="0.2">
      <c r="A43" s="253" t="s">
        <v>90</v>
      </c>
      <c r="B43" s="224"/>
      <c r="C43" s="224"/>
      <c r="D43" s="224"/>
      <c r="E43" s="224"/>
      <c r="F43" s="225"/>
      <c r="G43" s="226"/>
      <c r="H43" s="226"/>
      <c r="I43" s="226"/>
      <c r="J43" s="226"/>
      <c r="K43" s="226"/>
      <c r="L43" s="226"/>
      <c r="M43" s="6"/>
      <c r="N43" s="5"/>
    </row>
    <row r="44" spans="1:14" ht="33.75" x14ac:dyDescent="0.2">
      <c r="A44" s="254" t="s">
        <v>91</v>
      </c>
      <c r="B44" s="255"/>
      <c r="C44" s="256"/>
      <c r="D44" s="256"/>
      <c r="E44" s="256"/>
      <c r="F44" s="256"/>
      <c r="G44" s="230" t="s">
        <v>39</v>
      </c>
      <c r="H44" s="230" t="s">
        <v>40</v>
      </c>
      <c r="I44" s="230" t="s">
        <v>41</v>
      </c>
      <c r="J44" s="230" t="s">
        <v>42</v>
      </c>
      <c r="K44" s="230" t="s">
        <v>43</v>
      </c>
      <c r="L44" s="230" t="s">
        <v>44</v>
      </c>
      <c r="M44" s="23" t="s">
        <v>45</v>
      </c>
      <c r="N44" s="24" t="s">
        <v>46</v>
      </c>
    </row>
    <row r="45" spans="1:14" x14ac:dyDescent="0.2">
      <c r="A45" s="257" t="s">
        <v>92</v>
      </c>
      <c r="B45" s="258"/>
      <c r="C45" s="258"/>
      <c r="D45" s="259"/>
      <c r="E45" s="260"/>
      <c r="F45" s="261"/>
      <c r="G45" s="166">
        <v>1866</v>
      </c>
      <c r="H45" s="166">
        <v>1026</v>
      </c>
      <c r="I45" s="102">
        <f t="shared" ref="I45" si="13">G45-H45</f>
        <v>840</v>
      </c>
      <c r="J45" s="179">
        <v>466</v>
      </c>
      <c r="K45" s="179">
        <v>537</v>
      </c>
      <c r="L45" s="103">
        <f>SUM(J45:K45)</f>
        <v>1003</v>
      </c>
      <c r="M45" s="16">
        <f>IFERROR(L45/H45,"N/A")</f>
        <v>0.97758284600389866</v>
      </c>
      <c r="N45" s="262">
        <f>L45+597</f>
        <v>1600</v>
      </c>
    </row>
    <row r="46" spans="1:14" x14ac:dyDescent="0.2">
      <c r="A46" s="263" t="s">
        <v>93</v>
      </c>
      <c r="B46" s="258"/>
      <c r="C46" s="167"/>
      <c r="D46" s="259"/>
      <c r="E46" s="260"/>
      <c r="F46" s="261"/>
      <c r="G46" s="166">
        <v>317</v>
      </c>
      <c r="H46" s="166">
        <v>225</v>
      </c>
      <c r="I46" s="106">
        <f t="shared" ref="I46:I52" si="14">G46-H46</f>
        <v>92</v>
      </c>
      <c r="J46" s="179">
        <v>80</v>
      </c>
      <c r="K46" s="181">
        <v>92</v>
      </c>
      <c r="L46" s="191">
        <f t="shared" ref="L46:L52" si="15">SUM(J46:K46)</f>
        <v>172</v>
      </c>
      <c r="M46" s="15">
        <f t="shared" ref="M46:M52" si="16">IFERROR(L46/H46,"N/A")</f>
        <v>0.76444444444444448</v>
      </c>
      <c r="N46" s="264">
        <f>L46+101</f>
        <v>273</v>
      </c>
    </row>
    <row r="47" spans="1:14" x14ac:dyDescent="0.2">
      <c r="A47" s="263" t="s">
        <v>94</v>
      </c>
      <c r="B47" s="258"/>
      <c r="C47" s="167"/>
      <c r="D47" s="259"/>
      <c r="E47" s="260"/>
      <c r="F47" s="261"/>
      <c r="G47" s="166">
        <v>610</v>
      </c>
      <c r="H47" s="166">
        <v>433</v>
      </c>
      <c r="I47" s="106">
        <f t="shared" si="14"/>
        <v>177</v>
      </c>
      <c r="J47" s="179">
        <v>155</v>
      </c>
      <c r="K47" s="181">
        <v>100</v>
      </c>
      <c r="L47" s="191">
        <f t="shared" si="15"/>
        <v>255</v>
      </c>
      <c r="M47" s="15">
        <f t="shared" si="16"/>
        <v>0.5889145496535797</v>
      </c>
      <c r="N47" s="264">
        <f>L47+195</f>
        <v>450</v>
      </c>
    </row>
    <row r="48" spans="1:14" x14ac:dyDescent="0.2">
      <c r="A48" s="263" t="s">
        <v>95</v>
      </c>
      <c r="B48" s="258"/>
      <c r="C48" s="167"/>
      <c r="D48" s="259"/>
      <c r="E48" s="260"/>
      <c r="F48" s="261"/>
      <c r="G48" s="166">
        <v>1700</v>
      </c>
      <c r="H48" s="166">
        <v>1200</v>
      </c>
      <c r="I48" s="106">
        <f t="shared" si="14"/>
        <v>500</v>
      </c>
      <c r="J48" s="179">
        <v>441</v>
      </c>
      <c r="K48" s="181">
        <v>1238</v>
      </c>
      <c r="L48" s="191">
        <f t="shared" si="15"/>
        <v>1679</v>
      </c>
      <c r="M48" s="15">
        <f t="shared" si="16"/>
        <v>1.3991666666666667</v>
      </c>
      <c r="N48" s="264">
        <f t="shared" ref="N48:N52" si="17">J48+K48</f>
        <v>1679</v>
      </c>
    </row>
    <row r="49" spans="1:14" x14ac:dyDescent="0.2">
      <c r="A49" s="263" t="s">
        <v>96</v>
      </c>
      <c r="B49" s="258"/>
      <c r="C49" s="167"/>
      <c r="D49" s="259"/>
      <c r="E49" s="260"/>
      <c r="F49" s="261"/>
      <c r="G49" s="166">
        <f>24394*0.005</f>
        <v>121.97</v>
      </c>
      <c r="H49" s="166">
        <v>87</v>
      </c>
      <c r="I49" s="106">
        <f t="shared" si="14"/>
        <v>34.97</v>
      </c>
      <c r="J49" s="179">
        <v>28</v>
      </c>
      <c r="K49" s="181">
        <v>21</v>
      </c>
      <c r="L49" s="191">
        <f t="shared" si="15"/>
        <v>49</v>
      </c>
      <c r="M49" s="15">
        <f t="shared" si="16"/>
        <v>0.56321839080459768</v>
      </c>
      <c r="N49" s="264">
        <f>L49+39</f>
        <v>88</v>
      </c>
    </row>
    <row r="50" spans="1:14" x14ac:dyDescent="0.2">
      <c r="A50" s="263" t="s">
        <v>97</v>
      </c>
      <c r="B50" s="258"/>
      <c r="C50" s="167"/>
      <c r="D50" s="259"/>
      <c r="E50" s="260"/>
      <c r="F50" s="261"/>
      <c r="G50" s="166">
        <v>122</v>
      </c>
      <c r="H50" s="166">
        <v>87</v>
      </c>
      <c r="I50" s="106">
        <f t="shared" si="14"/>
        <v>35</v>
      </c>
      <c r="J50" s="179">
        <v>13</v>
      </c>
      <c r="K50" s="181">
        <v>23</v>
      </c>
      <c r="L50" s="191">
        <f t="shared" si="15"/>
        <v>36</v>
      </c>
      <c r="M50" s="15">
        <f t="shared" si="16"/>
        <v>0.41379310344827586</v>
      </c>
      <c r="N50" s="264">
        <f>L50+39</f>
        <v>75</v>
      </c>
    </row>
    <row r="51" spans="1:14" x14ac:dyDescent="0.2">
      <c r="A51" s="265"/>
      <c r="B51" s="258"/>
      <c r="C51" s="167"/>
      <c r="D51" s="259"/>
      <c r="E51" s="260"/>
      <c r="F51" s="261"/>
      <c r="G51" s="166">
        <v>0</v>
      </c>
      <c r="H51" s="166">
        <v>0</v>
      </c>
      <c r="I51" s="106">
        <f t="shared" si="14"/>
        <v>0</v>
      </c>
      <c r="J51" s="179">
        <v>0</v>
      </c>
      <c r="K51" s="181">
        <v>0</v>
      </c>
      <c r="L51" s="106">
        <f t="shared" si="15"/>
        <v>0</v>
      </c>
      <c r="M51" s="15" t="str">
        <f t="shared" si="16"/>
        <v>N/A</v>
      </c>
      <c r="N51" s="264">
        <f t="shared" si="17"/>
        <v>0</v>
      </c>
    </row>
    <row r="52" spans="1:14" x14ac:dyDescent="0.2">
      <c r="A52" s="266"/>
      <c r="B52" s="258"/>
      <c r="C52" s="168"/>
      <c r="D52" s="267"/>
      <c r="E52" s="268"/>
      <c r="F52" s="261"/>
      <c r="G52" s="166">
        <v>0</v>
      </c>
      <c r="H52" s="166">
        <v>0</v>
      </c>
      <c r="I52" s="106">
        <f t="shared" si="14"/>
        <v>0</v>
      </c>
      <c r="J52" s="179">
        <v>0</v>
      </c>
      <c r="K52" s="181">
        <v>0</v>
      </c>
      <c r="L52" s="106">
        <f t="shared" si="15"/>
        <v>0</v>
      </c>
      <c r="M52" s="15" t="str">
        <f t="shared" si="16"/>
        <v>N/A</v>
      </c>
      <c r="N52" s="264">
        <f t="shared" si="17"/>
        <v>0</v>
      </c>
    </row>
    <row r="53" spans="1:14" ht="13.5" thickBot="1" x14ac:dyDescent="0.25">
      <c r="A53" s="218"/>
      <c r="B53" s="215"/>
      <c r="C53" s="269" t="s">
        <v>98</v>
      </c>
      <c r="D53" s="270"/>
      <c r="E53" s="270"/>
      <c r="F53" s="271"/>
      <c r="G53" s="107">
        <f t="shared" ref="G53:L53" si="18">SUM(G45:G52)</f>
        <v>4736.97</v>
      </c>
      <c r="H53" s="107">
        <f t="shared" si="18"/>
        <v>3058</v>
      </c>
      <c r="I53" s="107">
        <f t="shared" si="18"/>
        <v>1678.97</v>
      </c>
      <c r="J53" s="107">
        <f t="shared" si="18"/>
        <v>1183</v>
      </c>
      <c r="K53" s="107">
        <f t="shared" si="18"/>
        <v>2011</v>
      </c>
      <c r="L53" s="107">
        <f t="shared" si="18"/>
        <v>3194</v>
      </c>
      <c r="M53" s="25">
        <f>IFERROR(L53/H53,"N/A")</f>
        <v>1.0444735120994113</v>
      </c>
      <c r="N53" s="108">
        <f>SUM(N45:N52)</f>
        <v>4165</v>
      </c>
    </row>
    <row r="54" spans="1:14" ht="13.5" thickBot="1" x14ac:dyDescent="0.25"/>
    <row r="55" spans="1:14" s="227" customFormat="1" x14ac:dyDescent="0.2">
      <c r="A55" s="249" t="s">
        <v>99</v>
      </c>
      <c r="B55" s="250"/>
      <c r="C55" s="250"/>
      <c r="D55" s="250"/>
      <c r="E55" s="250"/>
      <c r="F55" s="251"/>
      <c r="G55" s="252"/>
      <c r="H55" s="252"/>
      <c r="I55" s="252"/>
      <c r="J55" s="252"/>
      <c r="K55" s="252"/>
      <c r="L55" s="252"/>
      <c r="M55" s="4"/>
      <c r="N55" s="3"/>
    </row>
    <row r="56" spans="1:14" s="227" customFormat="1" ht="11.25" x14ac:dyDescent="0.2">
      <c r="A56" s="253" t="s">
        <v>100</v>
      </c>
      <c r="B56" s="224"/>
      <c r="C56" s="224"/>
      <c r="D56" s="224"/>
      <c r="E56" s="224"/>
      <c r="F56" s="225"/>
      <c r="G56" s="226"/>
      <c r="H56" s="226"/>
      <c r="I56" s="226"/>
      <c r="J56" s="226"/>
      <c r="K56" s="226"/>
      <c r="L56" s="226"/>
      <c r="M56" s="6"/>
      <c r="N56" s="5"/>
    </row>
    <row r="57" spans="1:14" ht="33.75" x14ac:dyDescent="0.2">
      <c r="A57" s="254" t="s">
        <v>91</v>
      </c>
      <c r="B57" s="255"/>
      <c r="C57" s="256"/>
      <c r="D57" s="256"/>
      <c r="E57" s="256"/>
      <c r="F57" s="256"/>
      <c r="G57" s="230" t="s">
        <v>39</v>
      </c>
      <c r="H57" s="230" t="s">
        <v>40</v>
      </c>
      <c r="I57" s="230" t="s">
        <v>41</v>
      </c>
      <c r="J57" s="230" t="s">
        <v>42</v>
      </c>
      <c r="K57" s="230" t="s">
        <v>43</v>
      </c>
      <c r="L57" s="230" t="s">
        <v>44</v>
      </c>
      <c r="M57" s="23" t="s">
        <v>45</v>
      </c>
      <c r="N57" s="24" t="s">
        <v>46</v>
      </c>
    </row>
    <row r="58" spans="1:14" x14ac:dyDescent="0.2">
      <c r="A58" s="272" t="s">
        <v>101</v>
      </c>
      <c r="B58" s="273"/>
      <c r="C58" s="169"/>
      <c r="D58" s="274"/>
      <c r="E58" s="275"/>
      <c r="F58" s="261"/>
      <c r="G58" s="165">
        <v>486</v>
      </c>
      <c r="H58" s="165">
        <v>486</v>
      </c>
      <c r="I58" s="102">
        <f>G58-H58</f>
        <v>0</v>
      </c>
      <c r="J58" s="179">
        <v>49</v>
      </c>
      <c r="K58" s="179">
        <v>0</v>
      </c>
      <c r="L58" s="102">
        <f>SUM(J58:K58)</f>
        <v>49</v>
      </c>
      <c r="M58" s="16">
        <f>IFERROR(L58/H58,"N/A")</f>
        <v>0.10082304526748971</v>
      </c>
      <c r="N58" s="264">
        <f t="shared" ref="N58:N60" si="19">J58+K58</f>
        <v>49</v>
      </c>
    </row>
    <row r="59" spans="1:14" x14ac:dyDescent="0.2">
      <c r="A59" s="276"/>
      <c r="B59" s="273"/>
      <c r="C59" s="169"/>
      <c r="D59" s="274"/>
      <c r="E59" s="275"/>
      <c r="F59" s="261"/>
      <c r="G59" s="165">
        <v>0</v>
      </c>
      <c r="H59" s="165">
        <v>0</v>
      </c>
      <c r="I59" s="106">
        <f t="shared" ref="I59:I60" si="20">G59-H59</f>
        <v>0</v>
      </c>
      <c r="J59" s="179">
        <v>0</v>
      </c>
      <c r="K59" s="181">
        <v>0</v>
      </c>
      <c r="L59" s="106">
        <f t="shared" ref="L59:L60" si="21">SUM(J59:K59)</f>
        <v>0</v>
      </c>
      <c r="M59" s="15" t="str">
        <f t="shared" ref="M59:M60" si="22">IFERROR(L59/H59,"N/A")</f>
        <v>N/A</v>
      </c>
      <c r="N59" s="264">
        <f t="shared" si="19"/>
        <v>0</v>
      </c>
    </row>
    <row r="60" spans="1:14" x14ac:dyDescent="0.2">
      <c r="A60" s="276"/>
      <c r="B60" s="273"/>
      <c r="C60" s="169"/>
      <c r="D60" s="274"/>
      <c r="E60" s="275"/>
      <c r="F60" s="261"/>
      <c r="G60" s="166">
        <v>0</v>
      </c>
      <c r="H60" s="166">
        <v>0</v>
      </c>
      <c r="I60" s="109">
        <f t="shared" si="20"/>
        <v>0</v>
      </c>
      <c r="J60" s="180">
        <v>0</v>
      </c>
      <c r="K60" s="180">
        <v>0</v>
      </c>
      <c r="L60" s="106">
        <f t="shared" si="21"/>
        <v>0</v>
      </c>
      <c r="M60" s="15" t="str">
        <f t="shared" si="22"/>
        <v>N/A</v>
      </c>
      <c r="N60" s="264">
        <f t="shared" si="19"/>
        <v>0</v>
      </c>
    </row>
    <row r="61" spans="1:14" ht="13.5" thickBot="1" x14ac:dyDescent="0.25">
      <c r="A61" s="218"/>
      <c r="B61" s="215"/>
      <c r="C61" s="269" t="s">
        <v>102</v>
      </c>
      <c r="D61" s="270"/>
      <c r="E61" s="270"/>
      <c r="F61" s="271"/>
      <c r="G61" s="107">
        <f t="shared" ref="G61:L61" si="23">SUM(G58:G60)</f>
        <v>486</v>
      </c>
      <c r="H61" s="107">
        <f t="shared" si="23"/>
        <v>486</v>
      </c>
      <c r="I61" s="107">
        <f t="shared" si="23"/>
        <v>0</v>
      </c>
      <c r="J61" s="107">
        <f t="shared" si="23"/>
        <v>49</v>
      </c>
      <c r="K61" s="107">
        <f t="shared" si="23"/>
        <v>0</v>
      </c>
      <c r="L61" s="107">
        <f t="shared" si="23"/>
        <v>49</v>
      </c>
      <c r="M61" s="25">
        <f>IFERROR(L61/H61,"N/A")</f>
        <v>0.10082304526748971</v>
      </c>
      <c r="N61" s="108">
        <f>SUM(N58:N60)</f>
        <v>49</v>
      </c>
    </row>
    <row r="62" spans="1:14" ht="13.5" thickBot="1" x14ac:dyDescent="0.25"/>
    <row r="63" spans="1:14" s="227" customFormat="1" x14ac:dyDescent="0.2">
      <c r="A63" s="277" t="s">
        <v>103</v>
      </c>
      <c r="B63" s="250"/>
      <c r="C63" s="250"/>
      <c r="D63" s="250"/>
      <c r="E63" s="250"/>
      <c r="F63" s="251"/>
      <c r="G63" s="252"/>
      <c r="H63" s="252"/>
      <c r="I63" s="252"/>
      <c r="J63" s="252"/>
      <c r="K63" s="252"/>
      <c r="L63" s="252"/>
      <c r="M63" s="4"/>
      <c r="N63" s="3"/>
    </row>
    <row r="64" spans="1:14" x14ac:dyDescent="0.2">
      <c r="A64" s="253" t="s">
        <v>104</v>
      </c>
      <c r="B64" s="224"/>
      <c r="C64" s="224"/>
      <c r="D64" s="224"/>
      <c r="E64" s="224"/>
      <c r="F64" s="225"/>
      <c r="G64" s="226"/>
      <c r="H64" s="226"/>
      <c r="I64" s="226"/>
      <c r="J64" s="226"/>
      <c r="K64" s="226"/>
      <c r="L64" s="226"/>
      <c r="M64" s="6"/>
      <c r="N64" s="5"/>
    </row>
    <row r="65" spans="1:14" ht="33.75" x14ac:dyDescent="0.2">
      <c r="A65" s="254" t="s">
        <v>91</v>
      </c>
      <c r="B65" s="255"/>
      <c r="C65" s="256"/>
      <c r="D65" s="256"/>
      <c r="E65" s="256"/>
      <c r="F65" s="256"/>
      <c r="G65" s="230" t="s">
        <v>39</v>
      </c>
      <c r="H65" s="230" t="s">
        <v>40</v>
      </c>
      <c r="I65" s="230" t="s">
        <v>41</v>
      </c>
      <c r="J65" s="230" t="s">
        <v>42</v>
      </c>
      <c r="K65" s="230" t="s">
        <v>43</v>
      </c>
      <c r="L65" s="230" t="s">
        <v>44</v>
      </c>
      <c r="M65" s="23" t="s">
        <v>45</v>
      </c>
      <c r="N65" s="24" t="s">
        <v>46</v>
      </c>
    </row>
    <row r="66" spans="1:14" x14ac:dyDescent="0.2">
      <c r="A66" s="272" t="s">
        <v>105</v>
      </c>
      <c r="B66" s="273"/>
      <c r="C66" s="169"/>
      <c r="D66" s="274"/>
      <c r="E66" s="275"/>
      <c r="F66" s="261"/>
      <c r="G66" s="166">
        <v>6800</v>
      </c>
      <c r="H66" s="165">
        <v>6000</v>
      </c>
      <c r="I66" s="102">
        <f t="shared" ref="I66:I76" si="24">G66-H66</f>
        <v>800</v>
      </c>
      <c r="J66" s="179">
        <v>1675</v>
      </c>
      <c r="K66" s="179">
        <v>4452</v>
      </c>
      <c r="L66" s="102">
        <f>SUM(J66:K66)</f>
        <v>6127</v>
      </c>
      <c r="M66" s="16">
        <f>IFERROR(L66/H66,"N/A")</f>
        <v>1.0211666666666666</v>
      </c>
      <c r="N66" s="264">
        <f>L66+I66</f>
        <v>6927</v>
      </c>
    </row>
    <row r="67" spans="1:14" x14ac:dyDescent="0.2">
      <c r="A67" s="278" t="s">
        <v>106</v>
      </c>
      <c r="B67" s="273"/>
      <c r="C67" s="169"/>
      <c r="D67" s="274"/>
      <c r="E67" s="275"/>
      <c r="F67" s="261"/>
      <c r="G67" s="166">
        <v>600</v>
      </c>
      <c r="H67" s="165">
        <v>600</v>
      </c>
      <c r="I67" s="106">
        <f t="shared" si="24"/>
        <v>0</v>
      </c>
      <c r="J67" s="179">
        <v>174</v>
      </c>
      <c r="K67" s="181">
        <v>87</v>
      </c>
      <c r="L67" s="106">
        <f>SUM(J67:K67)</f>
        <v>261</v>
      </c>
      <c r="M67" s="15">
        <f>IFERROR(L67/H67,"N/A")</f>
        <v>0.435</v>
      </c>
      <c r="N67" s="264">
        <f t="shared" ref="N67:N76" si="25">J67+K67</f>
        <v>261</v>
      </c>
    </row>
    <row r="68" spans="1:14" x14ac:dyDescent="0.2">
      <c r="A68" s="278" t="s">
        <v>107</v>
      </c>
      <c r="B68" s="273"/>
      <c r="C68" s="169"/>
      <c r="D68" s="274"/>
      <c r="E68" s="275"/>
      <c r="F68" s="261"/>
      <c r="G68" s="166">
        <v>500</v>
      </c>
      <c r="H68" s="165">
        <v>500</v>
      </c>
      <c r="I68" s="102">
        <f t="shared" si="24"/>
        <v>0</v>
      </c>
      <c r="J68" s="179">
        <f>16+121</f>
        <v>137</v>
      </c>
      <c r="K68" s="179">
        <v>16</v>
      </c>
      <c r="L68" s="102">
        <f t="shared" ref="L68:L74" si="26">SUM(J68:K68)</f>
        <v>153</v>
      </c>
      <c r="M68" s="16">
        <f t="shared" ref="M68:M74" si="27">IFERROR(L68/H68,"N/A")</f>
        <v>0.30599999999999999</v>
      </c>
      <c r="N68" s="264">
        <f t="shared" si="25"/>
        <v>153</v>
      </c>
    </row>
    <row r="69" spans="1:14" x14ac:dyDescent="0.2">
      <c r="A69" s="278" t="s">
        <v>108</v>
      </c>
      <c r="B69" s="273"/>
      <c r="C69" s="169"/>
      <c r="D69" s="274"/>
      <c r="E69" s="275"/>
      <c r="F69" s="261"/>
      <c r="G69" s="166">
        <v>240</v>
      </c>
      <c r="H69" s="165">
        <v>240</v>
      </c>
      <c r="I69" s="102">
        <f t="shared" si="24"/>
        <v>0</v>
      </c>
      <c r="J69" s="179">
        <v>93</v>
      </c>
      <c r="K69" s="179">
        <v>507</v>
      </c>
      <c r="L69" s="102">
        <f t="shared" si="26"/>
        <v>600</v>
      </c>
      <c r="M69" s="16">
        <f t="shared" si="27"/>
        <v>2.5</v>
      </c>
      <c r="N69" s="264">
        <f t="shared" si="25"/>
        <v>600</v>
      </c>
    </row>
    <row r="70" spans="1:14" x14ac:dyDescent="0.2">
      <c r="A70" s="278" t="s">
        <v>109</v>
      </c>
      <c r="B70" s="273"/>
      <c r="C70" s="169"/>
      <c r="D70" s="274"/>
      <c r="E70" s="275"/>
      <c r="F70" s="261"/>
      <c r="G70" s="166">
        <v>100</v>
      </c>
      <c r="H70" s="165">
        <v>100</v>
      </c>
      <c r="I70" s="102">
        <f t="shared" si="24"/>
        <v>0</v>
      </c>
      <c r="J70" s="179">
        <v>0</v>
      </c>
      <c r="K70" s="179">
        <v>0</v>
      </c>
      <c r="L70" s="102">
        <f t="shared" si="26"/>
        <v>0</v>
      </c>
      <c r="M70" s="16">
        <f t="shared" si="27"/>
        <v>0</v>
      </c>
      <c r="N70" s="264">
        <f t="shared" si="25"/>
        <v>0</v>
      </c>
    </row>
    <row r="71" spans="1:14" x14ac:dyDescent="0.2">
      <c r="A71" s="278" t="s">
        <v>110</v>
      </c>
      <c r="B71" s="273"/>
      <c r="C71" s="169"/>
      <c r="D71" s="274"/>
      <c r="E71" s="275"/>
      <c r="F71" s="261"/>
      <c r="G71" s="166">
        <v>200</v>
      </c>
      <c r="H71" s="166">
        <v>200</v>
      </c>
      <c r="I71" s="109">
        <f t="shared" si="24"/>
        <v>0</v>
      </c>
      <c r="J71" s="180">
        <v>3</v>
      </c>
      <c r="K71" s="180">
        <v>0</v>
      </c>
      <c r="L71" s="106">
        <f t="shared" si="26"/>
        <v>3</v>
      </c>
      <c r="M71" s="15">
        <f t="shared" si="27"/>
        <v>1.4999999999999999E-2</v>
      </c>
      <c r="N71" s="264">
        <f t="shared" si="25"/>
        <v>3</v>
      </c>
    </row>
    <row r="72" spans="1:14" x14ac:dyDescent="0.2">
      <c r="A72" s="278" t="s">
        <v>111</v>
      </c>
      <c r="B72" s="273"/>
      <c r="C72" s="169"/>
      <c r="D72" s="274"/>
      <c r="E72" s="275"/>
      <c r="F72" s="261"/>
      <c r="G72" s="166">
        <v>348</v>
      </c>
      <c r="H72" s="166">
        <v>340</v>
      </c>
      <c r="I72" s="109">
        <f t="shared" si="24"/>
        <v>8</v>
      </c>
      <c r="J72" s="180">
        <v>64</v>
      </c>
      <c r="K72" s="180">
        <v>255</v>
      </c>
      <c r="L72" s="106">
        <f t="shared" si="26"/>
        <v>319</v>
      </c>
      <c r="M72" s="15">
        <f t="shared" si="27"/>
        <v>0.93823529411764706</v>
      </c>
      <c r="N72" s="264">
        <f>L72+I72</f>
        <v>327</v>
      </c>
    </row>
    <row r="73" spans="1:14" x14ac:dyDescent="0.2">
      <c r="A73" s="278" t="s">
        <v>112</v>
      </c>
      <c r="B73" s="273"/>
      <c r="C73" s="169"/>
      <c r="D73" s="274"/>
      <c r="E73" s="275"/>
      <c r="F73" s="261"/>
      <c r="G73" s="166">
        <v>420</v>
      </c>
      <c r="H73" s="166">
        <v>420</v>
      </c>
      <c r="I73" s="109">
        <f t="shared" si="24"/>
        <v>0</v>
      </c>
      <c r="J73" s="180">
        <v>171</v>
      </c>
      <c r="K73" s="180">
        <v>64</v>
      </c>
      <c r="L73" s="106">
        <f t="shared" si="26"/>
        <v>235</v>
      </c>
      <c r="M73" s="15">
        <f t="shared" si="27"/>
        <v>0.55952380952380953</v>
      </c>
      <c r="N73" s="264">
        <f t="shared" si="25"/>
        <v>235</v>
      </c>
    </row>
    <row r="74" spans="1:14" x14ac:dyDescent="0.2">
      <c r="A74" s="278" t="s">
        <v>113</v>
      </c>
      <c r="B74" s="273"/>
      <c r="C74" s="169"/>
      <c r="D74" s="274"/>
      <c r="E74" s="275"/>
      <c r="F74" s="261"/>
      <c r="G74" s="166">
        <v>280</v>
      </c>
      <c r="H74" s="166">
        <v>280</v>
      </c>
      <c r="I74" s="109">
        <f t="shared" si="24"/>
        <v>0</v>
      </c>
      <c r="J74" s="180">
        <v>9</v>
      </c>
      <c r="K74" s="180">
        <v>977</v>
      </c>
      <c r="L74" s="106">
        <f t="shared" si="26"/>
        <v>986</v>
      </c>
      <c r="M74" s="15">
        <f t="shared" si="27"/>
        <v>3.5214285714285714</v>
      </c>
      <c r="N74" s="264">
        <f t="shared" si="25"/>
        <v>986</v>
      </c>
    </row>
    <row r="75" spans="1:14" x14ac:dyDescent="0.2">
      <c r="A75" s="279"/>
      <c r="B75" s="273"/>
      <c r="C75" s="169"/>
      <c r="D75" s="274"/>
      <c r="E75" s="275"/>
      <c r="F75" s="261"/>
      <c r="G75" s="166">
        <v>0</v>
      </c>
      <c r="H75" s="165">
        <v>0</v>
      </c>
      <c r="I75" s="102">
        <f t="shared" si="24"/>
        <v>0</v>
      </c>
      <c r="J75" s="179">
        <v>0</v>
      </c>
      <c r="K75" s="179">
        <v>0</v>
      </c>
      <c r="L75" s="102">
        <f t="shared" ref="L75:L76" si="28">SUM(J75:K75)</f>
        <v>0</v>
      </c>
      <c r="M75" s="16" t="str">
        <f t="shared" ref="M75:M76" si="29">IFERROR(L75/H75,"N/A")</f>
        <v>N/A</v>
      </c>
      <c r="N75" s="264">
        <f t="shared" si="25"/>
        <v>0</v>
      </c>
    </row>
    <row r="76" spans="1:14" x14ac:dyDescent="0.2">
      <c r="A76" s="279"/>
      <c r="B76" s="273"/>
      <c r="C76" s="170"/>
      <c r="D76" s="280"/>
      <c r="E76" s="281"/>
      <c r="F76" s="261"/>
      <c r="G76" s="166">
        <v>0</v>
      </c>
      <c r="H76" s="165">
        <v>0</v>
      </c>
      <c r="I76" s="102">
        <f t="shared" si="24"/>
        <v>0</v>
      </c>
      <c r="J76" s="179">
        <v>0</v>
      </c>
      <c r="K76" s="179">
        <v>0</v>
      </c>
      <c r="L76" s="102">
        <f t="shared" si="28"/>
        <v>0</v>
      </c>
      <c r="M76" s="16" t="str">
        <f t="shared" si="29"/>
        <v>N/A</v>
      </c>
      <c r="N76" s="264">
        <f t="shared" si="25"/>
        <v>0</v>
      </c>
    </row>
    <row r="77" spans="1:14" ht="13.5" thickBot="1" x14ac:dyDescent="0.25">
      <c r="A77" s="218"/>
      <c r="B77" s="215"/>
      <c r="C77" s="269" t="s">
        <v>114</v>
      </c>
      <c r="D77" s="270"/>
      <c r="E77" s="270"/>
      <c r="F77" s="271"/>
      <c r="G77" s="107">
        <f t="shared" ref="G77:L77" si="30">SUM(G66:G76)</f>
        <v>9488</v>
      </c>
      <c r="H77" s="107">
        <f t="shared" si="30"/>
        <v>8680</v>
      </c>
      <c r="I77" s="107">
        <f t="shared" si="30"/>
        <v>808</v>
      </c>
      <c r="J77" s="107">
        <f t="shared" si="30"/>
        <v>2326</v>
      </c>
      <c r="K77" s="107">
        <f t="shared" si="30"/>
        <v>6358</v>
      </c>
      <c r="L77" s="107">
        <f t="shared" si="30"/>
        <v>8684</v>
      </c>
      <c r="M77" s="25">
        <f>IFERROR(L77/H77,"N/A")</f>
        <v>1.0004608294930875</v>
      </c>
      <c r="N77" s="108">
        <f>SUM(N66:N76)</f>
        <v>9492</v>
      </c>
    </row>
    <row r="78" spans="1:14" ht="13.5" thickBot="1" x14ac:dyDescent="0.25"/>
    <row r="79" spans="1:14" s="227" customFormat="1" x14ac:dyDescent="0.2">
      <c r="A79" s="249" t="s">
        <v>115</v>
      </c>
      <c r="B79" s="250"/>
      <c r="C79" s="250"/>
      <c r="D79" s="250"/>
      <c r="E79" s="250"/>
      <c r="F79" s="251"/>
      <c r="G79" s="252"/>
      <c r="H79" s="252"/>
      <c r="I79" s="252"/>
      <c r="J79" s="252"/>
      <c r="K79" s="252"/>
      <c r="L79" s="252"/>
      <c r="M79" s="4"/>
      <c r="N79" s="3"/>
    </row>
    <row r="80" spans="1:14" x14ac:dyDescent="0.2">
      <c r="A80" s="253" t="s">
        <v>116</v>
      </c>
      <c r="B80" s="224"/>
      <c r="C80" s="224"/>
      <c r="D80" s="224"/>
      <c r="E80" s="224"/>
      <c r="F80" s="225"/>
      <c r="G80" s="226"/>
      <c r="H80" s="226"/>
      <c r="I80" s="226"/>
      <c r="J80" s="226"/>
      <c r="K80" s="226"/>
      <c r="L80" s="226"/>
      <c r="M80" s="6"/>
      <c r="N80" s="5"/>
    </row>
    <row r="81" spans="1:14" ht="33.75" x14ac:dyDescent="0.2">
      <c r="A81" s="254" t="s">
        <v>91</v>
      </c>
      <c r="B81" s="255"/>
      <c r="C81" s="256"/>
      <c r="D81" s="256"/>
      <c r="E81" s="256"/>
      <c r="F81" s="256"/>
      <c r="G81" s="230" t="s">
        <v>39</v>
      </c>
      <c r="H81" s="230" t="s">
        <v>40</v>
      </c>
      <c r="I81" s="230" t="s">
        <v>41</v>
      </c>
      <c r="J81" s="230" t="s">
        <v>42</v>
      </c>
      <c r="K81" s="230" t="s">
        <v>43</v>
      </c>
      <c r="L81" s="230" t="s">
        <v>44</v>
      </c>
      <c r="M81" s="23" t="s">
        <v>45</v>
      </c>
      <c r="N81" s="24" t="s">
        <v>46</v>
      </c>
    </row>
    <row r="82" spans="1:14" x14ac:dyDescent="0.2">
      <c r="A82" s="282" t="s">
        <v>117</v>
      </c>
      <c r="B82" s="282"/>
      <c r="C82" s="282"/>
      <c r="D82" s="283"/>
      <c r="E82" s="284"/>
      <c r="F82" s="261"/>
      <c r="G82" s="165">
        <v>22270</v>
      </c>
      <c r="H82" s="165">
        <v>22270</v>
      </c>
      <c r="I82" s="102">
        <f t="shared" ref="I82:I87" si="31">G82-H82</f>
        <v>0</v>
      </c>
      <c r="J82" s="179">
        <v>8754</v>
      </c>
      <c r="K82" s="179">
        <v>12039</v>
      </c>
      <c r="L82" s="102">
        <f>SUM(J82:K82)</f>
        <v>20793</v>
      </c>
      <c r="M82" s="16">
        <f>IFERROR(L82/H82,"N/A")</f>
        <v>0.93367759317467447</v>
      </c>
      <c r="N82" s="262">
        <f t="shared" ref="N82:N87" si="32">J82+K82</f>
        <v>20793</v>
      </c>
    </row>
    <row r="83" spans="1:14" x14ac:dyDescent="0.2">
      <c r="A83" s="276" t="s">
        <v>118</v>
      </c>
      <c r="B83" s="273"/>
      <c r="C83" s="169"/>
      <c r="D83" s="274"/>
      <c r="E83" s="275"/>
      <c r="F83" s="261"/>
      <c r="G83" s="165">
        <v>10740</v>
      </c>
      <c r="H83" s="165">
        <v>0</v>
      </c>
      <c r="I83" s="102">
        <f t="shared" si="31"/>
        <v>10740</v>
      </c>
      <c r="J83" s="179">
        <v>0</v>
      </c>
      <c r="K83" s="179">
        <v>0</v>
      </c>
      <c r="L83" s="102">
        <f t="shared" ref="L83:L84" si="33">SUM(J83:K83)</f>
        <v>0</v>
      </c>
      <c r="M83" s="16" t="str">
        <f t="shared" ref="M83:M84" si="34">IFERROR(L83/H83,"N/A")</f>
        <v>N/A</v>
      </c>
      <c r="N83" s="262">
        <f>3194</f>
        <v>3194</v>
      </c>
    </row>
    <row r="84" spans="1:14" x14ac:dyDescent="0.2">
      <c r="A84" s="276" t="s">
        <v>119</v>
      </c>
      <c r="B84" s="273"/>
      <c r="C84" s="169"/>
      <c r="D84" s="274"/>
      <c r="E84" s="275"/>
      <c r="F84" s="261"/>
      <c r="G84" s="165">
        <v>750</v>
      </c>
      <c r="H84" s="165">
        <v>750</v>
      </c>
      <c r="I84" s="102">
        <f t="shared" ref="I84" si="35">G84-H84</f>
        <v>0</v>
      </c>
      <c r="J84" s="179">
        <v>0</v>
      </c>
      <c r="K84" s="179">
        <v>0</v>
      </c>
      <c r="L84" s="102">
        <f t="shared" si="33"/>
        <v>0</v>
      </c>
      <c r="M84" s="16">
        <f t="shared" si="34"/>
        <v>0</v>
      </c>
      <c r="N84" s="262">
        <f t="shared" si="32"/>
        <v>0</v>
      </c>
    </row>
    <row r="85" spans="1:14" x14ac:dyDescent="0.2">
      <c r="A85" s="276" t="s">
        <v>120</v>
      </c>
      <c r="B85" s="273"/>
      <c r="C85" s="169"/>
      <c r="D85" s="274"/>
      <c r="E85" s="275"/>
      <c r="F85" s="261"/>
      <c r="G85" s="165">
        <v>730</v>
      </c>
      <c r="H85" s="165">
        <v>230</v>
      </c>
      <c r="I85" s="102">
        <f t="shared" ref="I85" si="36">G85-H85</f>
        <v>500</v>
      </c>
      <c r="J85" s="179">
        <v>0</v>
      </c>
      <c r="K85" s="179">
        <v>84</v>
      </c>
      <c r="L85" s="102">
        <f t="shared" ref="L85" si="37">SUM(J85:K85)</f>
        <v>84</v>
      </c>
      <c r="M85" s="16">
        <f t="shared" ref="M85" si="38">IFERROR(L85/H85,"N/A")</f>
        <v>0.36521739130434783</v>
      </c>
      <c r="N85" s="262">
        <f t="shared" si="32"/>
        <v>84</v>
      </c>
    </row>
    <row r="86" spans="1:14" x14ac:dyDescent="0.2">
      <c r="A86" s="276"/>
      <c r="B86" s="273"/>
      <c r="C86" s="169"/>
      <c r="D86" s="274"/>
      <c r="E86" s="275"/>
      <c r="F86" s="261"/>
      <c r="G86" s="165">
        <v>0</v>
      </c>
      <c r="H86" s="165">
        <v>0</v>
      </c>
      <c r="I86" s="102">
        <f t="shared" si="31"/>
        <v>0</v>
      </c>
      <c r="J86" s="179">
        <v>0</v>
      </c>
      <c r="K86" s="179">
        <v>0</v>
      </c>
      <c r="L86" s="102">
        <f t="shared" ref="L86:L87" si="39">SUM(J86:K86)</f>
        <v>0</v>
      </c>
      <c r="M86" s="16" t="str">
        <f t="shared" ref="M86:M87" si="40">IFERROR(L86/H86,"N/A")</f>
        <v>N/A</v>
      </c>
      <c r="N86" s="262">
        <f t="shared" si="32"/>
        <v>0</v>
      </c>
    </row>
    <row r="87" spans="1:14" x14ac:dyDescent="0.2">
      <c r="A87" s="276"/>
      <c r="B87" s="273"/>
      <c r="C87" s="169"/>
      <c r="D87" s="274"/>
      <c r="E87" s="275"/>
      <c r="F87" s="261"/>
      <c r="G87" s="165">
        <v>0</v>
      </c>
      <c r="H87" s="165">
        <v>0</v>
      </c>
      <c r="I87" s="102">
        <f t="shared" si="31"/>
        <v>0</v>
      </c>
      <c r="J87" s="179">
        <v>0</v>
      </c>
      <c r="K87" s="179">
        <v>0</v>
      </c>
      <c r="L87" s="102">
        <f t="shared" si="39"/>
        <v>0</v>
      </c>
      <c r="M87" s="16" t="str">
        <f t="shared" si="40"/>
        <v>N/A</v>
      </c>
      <c r="N87" s="262">
        <f t="shared" si="32"/>
        <v>0</v>
      </c>
    </row>
    <row r="88" spans="1:14" ht="13.5" thickBot="1" x14ac:dyDescent="0.25">
      <c r="A88" s="218"/>
      <c r="B88" s="215"/>
      <c r="C88" s="269" t="s">
        <v>121</v>
      </c>
      <c r="D88" s="270"/>
      <c r="E88" s="270"/>
      <c r="F88" s="271"/>
      <c r="G88" s="107">
        <f t="shared" ref="G88:L88" si="41">SUM(G82:G87)</f>
        <v>34490</v>
      </c>
      <c r="H88" s="107">
        <f t="shared" si="41"/>
        <v>23250</v>
      </c>
      <c r="I88" s="107">
        <f t="shared" si="41"/>
        <v>11240</v>
      </c>
      <c r="J88" s="107">
        <f t="shared" si="41"/>
        <v>8754</v>
      </c>
      <c r="K88" s="107">
        <f t="shared" si="41"/>
        <v>12123</v>
      </c>
      <c r="L88" s="107">
        <f t="shared" si="41"/>
        <v>20877</v>
      </c>
      <c r="M88" s="25">
        <f>IFERROR(L88/H88,"N/A")</f>
        <v>0.89793548387096778</v>
      </c>
      <c r="N88" s="108">
        <f>SUM(N82:N87)</f>
        <v>24071</v>
      </c>
    </row>
    <row r="89" spans="1:14" ht="13.5" thickBot="1" x14ac:dyDescent="0.25"/>
    <row r="90" spans="1:14" s="227" customFormat="1" x14ac:dyDescent="0.2">
      <c r="A90" s="249" t="s">
        <v>122</v>
      </c>
      <c r="B90" s="250"/>
      <c r="C90" s="250"/>
      <c r="D90" s="250"/>
      <c r="E90" s="250"/>
      <c r="F90" s="251"/>
      <c r="G90" s="252"/>
      <c r="H90" s="252"/>
      <c r="I90" s="252"/>
      <c r="J90" s="252"/>
      <c r="K90" s="252"/>
      <c r="L90" s="252"/>
      <c r="M90" s="4"/>
      <c r="N90" s="3"/>
    </row>
    <row r="91" spans="1:14" x14ac:dyDescent="0.2">
      <c r="A91" s="253" t="s">
        <v>123</v>
      </c>
      <c r="B91" s="224"/>
      <c r="C91" s="224"/>
      <c r="D91" s="224"/>
      <c r="E91" s="224"/>
      <c r="F91" s="225"/>
      <c r="G91" s="226"/>
      <c r="H91" s="226"/>
      <c r="I91" s="226"/>
      <c r="J91" s="226"/>
      <c r="K91" s="226"/>
      <c r="L91" s="226"/>
      <c r="M91" s="6"/>
      <c r="N91" s="5"/>
    </row>
    <row r="92" spans="1:14" ht="33.75" x14ac:dyDescent="0.2">
      <c r="A92" s="254" t="s">
        <v>91</v>
      </c>
      <c r="B92" s="255"/>
      <c r="C92" s="256"/>
      <c r="D92" s="256"/>
      <c r="E92" s="256"/>
      <c r="F92" s="256"/>
      <c r="G92" s="230" t="s">
        <v>39</v>
      </c>
      <c r="H92" s="230" t="s">
        <v>40</v>
      </c>
      <c r="I92" s="230" t="s">
        <v>41</v>
      </c>
      <c r="J92" s="230" t="s">
        <v>42</v>
      </c>
      <c r="K92" s="230" t="s">
        <v>43</v>
      </c>
      <c r="L92" s="230" t="s">
        <v>44</v>
      </c>
      <c r="M92" s="23" t="s">
        <v>45</v>
      </c>
      <c r="N92" s="24" t="s">
        <v>46</v>
      </c>
    </row>
    <row r="93" spans="1:14" x14ac:dyDescent="0.2">
      <c r="A93" s="272"/>
      <c r="B93" s="285"/>
      <c r="C93" s="286"/>
      <c r="D93" s="274"/>
      <c r="E93" s="275"/>
      <c r="F93" s="261"/>
      <c r="G93" s="165">
        <v>0</v>
      </c>
      <c r="H93" s="165">
        <v>0</v>
      </c>
      <c r="I93" s="102">
        <f t="shared" ref="I93:I95" si="42">G93-H93</f>
        <v>0</v>
      </c>
      <c r="J93" s="179">
        <v>0</v>
      </c>
      <c r="K93" s="179">
        <v>0</v>
      </c>
      <c r="L93" s="102">
        <f>SUM(J93:K93)</f>
        <v>0</v>
      </c>
      <c r="M93" s="16" t="str">
        <f>IFERROR(L93/H93,"N/A")</f>
        <v>N/A</v>
      </c>
      <c r="N93" s="262">
        <v>0</v>
      </c>
    </row>
    <row r="94" spans="1:14" x14ac:dyDescent="0.2">
      <c r="A94" s="276"/>
      <c r="B94" s="273"/>
      <c r="C94" s="169"/>
      <c r="D94" s="274"/>
      <c r="E94" s="275"/>
      <c r="F94" s="261"/>
      <c r="G94" s="165">
        <v>0</v>
      </c>
      <c r="H94" s="165">
        <v>0</v>
      </c>
      <c r="I94" s="102">
        <f t="shared" si="42"/>
        <v>0</v>
      </c>
      <c r="J94" s="179">
        <v>0</v>
      </c>
      <c r="K94" s="179">
        <v>0</v>
      </c>
      <c r="L94" s="102">
        <f t="shared" ref="L94:L95" si="43">SUM(J94:K94)</f>
        <v>0</v>
      </c>
      <c r="M94" s="16" t="str">
        <f t="shared" ref="M94:M95" si="44">IFERROR(L94/H94,"N/A")</f>
        <v>N/A</v>
      </c>
      <c r="N94" s="262">
        <v>0</v>
      </c>
    </row>
    <row r="95" spans="1:14" x14ac:dyDescent="0.2">
      <c r="A95" s="276"/>
      <c r="B95" s="273"/>
      <c r="C95" s="169"/>
      <c r="D95" s="274"/>
      <c r="E95" s="275"/>
      <c r="F95" s="261"/>
      <c r="G95" s="165">
        <v>0</v>
      </c>
      <c r="H95" s="165">
        <v>0</v>
      </c>
      <c r="I95" s="102">
        <f t="shared" si="42"/>
        <v>0</v>
      </c>
      <c r="J95" s="179">
        <v>0</v>
      </c>
      <c r="K95" s="179">
        <v>0</v>
      </c>
      <c r="L95" s="102">
        <f t="shared" si="43"/>
        <v>0</v>
      </c>
      <c r="M95" s="16" t="str">
        <f t="shared" si="44"/>
        <v>N/A</v>
      </c>
      <c r="N95" s="262">
        <v>0</v>
      </c>
    </row>
    <row r="96" spans="1:14" ht="13.5" thickBot="1" x14ac:dyDescent="0.25">
      <c r="A96" s="218"/>
      <c r="B96" s="215"/>
      <c r="C96" s="269" t="s">
        <v>124</v>
      </c>
      <c r="D96" s="270"/>
      <c r="E96" s="270"/>
      <c r="F96" s="271"/>
      <c r="G96" s="107">
        <f>SUM(G93:G95)</f>
        <v>0</v>
      </c>
      <c r="H96" s="107">
        <f>SUM(H93:H95)</f>
        <v>0</v>
      </c>
      <c r="I96" s="107">
        <f>SUM(I93:I95)</f>
        <v>0</v>
      </c>
      <c r="J96" s="107">
        <f>SUM(J93:J95)</f>
        <v>0</v>
      </c>
      <c r="K96" s="107">
        <f>SUM(K93:K95)</f>
        <v>0</v>
      </c>
      <c r="L96" s="107">
        <f>SUM(L93:L95)</f>
        <v>0</v>
      </c>
      <c r="M96" s="25" t="str">
        <f>IFERROR(L96/H96,"N/A")</f>
        <v>N/A</v>
      </c>
      <c r="N96" s="108">
        <f>SUM(N93:N95)</f>
        <v>0</v>
      </c>
    </row>
    <row r="97" spans="1:14" ht="13.5" thickBot="1" x14ac:dyDescent="0.25"/>
    <row r="98" spans="1:14" s="227" customFormat="1" x14ac:dyDescent="0.2">
      <c r="A98" s="249" t="s">
        <v>125</v>
      </c>
      <c r="B98" s="250"/>
      <c r="C98" s="250"/>
      <c r="D98" s="250"/>
      <c r="E98" s="250"/>
      <c r="F98" s="251"/>
      <c r="G98" s="252"/>
      <c r="H98" s="252"/>
      <c r="I98" s="252"/>
      <c r="J98" s="252"/>
      <c r="K98" s="252"/>
      <c r="L98" s="252"/>
      <c r="M98" s="4"/>
      <c r="N98" s="3"/>
    </row>
    <row r="99" spans="1:14" s="227" customFormat="1" ht="11.25" x14ac:dyDescent="0.2">
      <c r="A99" s="253" t="s">
        <v>126</v>
      </c>
      <c r="B99" s="287"/>
      <c r="C99" s="287"/>
      <c r="D99" s="287"/>
      <c r="E99" s="287"/>
      <c r="F99" s="225"/>
      <c r="G99" s="225"/>
      <c r="H99" s="225"/>
      <c r="I99" s="225"/>
      <c r="J99" s="225"/>
      <c r="K99" s="225"/>
      <c r="L99" s="225"/>
      <c r="M99" s="75"/>
      <c r="N99" s="288"/>
    </row>
    <row r="100" spans="1:14" s="227" customFormat="1" ht="11.25" x14ac:dyDescent="0.2">
      <c r="A100" s="289" t="s">
        <v>127</v>
      </c>
      <c r="B100" s="287"/>
      <c r="C100" s="287"/>
      <c r="D100" s="287"/>
      <c r="E100" s="287"/>
      <c r="F100" s="225"/>
      <c r="G100" s="225"/>
      <c r="H100" s="225"/>
      <c r="I100" s="225"/>
      <c r="J100" s="225"/>
      <c r="K100" s="225"/>
      <c r="L100" s="225"/>
      <c r="M100" s="75"/>
      <c r="N100" s="288"/>
    </row>
    <row r="101" spans="1:14" s="227" customFormat="1" ht="11.25" x14ac:dyDescent="0.2">
      <c r="A101" s="289" t="s">
        <v>128</v>
      </c>
      <c r="B101" s="287"/>
      <c r="C101" s="287"/>
      <c r="D101" s="287"/>
      <c r="E101" s="287"/>
      <c r="F101" s="287"/>
      <c r="G101" s="26"/>
      <c r="H101" s="26"/>
      <c r="I101" s="26"/>
      <c r="J101" s="26"/>
      <c r="K101" s="26"/>
      <c r="L101" s="26"/>
      <c r="M101" s="27"/>
      <c r="N101" s="28"/>
    </row>
    <row r="102" spans="1:14" ht="34.5" thickBot="1" x14ac:dyDescent="0.25">
      <c r="A102" s="254" t="s">
        <v>91</v>
      </c>
      <c r="B102" s="255"/>
      <c r="C102" s="256"/>
      <c r="D102" s="256"/>
      <c r="E102" s="256"/>
      <c r="F102" s="256"/>
      <c r="G102" s="230" t="s">
        <v>39</v>
      </c>
      <c r="H102" s="230" t="s">
        <v>40</v>
      </c>
      <c r="I102" s="230" t="s">
        <v>41</v>
      </c>
      <c r="J102" s="230" t="s">
        <v>42</v>
      </c>
      <c r="K102" s="230" t="s">
        <v>43</v>
      </c>
      <c r="L102" s="230" t="s">
        <v>44</v>
      </c>
      <c r="M102" s="23" t="s">
        <v>45</v>
      </c>
      <c r="N102" s="24" t="s">
        <v>46</v>
      </c>
    </row>
    <row r="103" spans="1:14" ht="13.5" thickBot="1" x14ac:dyDescent="0.25">
      <c r="A103" s="290" t="s">
        <v>129</v>
      </c>
      <c r="B103" s="291"/>
      <c r="C103" s="171"/>
      <c r="D103" s="261"/>
      <c r="E103" s="292" t="s">
        <v>130</v>
      </c>
      <c r="F103" s="293">
        <f>IFERROR(H105/H107,"N/A")</f>
        <v>8.9258753979081396E-2</v>
      </c>
      <c r="G103" s="166">
        <v>8419</v>
      </c>
      <c r="H103" s="166">
        <f>5007-100</f>
        <v>4907</v>
      </c>
      <c r="I103" s="109">
        <f>G103-H103</f>
        <v>3512</v>
      </c>
      <c r="J103" s="180">
        <v>1840</v>
      </c>
      <c r="K103" s="180">
        <v>2756</v>
      </c>
      <c r="L103" s="102">
        <f>SUM(J103:K103)</f>
        <v>4596</v>
      </c>
      <c r="M103" s="16">
        <f>IFERROR(L103/H103,"N/A")</f>
        <v>0.93662115345424901</v>
      </c>
      <c r="N103" s="262">
        <f>L103+I103</f>
        <v>8108</v>
      </c>
    </row>
    <row r="104" spans="1:14" ht="13.5" thickBot="1" x14ac:dyDescent="0.25">
      <c r="A104" s="294"/>
      <c r="B104" s="291"/>
      <c r="C104" s="172"/>
      <c r="D104" s="261"/>
      <c r="E104" s="292"/>
      <c r="F104" s="293"/>
      <c r="G104" s="166">
        <v>0</v>
      </c>
      <c r="H104" s="166">
        <v>0</v>
      </c>
      <c r="I104" s="109">
        <f t="shared" ref="I104" si="45">G104-H104</f>
        <v>0</v>
      </c>
      <c r="J104" s="180">
        <v>0</v>
      </c>
      <c r="K104" s="180">
        <v>0</v>
      </c>
      <c r="L104" s="109">
        <f>SUM(J104:K104)</f>
        <v>0</v>
      </c>
      <c r="M104" s="22" t="str">
        <f>IFERROR(L104/H104,"N/A")</f>
        <v>N/A</v>
      </c>
      <c r="N104" s="295">
        <v>0</v>
      </c>
    </row>
    <row r="105" spans="1:14" ht="13.5" thickBot="1" x14ac:dyDescent="0.25">
      <c r="A105" s="218"/>
      <c r="B105" s="215"/>
      <c r="C105" s="269" t="s">
        <v>131</v>
      </c>
      <c r="D105" s="270"/>
      <c r="E105" s="270"/>
      <c r="F105" s="296"/>
      <c r="G105" s="110">
        <f>SUM(G103:G104)</f>
        <v>8419</v>
      </c>
      <c r="H105" s="110">
        <f>SUM(H103:H104)</f>
        <v>4907</v>
      </c>
      <c r="I105" s="110">
        <f>SUM(I103:I104)</f>
        <v>3512</v>
      </c>
      <c r="J105" s="110">
        <f t="shared" ref="J105:L105" si="46">SUM(J103:J104)</f>
        <v>1840</v>
      </c>
      <c r="K105" s="110">
        <f t="shared" si="46"/>
        <v>2756</v>
      </c>
      <c r="L105" s="110">
        <f t="shared" si="46"/>
        <v>4596</v>
      </c>
      <c r="M105" s="99">
        <f>IFERROR(L105/H105,"N/A")</f>
        <v>0.93662115345424901</v>
      </c>
      <c r="N105" s="111">
        <f>SUM(N103:N104)</f>
        <v>8108</v>
      </c>
    </row>
    <row r="106" spans="1:14" ht="13.5" thickBot="1" x14ac:dyDescent="0.25"/>
    <row r="107" spans="1:14" ht="15.75" thickBot="1" x14ac:dyDescent="0.3">
      <c r="A107" s="297"/>
      <c r="B107" s="298"/>
      <c r="C107" s="299" t="s">
        <v>132</v>
      </c>
      <c r="D107" s="298"/>
      <c r="E107" s="298"/>
      <c r="F107" s="300"/>
      <c r="G107" s="112">
        <f>SUM(G105,G96,G88,G77,G61,G53,G40)</f>
        <v>86553.97</v>
      </c>
      <c r="H107" s="112">
        <f>SUM(H105,H96,H88,H77,H61,H53,H40)</f>
        <v>54975</v>
      </c>
      <c r="I107" s="112">
        <f>SUM(I105,I96,I88,I77,I61,I53,I40)</f>
        <v>31578.97</v>
      </c>
      <c r="J107" s="112">
        <f>SUM(J105,J96,J88,J77,J61,J53,J40)</f>
        <v>20225</v>
      </c>
      <c r="K107" s="112">
        <f>SUM(K105,K96,K88,K77,K61,K53,K40)</f>
        <v>30320</v>
      </c>
      <c r="L107" s="112">
        <f>SUM(L105,L96,L88,L77,L61,L53,L40)</f>
        <v>50545</v>
      </c>
      <c r="M107" s="2">
        <f>IFERROR(L107/H107,"N/A")</f>
        <v>0.91941791723510691</v>
      </c>
      <c r="N107" s="113">
        <f>SUM(N105,N96,N88,N77,N61,N53,N40)</f>
        <v>72432</v>
      </c>
    </row>
    <row r="108" spans="1:14" ht="15" customHeight="1" thickBot="1" x14ac:dyDescent="0.25"/>
    <row r="109" spans="1:14" ht="15" x14ac:dyDescent="0.25">
      <c r="A109" s="301" t="s">
        <v>24</v>
      </c>
      <c r="B109" s="250"/>
      <c r="C109" s="250"/>
      <c r="D109" s="250"/>
      <c r="E109" s="250"/>
      <c r="F109" s="250"/>
      <c r="G109" s="250"/>
      <c r="H109" s="250"/>
      <c r="I109" s="250"/>
      <c r="J109" s="250"/>
      <c r="K109" s="250"/>
      <c r="L109" s="250"/>
      <c r="M109" s="250"/>
      <c r="N109" s="302"/>
    </row>
    <row r="110" spans="1:14" ht="14.25" x14ac:dyDescent="0.2">
      <c r="A110" s="303" t="s">
        <v>133</v>
      </c>
      <c r="B110" s="304"/>
      <c r="C110" s="304"/>
      <c r="D110" s="304"/>
      <c r="E110" s="304"/>
      <c r="F110" s="304"/>
      <c r="G110" s="304"/>
      <c r="H110" s="304"/>
      <c r="I110" s="304"/>
      <c r="J110" s="304"/>
      <c r="K110" s="304"/>
      <c r="L110" s="304"/>
      <c r="M110" s="304"/>
      <c r="N110" s="305"/>
    </row>
    <row r="111" spans="1:14" ht="15" x14ac:dyDescent="0.25">
      <c r="A111" s="303" t="s">
        <v>134</v>
      </c>
      <c r="B111" s="304"/>
      <c r="C111" s="304"/>
      <c r="D111" s="304"/>
      <c r="E111" s="304"/>
      <c r="F111" s="304"/>
      <c r="G111" s="304"/>
      <c r="H111" s="304"/>
      <c r="I111" s="304"/>
      <c r="J111" s="304"/>
      <c r="K111" s="304"/>
      <c r="L111" s="304"/>
      <c r="M111" s="304"/>
      <c r="N111" s="305"/>
    </row>
    <row r="112" spans="1:14" ht="15" x14ac:dyDescent="0.25">
      <c r="A112" s="303" t="s">
        <v>135</v>
      </c>
      <c r="B112" s="304"/>
      <c r="C112" s="304"/>
      <c r="D112" s="304"/>
      <c r="E112" s="304"/>
      <c r="F112" s="304"/>
      <c r="G112" s="304"/>
      <c r="H112" s="304"/>
      <c r="I112" s="304"/>
      <c r="J112" s="304"/>
      <c r="K112" s="304"/>
      <c r="L112" s="304"/>
      <c r="M112" s="304"/>
      <c r="N112" s="305"/>
    </row>
    <row r="113" spans="1:14" ht="45" customHeight="1" x14ac:dyDescent="0.2">
      <c r="A113" s="306" t="s">
        <v>136</v>
      </c>
      <c r="B113" s="307"/>
      <c r="C113" s="307" t="s">
        <v>91</v>
      </c>
      <c r="I113" s="308" t="s">
        <v>137</v>
      </c>
      <c r="J113" s="308" t="s">
        <v>138</v>
      </c>
      <c r="K113" s="308" t="s">
        <v>139</v>
      </c>
      <c r="L113" s="308" t="s">
        <v>140</v>
      </c>
      <c r="M113" s="93" t="s">
        <v>141</v>
      </c>
      <c r="N113" s="309" t="s">
        <v>142</v>
      </c>
    </row>
    <row r="114" spans="1:14" ht="15" customHeight="1" x14ac:dyDescent="0.2">
      <c r="A114" s="310" t="s">
        <v>143</v>
      </c>
      <c r="B114" s="119"/>
      <c r="C114" s="119"/>
      <c r="I114" s="120"/>
      <c r="J114" s="120"/>
      <c r="K114" s="120"/>
      <c r="L114" s="120"/>
      <c r="M114" s="11"/>
      <c r="N114" s="88"/>
    </row>
    <row r="115" spans="1:14" ht="15" customHeight="1" x14ac:dyDescent="0.2">
      <c r="A115" s="311" t="s">
        <v>144</v>
      </c>
      <c r="B115" s="173"/>
      <c r="C115" s="173" t="s">
        <v>63</v>
      </c>
      <c r="I115" s="165">
        <v>23561</v>
      </c>
      <c r="J115" s="181">
        <f>30400-20235</f>
        <v>10165</v>
      </c>
      <c r="K115" s="181">
        <v>11722</v>
      </c>
      <c r="L115" s="114">
        <f t="shared" ref="L115:L116" si="47">SUM(J115:K115)</f>
        <v>21887</v>
      </c>
      <c r="M115" s="11"/>
      <c r="N115" s="88"/>
    </row>
    <row r="116" spans="1:14" ht="15" customHeight="1" x14ac:dyDescent="0.2">
      <c r="A116" s="311"/>
      <c r="B116" s="173"/>
      <c r="C116" s="173"/>
      <c r="I116" s="165">
        <v>0</v>
      </c>
      <c r="J116" s="181">
        <v>0</v>
      </c>
      <c r="K116" s="181">
        <v>0</v>
      </c>
      <c r="L116" s="114">
        <f t="shared" si="47"/>
        <v>0</v>
      </c>
      <c r="M116" s="11"/>
      <c r="N116" s="88"/>
    </row>
    <row r="117" spans="1:14" x14ac:dyDescent="0.2">
      <c r="A117" s="312" t="s">
        <v>145</v>
      </c>
      <c r="B117" s="119"/>
      <c r="I117" s="120"/>
      <c r="J117" s="120"/>
      <c r="K117" s="120"/>
      <c r="L117" s="120"/>
      <c r="M117" s="11"/>
      <c r="N117" s="88"/>
    </row>
    <row r="118" spans="1:14" ht="15" customHeight="1" x14ac:dyDescent="0.2">
      <c r="A118" s="311"/>
      <c r="B118" s="173"/>
      <c r="I118" s="165">
        <v>0</v>
      </c>
      <c r="J118" s="181">
        <v>0</v>
      </c>
      <c r="K118" s="181">
        <v>0</v>
      </c>
      <c r="L118" s="114">
        <f t="shared" ref="L118:L128" si="48">SUM(J118:K118)</f>
        <v>0</v>
      </c>
      <c r="M118" s="11"/>
      <c r="N118" s="88"/>
    </row>
    <row r="119" spans="1:14" ht="15" customHeight="1" x14ac:dyDescent="0.2">
      <c r="A119" s="311"/>
      <c r="B119" s="173"/>
      <c r="I119" s="165">
        <v>0</v>
      </c>
      <c r="J119" s="181">
        <v>0</v>
      </c>
      <c r="K119" s="181">
        <v>0</v>
      </c>
      <c r="L119" s="114">
        <f t="shared" si="48"/>
        <v>0</v>
      </c>
      <c r="M119" s="11"/>
      <c r="N119" s="88"/>
    </row>
    <row r="120" spans="1:14" x14ac:dyDescent="0.2">
      <c r="A120" s="312" t="s">
        <v>146</v>
      </c>
      <c r="B120" s="119"/>
      <c r="I120" s="120"/>
      <c r="J120" s="120"/>
      <c r="K120" s="120"/>
      <c r="L120" s="120"/>
      <c r="M120" s="11"/>
      <c r="N120" s="88"/>
    </row>
    <row r="121" spans="1:14" ht="15" customHeight="1" x14ac:dyDescent="0.2">
      <c r="A121" s="311"/>
      <c r="B121" s="173"/>
      <c r="I121" s="165">
        <v>0</v>
      </c>
      <c r="J121" s="181">
        <v>0</v>
      </c>
      <c r="K121" s="181">
        <v>0</v>
      </c>
      <c r="L121" s="114">
        <f t="shared" ref="L121:L122" si="49">SUM(J121:K121)</f>
        <v>0</v>
      </c>
      <c r="M121" s="11"/>
      <c r="N121" s="88"/>
    </row>
    <row r="122" spans="1:14" ht="15" customHeight="1" x14ac:dyDescent="0.2">
      <c r="A122" s="311"/>
      <c r="B122" s="173"/>
      <c r="I122" s="165">
        <v>0</v>
      </c>
      <c r="J122" s="181">
        <v>0</v>
      </c>
      <c r="K122" s="181">
        <v>0</v>
      </c>
      <c r="L122" s="114">
        <f t="shared" si="49"/>
        <v>0</v>
      </c>
      <c r="M122" s="11"/>
      <c r="N122" s="88"/>
    </row>
    <row r="123" spans="1:14" x14ac:dyDescent="0.2">
      <c r="A123" s="312" t="s">
        <v>147</v>
      </c>
      <c r="B123" s="119"/>
      <c r="I123" s="120"/>
      <c r="J123" s="120"/>
      <c r="K123" s="120"/>
      <c r="L123" s="120"/>
      <c r="M123" s="31"/>
      <c r="N123" s="89"/>
    </row>
    <row r="124" spans="1:14" ht="15" customHeight="1" x14ac:dyDescent="0.2">
      <c r="A124" s="311"/>
      <c r="B124" s="173"/>
      <c r="I124" s="165">
        <v>0</v>
      </c>
      <c r="J124" s="181">
        <v>0</v>
      </c>
      <c r="K124" s="181">
        <v>0</v>
      </c>
      <c r="L124" s="114">
        <f t="shared" ref="L124:L125" si="50">SUM(J124:K124)</f>
        <v>0</v>
      </c>
      <c r="M124" s="11"/>
      <c r="N124" s="88"/>
    </row>
    <row r="125" spans="1:14" ht="15" customHeight="1" x14ac:dyDescent="0.2">
      <c r="A125" s="311"/>
      <c r="B125" s="173"/>
      <c r="I125" s="165">
        <v>0</v>
      </c>
      <c r="J125" s="181">
        <v>0</v>
      </c>
      <c r="K125" s="181">
        <v>0</v>
      </c>
      <c r="L125" s="114">
        <f t="shared" si="50"/>
        <v>0</v>
      </c>
      <c r="M125" s="11"/>
      <c r="N125" s="88"/>
    </row>
    <row r="126" spans="1:14" x14ac:dyDescent="0.2">
      <c r="A126" s="312" t="s">
        <v>148</v>
      </c>
      <c r="B126" s="119"/>
      <c r="I126" s="120"/>
      <c r="J126" s="120"/>
      <c r="K126" s="120"/>
      <c r="L126" s="120"/>
      <c r="M126" s="31"/>
      <c r="N126" s="89"/>
    </row>
    <row r="127" spans="1:14" ht="15" customHeight="1" x14ac:dyDescent="0.2">
      <c r="A127" s="311"/>
      <c r="B127" s="173"/>
      <c r="I127" s="165">
        <v>0</v>
      </c>
      <c r="J127" s="181">
        <v>0</v>
      </c>
      <c r="K127" s="181">
        <v>0</v>
      </c>
      <c r="L127" s="114">
        <f t="shared" si="48"/>
        <v>0</v>
      </c>
      <c r="M127" s="11"/>
      <c r="N127" s="88"/>
    </row>
    <row r="128" spans="1:14" ht="15" customHeight="1" x14ac:dyDescent="0.2">
      <c r="A128" s="311"/>
      <c r="B128" s="173"/>
      <c r="I128" s="165">
        <v>0</v>
      </c>
      <c r="J128" s="181">
        <v>0</v>
      </c>
      <c r="K128" s="181">
        <v>0</v>
      </c>
      <c r="L128" s="114">
        <f t="shared" si="48"/>
        <v>0</v>
      </c>
      <c r="M128" s="11"/>
      <c r="N128" s="88"/>
    </row>
    <row r="129" spans="1:14" x14ac:dyDescent="0.2">
      <c r="A129" s="310" t="s">
        <v>149</v>
      </c>
      <c r="B129" s="119"/>
      <c r="I129" s="120"/>
      <c r="J129" s="120"/>
      <c r="K129" s="120"/>
      <c r="L129" s="120"/>
      <c r="M129" s="31"/>
      <c r="N129" s="89"/>
    </row>
    <row r="130" spans="1:14" ht="15" customHeight="1" x14ac:dyDescent="0.2">
      <c r="A130" s="311"/>
      <c r="B130" s="173"/>
      <c r="I130" s="165">
        <v>0</v>
      </c>
      <c r="J130" s="181">
        <v>0</v>
      </c>
      <c r="K130" s="181">
        <v>0</v>
      </c>
      <c r="L130" s="114">
        <f t="shared" ref="L130:L131" si="51">SUM(J130:K130)</f>
        <v>0</v>
      </c>
      <c r="M130" s="11"/>
      <c r="N130" s="88"/>
    </row>
    <row r="131" spans="1:14" ht="15" customHeight="1" x14ac:dyDescent="0.2">
      <c r="A131" s="311"/>
      <c r="B131" s="173"/>
      <c r="I131" s="165">
        <v>0</v>
      </c>
      <c r="J131" s="181">
        <v>0</v>
      </c>
      <c r="K131" s="181">
        <v>0</v>
      </c>
      <c r="L131" s="114">
        <f t="shared" si="51"/>
        <v>0</v>
      </c>
      <c r="M131" s="11"/>
      <c r="N131" s="88"/>
    </row>
    <row r="132" spans="1:14" ht="15.75" thickBot="1" x14ac:dyDescent="0.3">
      <c r="A132" s="313" t="s">
        <v>150</v>
      </c>
      <c r="B132" s="215"/>
      <c r="C132" s="215"/>
      <c r="D132" s="314" t="s">
        <v>151</v>
      </c>
      <c r="E132" s="315"/>
      <c r="F132" s="315"/>
      <c r="G132" s="315"/>
      <c r="H132" s="315"/>
      <c r="I132" s="115">
        <f>SUM(I114:I131)</f>
        <v>23561</v>
      </c>
      <c r="J132" s="115">
        <f t="shared" ref="J132:L132" si="52">SUM(J114:J131)</f>
        <v>10165</v>
      </c>
      <c r="K132" s="115">
        <f t="shared" si="52"/>
        <v>11722</v>
      </c>
      <c r="L132" s="115">
        <f t="shared" si="52"/>
        <v>21887</v>
      </c>
      <c r="M132" s="116">
        <f>N13-L13</f>
        <v>21887</v>
      </c>
      <c r="N132" s="117">
        <f>IFERROR(L132-M132,"N/A")</f>
        <v>0</v>
      </c>
    </row>
    <row r="133" spans="1:14" ht="13.5" thickBot="1" x14ac:dyDescent="0.25">
      <c r="A133" s="193"/>
      <c r="F133" s="316"/>
    </row>
    <row r="134" spans="1:14" x14ac:dyDescent="0.2">
      <c r="A134" s="317" t="s">
        <v>152</v>
      </c>
      <c r="B134" s="217"/>
      <c r="C134" s="217"/>
      <c r="D134" s="217"/>
      <c r="E134" s="217"/>
      <c r="F134" s="318"/>
      <c r="G134" s="318"/>
      <c r="H134" s="318"/>
      <c r="I134" s="318"/>
      <c r="J134" s="318"/>
      <c r="K134" s="318"/>
      <c r="L134" s="318"/>
      <c r="M134" s="14"/>
      <c r="N134" s="13"/>
    </row>
    <row r="135" spans="1:14" ht="13.5" thickBot="1" x14ac:dyDescent="0.25">
      <c r="A135" s="213" t="s">
        <v>153</v>
      </c>
      <c r="B135" s="214"/>
      <c r="C135" s="214"/>
      <c r="D135" s="214"/>
      <c r="E135" s="214"/>
      <c r="F135" s="319"/>
      <c r="G135" s="319"/>
      <c r="H135" s="319"/>
      <c r="I135" s="319"/>
      <c r="J135" s="319"/>
      <c r="K135" s="319"/>
      <c r="L135" s="319"/>
      <c r="M135" s="10"/>
      <c r="N135" s="9"/>
    </row>
  </sheetData>
  <sheetProtection algorithmName="SHA-512" hashValue="g3COcra++N8d9trdWjWUFYGahws3hxBUHzX+lx5o46rm76l85gy8Pp3z+J4TGhLIiDQ8XwFMG1FD9fYhAjAICg==" saltValue="8BMOWUhSI1w1Do6tN9Cbag==" spinCount="100000" sheet="1" objects="1" scenarios="1"/>
  <sortState xmlns:xlrd2="http://schemas.microsoft.com/office/spreadsheetml/2017/richdata2" ref="A27:N38">
    <sortCondition descending="1" ref="C27:C38"/>
  </sortState>
  <conditionalFormatting sqref="B114:B131">
    <cfRule type="containsText" dxfId="7" priority="18" operator="containsText" text="VARIANCE">
      <formula>NOT(ISERROR(SEARCH("VARIANCE",B114)))</formula>
    </cfRule>
  </conditionalFormatting>
  <conditionalFormatting sqref="C114:C116">
    <cfRule type="containsText" dxfId="6" priority="3" operator="containsText" text="VARIANCE">
      <formula>NOT(ISERROR(SEARCH("VARIANCE",C114)))</formula>
    </cfRule>
  </conditionalFormatting>
  <conditionalFormatting sqref="I114:L114">
    <cfRule type="containsText" dxfId="5" priority="17" operator="containsText" text="VARIANCE">
      <formula>NOT(ISERROR(SEARCH("VARIANCE",I114)))</formula>
    </cfRule>
  </conditionalFormatting>
  <conditionalFormatting sqref="I117:L117">
    <cfRule type="containsText" dxfId="4" priority="16" operator="containsText" text="VARIANCE">
      <formula>NOT(ISERROR(SEARCH("VARIANCE",I117)))</formula>
    </cfRule>
  </conditionalFormatting>
  <conditionalFormatting sqref="I120:L120">
    <cfRule type="containsText" dxfId="3" priority="15" operator="containsText" text="VARIANCE">
      <formula>NOT(ISERROR(SEARCH("VARIANCE",I120)))</formula>
    </cfRule>
  </conditionalFormatting>
  <conditionalFormatting sqref="I123:L123">
    <cfRule type="containsText" dxfId="2" priority="14" operator="containsText" text="VARIANCE">
      <formula>NOT(ISERROR(SEARCH("VARIANCE",I123)))</formula>
    </cfRule>
  </conditionalFormatting>
  <conditionalFormatting sqref="I126:L126">
    <cfRule type="containsText" dxfId="1" priority="13" operator="containsText" text="VARIANCE">
      <formula>NOT(ISERROR(SEARCH("VARIANCE",I126)))</formula>
    </cfRule>
  </conditionalFormatting>
  <conditionalFormatting sqref="I129:L129">
    <cfRule type="containsText" dxfId="0" priority="12" operator="containsText" text="VARIANCE">
      <formula>NOT(ISERROR(SEARCH("VARIANCE",I129)))</formula>
    </cfRule>
  </conditionalFormatting>
  <dataValidations count="6">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F103:F104" xr:uid="{00000000-0002-0000-06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M6:M13 M18:M20" xr:uid="{00000000-0002-0000-0600-000001000000}">
      <formula1>0.9</formula1>
      <formula2>1.1</formula2>
    </dataValidation>
    <dataValidation type="list" allowBlank="1" showInputMessage="1" showErrorMessage="1" sqref="B10" xr:uid="{00000000-0002-0000-0600-000003000000}">
      <formula1>$A$19:$A$21</formula1>
    </dataValidation>
    <dataValidation type="list" allowBlank="1" showInputMessage="1" showErrorMessage="1" sqref="C115:C116" xr:uid="{F93EA848-F649-4FD1-A87A-52E88083D79D}">
      <formula1>$F$19:$F$21</formula1>
    </dataValidation>
    <dataValidation type="decimal" errorStyle="warning" allowBlank="1" showInputMessage="1" showErrorMessage="1" errorTitle="VARIANCE REPORT REQUIRED" error="Percentages below 90% or above 110% require an explanation in the VARIANCE REPORT/NOTES column." sqref="M27:M39" xr:uid="{00000000-0002-0000-0600-000002000000}">
      <formula1>0.9</formula1>
      <formula2>1.1</formula2>
    </dataValidation>
    <dataValidation type="list" allowBlank="1" showInputMessage="1" showErrorMessage="1" sqref="C27:C39" xr:uid="{74035CC8-3374-44B2-8A35-54AB49E229AE}">
      <formula1>$C$19:$C$21</formula1>
    </dataValidation>
  </dataValidations>
  <pageMargins left="0.7" right="0.7" top="0.75" bottom="0.75" header="0.3" footer="0.3"/>
  <pageSetup scale="50" fitToHeight="3" orientation="landscape" r:id="rId1"/>
  <headerFooter>
    <oddFooter>&amp;LCity of Santa Monica
Exhibit C - Program Budget&amp;C&amp;P&amp;RFiscal Year 2022-23
Human Services Grants Program</oddFooter>
  </headerFooter>
  <rowBreaks count="1" manualBreakCount="1">
    <brk id="78" max="13" man="1"/>
  </rowBreaks>
  <ignoredErrors>
    <ignoredError sqref="M6 M10:M11 M7:M9 M12:M13" formula="1"/>
    <ignoredError sqref="L115:L131"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I50"/>
  <sheetViews>
    <sheetView zoomScale="80" zoomScaleNormal="80" workbookViewId="0">
      <selection activeCell="I1" sqref="I1"/>
    </sheetView>
  </sheetViews>
  <sheetFormatPr defaultColWidth="8.85546875" defaultRowHeight="12.75" x14ac:dyDescent="0.2"/>
  <cols>
    <col min="1" max="1" width="53.7109375" style="38" customWidth="1"/>
    <col min="2" max="5" width="17.28515625" style="37" customWidth="1"/>
    <col min="6" max="8" width="17.28515625" style="21" customWidth="1"/>
    <col min="9" max="9" width="17.140625" style="39" customWidth="1"/>
    <col min="10" max="16384" width="8.85546875" style="39"/>
  </cols>
  <sheetData>
    <row r="1" spans="1:8" ht="18" x14ac:dyDescent="0.2">
      <c r="A1" s="40" t="s">
        <v>36</v>
      </c>
      <c r="B1" s="81"/>
      <c r="C1" s="42"/>
      <c r="D1" s="42"/>
      <c r="E1" s="42"/>
      <c r="F1" s="82"/>
    </row>
    <row r="2" spans="1:8" ht="18" x14ac:dyDescent="0.2">
      <c r="A2" s="40" t="s">
        <v>154</v>
      </c>
      <c r="B2" s="83"/>
      <c r="C2" s="83"/>
      <c r="D2" s="84"/>
      <c r="E2" s="84"/>
      <c r="F2" s="83"/>
      <c r="G2" s="83"/>
      <c r="H2" s="83"/>
    </row>
    <row r="3" spans="1:8" ht="9.75" customHeight="1" x14ac:dyDescent="0.2">
      <c r="A3" s="40"/>
      <c r="B3" s="83"/>
      <c r="C3" s="83"/>
      <c r="D3" s="84"/>
      <c r="E3" s="84"/>
      <c r="F3" s="83"/>
      <c r="G3" s="83"/>
      <c r="H3" s="83"/>
    </row>
    <row r="4" spans="1:8" x14ac:dyDescent="0.2">
      <c r="A4" s="41"/>
      <c r="B4" s="81"/>
      <c r="C4" s="42"/>
      <c r="D4" s="42"/>
      <c r="E4" s="42"/>
      <c r="F4" s="82"/>
    </row>
    <row r="5" spans="1:8" s="45" customFormat="1" ht="45" x14ac:dyDescent="0.2">
      <c r="A5" s="90" t="s">
        <v>155</v>
      </c>
      <c r="B5" s="85" t="s">
        <v>156</v>
      </c>
      <c r="C5" s="85" t="s">
        <v>157</v>
      </c>
      <c r="D5" s="85" t="s">
        <v>158</v>
      </c>
      <c r="E5" s="48"/>
      <c r="G5" s="48"/>
      <c r="H5" s="48"/>
    </row>
    <row r="6" spans="1:8" s="45" customFormat="1" ht="14.25" x14ac:dyDescent="0.2">
      <c r="A6" s="86" t="s">
        <v>159</v>
      </c>
      <c r="B6" s="174">
        <v>30</v>
      </c>
      <c r="C6" s="122">
        <v>15</v>
      </c>
      <c r="D6" s="122">
        <v>27</v>
      </c>
      <c r="E6" s="48"/>
      <c r="G6" s="48"/>
      <c r="H6" s="48"/>
    </row>
    <row r="7" spans="1:8" s="45" customFormat="1" ht="14.25" x14ac:dyDescent="0.2">
      <c r="A7" s="86" t="s">
        <v>160</v>
      </c>
      <c r="B7" s="175">
        <v>30</v>
      </c>
      <c r="C7" s="122">
        <v>15</v>
      </c>
      <c r="D7" s="122">
        <v>27</v>
      </c>
      <c r="E7" s="48"/>
      <c r="G7" s="48"/>
      <c r="H7" s="48"/>
    </row>
    <row r="8" spans="1:8" s="45" customFormat="1" ht="14.25" x14ac:dyDescent="0.2">
      <c r="A8" s="86" t="s">
        <v>161</v>
      </c>
      <c r="B8" s="175">
        <v>30</v>
      </c>
      <c r="C8" s="122">
        <v>15</v>
      </c>
      <c r="D8" s="122">
        <v>27</v>
      </c>
      <c r="E8" s="48"/>
      <c r="G8" s="48"/>
      <c r="H8" s="48"/>
    </row>
    <row r="9" spans="1:8" s="45" customFormat="1" ht="14.25" x14ac:dyDescent="0.2">
      <c r="A9" s="86" t="s">
        <v>162</v>
      </c>
      <c r="B9" s="175">
        <v>2</v>
      </c>
      <c r="C9" s="122">
        <v>0</v>
      </c>
      <c r="D9" s="122">
        <v>2</v>
      </c>
      <c r="E9" s="48"/>
      <c r="G9" s="48"/>
      <c r="H9" s="48"/>
    </row>
    <row r="10" spans="1:8" s="45" customFormat="1" ht="14.25" x14ac:dyDescent="0.2">
      <c r="A10" s="86" t="s">
        <v>163</v>
      </c>
      <c r="B10" s="175">
        <v>1</v>
      </c>
      <c r="C10" s="122">
        <v>0</v>
      </c>
      <c r="D10" s="122">
        <v>1</v>
      </c>
      <c r="E10" s="48"/>
      <c r="G10" s="48"/>
      <c r="H10" s="48"/>
    </row>
    <row r="11" spans="1:8" s="45" customFormat="1" ht="14.25" x14ac:dyDescent="0.2">
      <c r="A11" s="86" t="s">
        <v>164</v>
      </c>
      <c r="B11" s="175">
        <v>0</v>
      </c>
      <c r="C11" s="122">
        <v>0</v>
      </c>
      <c r="D11" s="122">
        <v>0</v>
      </c>
      <c r="E11" s="48"/>
      <c r="G11" s="48"/>
      <c r="H11" s="48"/>
    </row>
    <row r="12" spans="1:8" s="45" customFormat="1" ht="14.25" x14ac:dyDescent="0.2">
      <c r="A12" s="86" t="s">
        <v>165</v>
      </c>
      <c r="B12" s="175">
        <v>24</v>
      </c>
      <c r="C12" s="122">
        <v>8</v>
      </c>
      <c r="D12" s="122">
        <v>15</v>
      </c>
      <c r="E12" s="48"/>
      <c r="G12" s="48"/>
      <c r="H12" s="48"/>
    </row>
    <row r="13" spans="1:8" s="45" customFormat="1" ht="14.25" x14ac:dyDescent="0.2">
      <c r="A13" s="86" t="s">
        <v>166</v>
      </c>
      <c r="B13" s="175">
        <v>1</v>
      </c>
      <c r="C13" s="122">
        <v>1</v>
      </c>
      <c r="D13" s="122">
        <v>1</v>
      </c>
      <c r="E13" s="48"/>
      <c r="G13" s="48"/>
      <c r="H13" s="48"/>
    </row>
    <row r="14" spans="1:8" s="45" customFormat="1" ht="14.25" x14ac:dyDescent="0.2">
      <c r="A14" s="46"/>
      <c r="B14" s="47"/>
      <c r="C14" s="47"/>
      <c r="D14" s="47"/>
      <c r="E14" s="48"/>
      <c r="G14" s="48"/>
      <c r="H14" s="48"/>
    </row>
    <row r="15" spans="1:8" s="45" customFormat="1" ht="30" x14ac:dyDescent="0.2">
      <c r="A15" s="90" t="s">
        <v>167</v>
      </c>
      <c r="B15" s="85" t="s">
        <v>156</v>
      </c>
      <c r="C15" s="85" t="s">
        <v>157</v>
      </c>
      <c r="D15" s="85" t="s">
        <v>158</v>
      </c>
      <c r="E15" s="48"/>
      <c r="G15" s="48"/>
      <c r="H15" s="48"/>
    </row>
    <row r="16" spans="1:8" s="45" customFormat="1" ht="14.25" x14ac:dyDescent="0.2">
      <c r="A16" s="86" t="s">
        <v>168</v>
      </c>
      <c r="B16" s="174">
        <v>1</v>
      </c>
      <c r="C16" s="122">
        <v>1</v>
      </c>
      <c r="D16" s="122">
        <v>1</v>
      </c>
      <c r="E16" s="48"/>
      <c r="G16" s="48"/>
      <c r="H16" s="48"/>
    </row>
    <row r="17" spans="1:8" s="45" customFormat="1" ht="14.25" x14ac:dyDescent="0.2">
      <c r="A17" s="86" t="s">
        <v>169</v>
      </c>
      <c r="B17" s="175">
        <v>7</v>
      </c>
      <c r="C17" s="122">
        <v>2</v>
      </c>
      <c r="D17" s="122">
        <v>5</v>
      </c>
      <c r="E17" s="48"/>
      <c r="G17" s="48"/>
      <c r="H17" s="48"/>
    </row>
    <row r="18" spans="1:8" s="45" customFormat="1" ht="14.25" x14ac:dyDescent="0.2">
      <c r="A18" s="86" t="s">
        <v>170</v>
      </c>
      <c r="B18" s="175">
        <v>16</v>
      </c>
      <c r="C18" s="122">
        <v>3</v>
      </c>
      <c r="D18" s="122">
        <v>10</v>
      </c>
      <c r="E18" s="48"/>
      <c r="G18" s="48"/>
      <c r="H18" s="48"/>
    </row>
    <row r="19" spans="1:8" s="45" customFormat="1" ht="14.25" x14ac:dyDescent="0.2">
      <c r="A19" s="86" t="s">
        <v>171</v>
      </c>
      <c r="B19" s="175">
        <v>4</v>
      </c>
      <c r="C19" s="122">
        <v>8</v>
      </c>
      <c r="D19" s="122">
        <v>10</v>
      </c>
      <c r="E19" s="48"/>
      <c r="G19" s="48"/>
      <c r="H19" s="48"/>
    </row>
    <row r="20" spans="1:8" s="45" customFormat="1" ht="14.25" x14ac:dyDescent="0.2">
      <c r="A20" s="86" t="s">
        <v>172</v>
      </c>
      <c r="B20" s="175">
        <v>1</v>
      </c>
      <c r="C20" s="122">
        <v>0</v>
      </c>
      <c r="D20" s="122">
        <v>0</v>
      </c>
      <c r="E20" s="48"/>
      <c r="G20" s="48"/>
      <c r="H20" s="48"/>
    </row>
    <row r="21" spans="1:8" s="45" customFormat="1" ht="14.25" x14ac:dyDescent="0.2">
      <c r="A21" s="86" t="s">
        <v>173</v>
      </c>
      <c r="B21" s="175">
        <v>1</v>
      </c>
      <c r="C21" s="122">
        <v>1</v>
      </c>
      <c r="D21" s="122">
        <v>1</v>
      </c>
      <c r="E21" s="48"/>
      <c r="G21" s="48"/>
      <c r="H21" s="48"/>
    </row>
    <row r="22" spans="1:8" s="45" customFormat="1" ht="14.25" x14ac:dyDescent="0.2">
      <c r="A22" s="86" t="s">
        <v>174</v>
      </c>
      <c r="B22" s="175">
        <v>0</v>
      </c>
      <c r="C22" s="122">
        <v>0</v>
      </c>
      <c r="D22" s="122">
        <v>0</v>
      </c>
      <c r="E22" s="48"/>
      <c r="G22" s="48"/>
      <c r="H22" s="48"/>
    </row>
    <row r="23" spans="1:8" s="45" customFormat="1" ht="15" x14ac:dyDescent="0.2">
      <c r="A23" s="87" t="s">
        <v>175</v>
      </c>
      <c r="B23" s="77">
        <f>SUM(B16:B22)</f>
        <v>30</v>
      </c>
      <c r="C23" s="77">
        <f t="shared" ref="C23:D23" si="0">SUM(C16:C22)</f>
        <v>15</v>
      </c>
      <c r="D23" s="77">
        <f t="shared" si="0"/>
        <v>27</v>
      </c>
      <c r="E23" s="48"/>
      <c r="G23" s="48"/>
      <c r="H23" s="48"/>
    </row>
    <row r="24" spans="1:8" s="45" customFormat="1" ht="14.25" x14ac:dyDescent="0.2">
      <c r="B24" s="47"/>
      <c r="C24" s="47"/>
      <c r="D24" s="47"/>
      <c r="E24" s="48"/>
      <c r="G24" s="48"/>
      <c r="H24" s="48"/>
    </row>
    <row r="25" spans="1:8" s="45" customFormat="1" ht="30" x14ac:dyDescent="0.2">
      <c r="A25" s="90" t="s">
        <v>176</v>
      </c>
      <c r="B25" s="85" t="s">
        <v>156</v>
      </c>
      <c r="C25" s="85" t="s">
        <v>157</v>
      </c>
      <c r="D25" s="85" t="s">
        <v>158</v>
      </c>
      <c r="E25" s="48"/>
      <c r="G25" s="48"/>
      <c r="H25" s="48"/>
    </row>
    <row r="26" spans="1:8" s="45" customFormat="1" ht="14.25" x14ac:dyDescent="0.2">
      <c r="A26" s="86">
        <v>90401</v>
      </c>
      <c r="B26" s="176"/>
      <c r="C26" s="122">
        <v>0</v>
      </c>
      <c r="D26" s="122">
        <v>0</v>
      </c>
      <c r="E26" s="48"/>
      <c r="G26" s="48"/>
      <c r="H26" s="48"/>
    </row>
    <row r="27" spans="1:8" s="45" customFormat="1" ht="14.25" x14ac:dyDescent="0.2">
      <c r="A27" s="86">
        <v>90402</v>
      </c>
      <c r="B27" s="176"/>
      <c r="C27" s="122">
        <v>0</v>
      </c>
      <c r="D27" s="122">
        <v>0</v>
      </c>
      <c r="E27" s="48"/>
      <c r="G27" s="48"/>
      <c r="H27" s="48"/>
    </row>
    <row r="28" spans="1:8" s="45" customFormat="1" ht="14.25" x14ac:dyDescent="0.2">
      <c r="A28" s="86">
        <v>90403</v>
      </c>
      <c r="B28" s="176">
        <v>6</v>
      </c>
      <c r="C28" s="122">
        <v>3</v>
      </c>
      <c r="D28" s="122">
        <v>3</v>
      </c>
      <c r="E28" s="48"/>
      <c r="G28" s="48"/>
      <c r="H28" s="48"/>
    </row>
    <row r="29" spans="1:8" s="45" customFormat="1" ht="14.25" x14ac:dyDescent="0.2">
      <c r="A29" s="86">
        <v>90404</v>
      </c>
      <c r="B29" s="176">
        <v>24</v>
      </c>
      <c r="C29" s="122">
        <v>5</v>
      </c>
      <c r="D29" s="122">
        <v>15</v>
      </c>
      <c r="E29" s="48"/>
      <c r="G29" s="48"/>
      <c r="H29" s="48"/>
    </row>
    <row r="30" spans="1:8" s="45" customFormat="1" ht="14.25" x14ac:dyDescent="0.2">
      <c r="A30" s="86">
        <v>90405</v>
      </c>
      <c r="B30" s="176"/>
      <c r="C30" s="122">
        <v>1</v>
      </c>
      <c r="D30" s="122">
        <v>3</v>
      </c>
      <c r="E30" s="48"/>
      <c r="G30" s="48"/>
      <c r="H30" s="48"/>
    </row>
    <row r="31" spans="1:8" s="45" customFormat="1" ht="14.25" x14ac:dyDescent="0.2">
      <c r="A31" s="86" t="s">
        <v>177</v>
      </c>
      <c r="B31" s="176"/>
      <c r="C31" s="122">
        <v>6</v>
      </c>
      <c r="D31" s="122">
        <v>6</v>
      </c>
      <c r="E31" s="48"/>
      <c r="G31" s="48"/>
      <c r="H31" s="48"/>
    </row>
    <row r="32" spans="1:8" s="45" customFormat="1" ht="15" x14ac:dyDescent="0.2">
      <c r="A32" s="87" t="s">
        <v>175</v>
      </c>
      <c r="B32" s="77">
        <f>SUM(B26:B31)</f>
        <v>30</v>
      </c>
      <c r="C32" s="77">
        <f>SUM(C26:C31)</f>
        <v>15</v>
      </c>
      <c r="D32" s="77">
        <f>SUM(D26:D31)</f>
        <v>27</v>
      </c>
      <c r="E32" s="48"/>
      <c r="G32" s="48"/>
      <c r="H32" s="48"/>
    </row>
    <row r="33" spans="1:9" s="45" customFormat="1" ht="14.25" x14ac:dyDescent="0.2">
      <c r="B33" s="48"/>
      <c r="C33" s="47"/>
      <c r="D33" s="47"/>
      <c r="E33" s="48"/>
      <c r="G33" s="48"/>
      <c r="H33" s="48"/>
    </row>
    <row r="34" spans="1:9" s="45" customFormat="1" ht="30" customHeight="1" x14ac:dyDescent="0.2">
      <c r="A34" s="325" t="s">
        <v>178</v>
      </c>
      <c r="B34" s="327" t="s">
        <v>157</v>
      </c>
      <c r="C34" s="328"/>
      <c r="D34" s="328"/>
      <c r="E34" s="329"/>
      <c r="F34" s="327" t="s">
        <v>158</v>
      </c>
      <c r="G34" s="328"/>
      <c r="H34" s="328"/>
      <c r="I34" s="329"/>
    </row>
    <row r="35" spans="1:9" s="45" customFormat="1" ht="22.5" customHeight="1" x14ac:dyDescent="0.2">
      <c r="A35" s="326"/>
      <c r="B35" s="85" t="s">
        <v>179</v>
      </c>
      <c r="C35" s="85" t="s">
        <v>180</v>
      </c>
      <c r="D35" s="85" t="s">
        <v>181</v>
      </c>
      <c r="E35" s="85" t="s">
        <v>182</v>
      </c>
      <c r="F35" s="85" t="s">
        <v>179</v>
      </c>
      <c r="G35" s="85" t="s">
        <v>180</v>
      </c>
      <c r="H35" s="85" t="s">
        <v>181</v>
      </c>
      <c r="I35" s="85" t="s">
        <v>182</v>
      </c>
    </row>
    <row r="36" spans="1:9" s="45" customFormat="1" ht="14.25" x14ac:dyDescent="0.2">
      <c r="A36" s="78" t="s">
        <v>183</v>
      </c>
      <c r="B36" s="123"/>
      <c r="C36" s="124"/>
      <c r="D36" s="124"/>
      <c r="E36" s="124"/>
      <c r="F36" s="123"/>
      <c r="G36" s="124"/>
      <c r="H36" s="124"/>
      <c r="I36" s="124"/>
    </row>
    <row r="37" spans="1:9" s="45" customFormat="1" ht="14.25" x14ac:dyDescent="0.2">
      <c r="A37" s="79" t="s">
        <v>184</v>
      </c>
      <c r="B37" s="125"/>
      <c r="C37" s="124"/>
      <c r="D37" s="124"/>
      <c r="E37" s="124"/>
      <c r="F37" s="123"/>
      <c r="G37" s="124"/>
      <c r="H37" s="124"/>
      <c r="I37" s="124"/>
    </row>
    <row r="38" spans="1:9" s="45" customFormat="1" ht="14.25" x14ac:dyDescent="0.2">
      <c r="A38" s="79" t="s">
        <v>185</v>
      </c>
      <c r="B38" s="125">
        <v>7</v>
      </c>
      <c r="C38" s="124">
        <v>3</v>
      </c>
      <c r="D38" s="124"/>
      <c r="E38" s="124"/>
      <c r="F38" s="123">
        <v>14</v>
      </c>
      <c r="G38" s="124">
        <v>6</v>
      </c>
      <c r="H38" s="124"/>
      <c r="I38" s="124"/>
    </row>
    <row r="39" spans="1:9" s="45" customFormat="1" ht="14.25" x14ac:dyDescent="0.2">
      <c r="A39" s="78" t="s">
        <v>186</v>
      </c>
      <c r="B39" s="125">
        <v>2</v>
      </c>
      <c r="C39" s="124">
        <v>3</v>
      </c>
      <c r="D39" s="124"/>
      <c r="E39" s="124"/>
      <c r="F39" s="123">
        <v>2</v>
      </c>
      <c r="G39" s="124">
        <v>5</v>
      </c>
      <c r="H39" s="124"/>
      <c r="I39" s="124"/>
    </row>
    <row r="40" spans="1:9" s="45" customFormat="1" ht="14.25" x14ac:dyDescent="0.2">
      <c r="A40" s="78" t="s">
        <v>187</v>
      </c>
      <c r="B40" s="125"/>
      <c r="C40" s="124"/>
      <c r="D40" s="124"/>
      <c r="E40" s="124"/>
      <c r="F40" s="123"/>
      <c r="G40" s="124"/>
      <c r="H40" s="124"/>
      <c r="I40" s="124"/>
    </row>
    <row r="41" spans="1:9" s="45" customFormat="1" ht="14.25" x14ac:dyDescent="0.2">
      <c r="A41" s="78" t="s">
        <v>188</v>
      </c>
      <c r="B41" s="125"/>
      <c r="C41" s="124"/>
      <c r="D41" s="124"/>
      <c r="E41" s="124"/>
      <c r="F41" s="123"/>
      <c r="G41" s="124"/>
      <c r="H41" s="124"/>
      <c r="I41" s="124"/>
    </row>
    <row r="42" spans="1:9" s="45" customFormat="1" ht="14.25" x14ac:dyDescent="0.2">
      <c r="A42" s="78" t="s">
        <v>189</v>
      </c>
      <c r="B42" s="125"/>
      <c r="C42" s="124"/>
      <c r="D42" s="124"/>
      <c r="E42" s="124"/>
      <c r="F42" s="123"/>
      <c r="G42" s="124"/>
      <c r="H42" s="124"/>
      <c r="I42" s="124"/>
    </row>
    <row r="43" spans="1:9" s="45" customFormat="1" ht="14.25" x14ac:dyDescent="0.2">
      <c r="A43" s="78" t="s">
        <v>190</v>
      </c>
      <c r="B43" s="125"/>
      <c r="C43" s="124"/>
      <c r="D43" s="124"/>
      <c r="E43" s="124"/>
      <c r="F43" s="123"/>
      <c r="G43" s="124"/>
      <c r="H43" s="124"/>
      <c r="I43" s="124"/>
    </row>
    <row r="44" spans="1:9" s="45" customFormat="1" ht="14.25" x14ac:dyDescent="0.2">
      <c r="A44" s="78" t="s">
        <v>191</v>
      </c>
      <c r="B44" s="125"/>
      <c r="C44" s="124"/>
      <c r="D44" s="124"/>
      <c r="E44" s="124"/>
      <c r="F44" s="123"/>
      <c r="G44" s="124"/>
      <c r="H44" s="124"/>
      <c r="I44" s="124"/>
    </row>
    <row r="45" spans="1:9" s="45" customFormat="1" ht="14.25" x14ac:dyDescent="0.2">
      <c r="A45" s="78" t="s">
        <v>192</v>
      </c>
      <c r="B45" s="125"/>
      <c r="C45" s="124"/>
      <c r="D45" s="124"/>
      <c r="E45" s="124"/>
      <c r="F45" s="123"/>
      <c r="G45" s="124"/>
      <c r="H45" s="124"/>
      <c r="I45" s="124"/>
    </row>
    <row r="46" spans="1:9" s="45" customFormat="1" ht="14.25" x14ac:dyDescent="0.2">
      <c r="A46" s="78" t="s">
        <v>193</v>
      </c>
      <c r="B46" s="125"/>
      <c r="C46" s="124"/>
      <c r="D46" s="124"/>
      <c r="E46" s="124"/>
      <c r="F46" s="123"/>
      <c r="G46" s="124"/>
      <c r="H46" s="124"/>
      <c r="I46" s="124"/>
    </row>
    <row r="47" spans="1:9" ht="15" x14ac:dyDescent="0.2">
      <c r="A47" s="80" t="s">
        <v>175</v>
      </c>
      <c r="B47" s="126">
        <f t="shared" ref="B47:I47" si="1">SUM(B36:B46)</f>
        <v>9</v>
      </c>
      <c r="C47" s="126">
        <f t="shared" si="1"/>
        <v>6</v>
      </c>
      <c r="D47" s="126">
        <f t="shared" si="1"/>
        <v>0</v>
      </c>
      <c r="E47" s="126">
        <f t="shared" si="1"/>
        <v>0</v>
      </c>
      <c r="F47" s="126">
        <f t="shared" si="1"/>
        <v>16</v>
      </c>
      <c r="G47" s="126">
        <f t="shared" si="1"/>
        <v>11</v>
      </c>
      <c r="H47" s="126">
        <f t="shared" si="1"/>
        <v>0</v>
      </c>
      <c r="I47" s="126">
        <f t="shared" si="1"/>
        <v>0</v>
      </c>
    </row>
    <row r="48" spans="1:9" x14ac:dyDescent="0.2">
      <c r="C48" s="21"/>
    </row>
    <row r="49" spans="1:3" ht="45" x14ac:dyDescent="0.2">
      <c r="A49" s="90" t="s">
        <v>194</v>
      </c>
      <c r="B49" s="183" t="s">
        <v>156</v>
      </c>
      <c r="C49" s="164" t="s">
        <v>195</v>
      </c>
    </row>
    <row r="50" spans="1:3" ht="14.25" x14ac:dyDescent="0.2">
      <c r="A50" s="121"/>
      <c r="B50" s="127">
        <f>IFERROR(('PROGRAM BUDGET &amp; FISCAL REPORT'!G13/'PARTICIPANTS &amp; DEMOGRAPHICS'!B6),"N/A")</f>
        <v>2885.1323333333335</v>
      </c>
      <c r="C50" s="127">
        <f>IFERROR(('PROGRAM BUDGET &amp; FISCAL REPORT'!N13/'PARTICIPANTS &amp; DEMOGRAPHICS'!D6),"N/A")</f>
        <v>2682.6666666666665</v>
      </c>
    </row>
  </sheetData>
  <sheetProtection algorithmName="SHA-512" hashValue="3ydNhnP9NReAyFbs0G6Jw4ZYJw3J3JMRM+rDnGCdnleuEF1ARhbHz080Y7YMCLY/FR9FC6ONU4TEOwBKIgGzyw==" saltValue="IjDbICKXapPRRK1ROxnyiQ==" spinCount="100000" sheet="1" objects="1" scenarios="1"/>
  <mergeCells count="3">
    <mergeCell ref="A34:A35"/>
    <mergeCell ref="B34:E34"/>
    <mergeCell ref="F34:I34"/>
  </mergeCells>
  <pageMargins left="0.7" right="0.7" top="0.75" bottom="0.75" header="0.3" footer="0.3"/>
  <pageSetup scale="62" orientation="landscape" r:id="rId1"/>
  <headerFooter>
    <oddFooter>&amp;LCity of Santa Monica
Exhibit C - Program Budget&amp;C&amp;P&amp;RFiscal Year 2022-23
Human Services Grants Program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92D050"/>
    <pageSetUpPr fitToPage="1"/>
  </sheetPr>
  <dimension ref="A1:H20"/>
  <sheetViews>
    <sheetView topLeftCell="B1" zoomScaleNormal="100" zoomScaleSheetLayoutView="100" workbookViewId="0">
      <selection activeCell="F1" sqref="F1"/>
    </sheetView>
  </sheetViews>
  <sheetFormatPr defaultColWidth="11.42578125" defaultRowHeight="12" x14ac:dyDescent="0.2"/>
  <cols>
    <col min="1" max="1" width="9.85546875" style="43" hidden="1" customWidth="1"/>
    <col min="2" max="2" width="48.85546875" style="43" customWidth="1"/>
    <col min="3" max="3" width="15.42578125" style="36" customWidth="1"/>
    <col min="4" max="4" width="19.140625" style="36" customWidth="1"/>
    <col min="5" max="5" width="19.7109375" style="36" customWidth="1"/>
    <col min="6" max="6" width="19.42578125" style="36" customWidth="1"/>
    <col min="7" max="7" width="31.42578125" style="36" customWidth="1"/>
    <col min="8" max="16384" width="11.42578125" style="43"/>
  </cols>
  <sheetData>
    <row r="1" spans="1:8" ht="18" x14ac:dyDescent="0.25">
      <c r="A1" s="20"/>
      <c r="B1" s="29" t="s">
        <v>36</v>
      </c>
      <c r="C1" s="43"/>
      <c r="D1" s="43"/>
      <c r="E1" s="43"/>
      <c r="F1" s="43"/>
      <c r="G1" s="43"/>
    </row>
    <row r="2" spans="1:8" ht="18" x14ac:dyDescent="0.25">
      <c r="A2" s="20"/>
      <c r="B2" s="29" t="s">
        <v>196</v>
      </c>
      <c r="C2" s="43"/>
      <c r="D2" s="43"/>
      <c r="E2" s="43"/>
      <c r="F2" s="43"/>
      <c r="G2" s="43"/>
    </row>
    <row r="3" spans="1:8" ht="22.5" customHeight="1" x14ac:dyDescent="0.25">
      <c r="A3" s="20"/>
      <c r="B3" s="188" t="str">
        <f>'PROGRAM BUDGET &amp; FISCAL REPORT'!A6</f>
        <v>AGENCY NAME:</v>
      </c>
      <c r="C3" s="128" t="str">
        <f>'PROGRAM BUDGET &amp; FISCAL REPORT'!B6</f>
        <v>JVS SoCal</v>
      </c>
      <c r="D3" s="129"/>
      <c r="E3" s="129"/>
      <c r="F3" s="129"/>
      <c r="G3" s="43"/>
    </row>
    <row r="4" spans="1:8" ht="22.5" customHeight="1" x14ac:dyDescent="0.25">
      <c r="A4" s="20"/>
      <c r="B4" s="188" t="str">
        <f>'PROGRAM BUDGET &amp; FISCAL REPORT'!A7</f>
        <v>PROGRAM NAME:</v>
      </c>
      <c r="C4" s="130" t="str">
        <f>'PROGRAM BUDGET &amp; FISCAL REPORT'!B7</f>
        <v>Santa Monica Youth Employment Program</v>
      </c>
      <c r="D4" s="131"/>
      <c r="E4" s="131"/>
      <c r="F4" s="131"/>
      <c r="G4" s="43"/>
    </row>
    <row r="5" spans="1:8" ht="8.25" customHeight="1" thickBot="1" x14ac:dyDescent="0.25">
      <c r="A5" s="20"/>
      <c r="B5" s="186"/>
      <c r="C5" s="43"/>
      <c r="D5" s="43"/>
      <c r="E5" s="43"/>
      <c r="F5" s="43"/>
      <c r="G5" s="43"/>
    </row>
    <row r="6" spans="1:8" ht="52.5" customHeight="1" x14ac:dyDescent="0.55000000000000004">
      <c r="B6" s="49" t="s">
        <v>197</v>
      </c>
      <c r="C6" s="50" t="s">
        <v>198</v>
      </c>
      <c r="D6" s="50"/>
      <c r="E6" s="50" t="s">
        <v>199</v>
      </c>
      <c r="F6" s="51"/>
      <c r="G6" s="43"/>
    </row>
    <row r="7" spans="1:8" ht="14.25" x14ac:dyDescent="0.2">
      <c r="B7" s="52" t="s">
        <v>200</v>
      </c>
      <c r="C7" s="53">
        <f>'PARTICIPANTS &amp; DEMOGRAPHICS'!B6</f>
        <v>30</v>
      </c>
      <c r="D7" s="54"/>
      <c r="E7" s="54">
        <f>'PARTICIPANTS &amp; DEMOGRAPHICS'!D6</f>
        <v>27</v>
      </c>
      <c r="F7" s="55"/>
      <c r="G7" s="43"/>
    </row>
    <row r="8" spans="1:8" ht="14.25" x14ac:dyDescent="0.2">
      <c r="B8" s="56" t="s">
        <v>201</v>
      </c>
      <c r="C8" s="53">
        <f>'PARTICIPANTS &amp; DEMOGRAPHICS'!B7</f>
        <v>30</v>
      </c>
      <c r="D8" s="54"/>
      <c r="E8" s="54">
        <f>'PARTICIPANTS &amp; DEMOGRAPHICS'!D7</f>
        <v>27</v>
      </c>
      <c r="F8" s="55"/>
      <c r="G8" s="43"/>
    </row>
    <row r="9" spans="1:8" ht="14.25" x14ac:dyDescent="0.2">
      <c r="B9" s="52" t="s">
        <v>202</v>
      </c>
      <c r="C9" s="76">
        <f>IFERROR(C8/C7, "N/A")</f>
        <v>1</v>
      </c>
      <c r="D9" s="58"/>
      <c r="E9" s="137">
        <f>IFERROR(E8/E7, "N/A")</f>
        <v>1</v>
      </c>
      <c r="F9" s="55"/>
      <c r="G9" s="43"/>
    </row>
    <row r="10" spans="1:8" ht="14.25" x14ac:dyDescent="0.2">
      <c r="B10" s="52"/>
      <c r="C10" s="57"/>
      <c r="D10" s="58"/>
      <c r="E10" s="53"/>
      <c r="F10" s="55"/>
      <c r="G10" s="43"/>
    </row>
    <row r="11" spans="1:8" ht="63.75" customHeight="1" x14ac:dyDescent="0.55000000000000004">
      <c r="B11" s="59" t="s">
        <v>203</v>
      </c>
      <c r="C11" s="184" t="s">
        <v>204</v>
      </c>
      <c r="D11" s="184" t="s">
        <v>205</v>
      </c>
      <c r="E11" s="184" t="s">
        <v>206</v>
      </c>
      <c r="F11" s="185" t="s">
        <v>207</v>
      </c>
      <c r="G11" s="43"/>
    </row>
    <row r="12" spans="1:8" ht="16.5" customHeight="1" x14ac:dyDescent="0.2">
      <c r="B12" s="52" t="s">
        <v>208</v>
      </c>
      <c r="C12" s="132">
        <f>'PROGRAM BUDGET &amp; FISCAL REPORT'!G13</f>
        <v>86553.97</v>
      </c>
      <c r="D12" s="132">
        <f>'PROGRAM BUDGET &amp; FISCAL REPORT'!H13</f>
        <v>54975</v>
      </c>
      <c r="E12" s="132">
        <f>'PROGRAM BUDGET &amp; FISCAL REPORT'!N13</f>
        <v>72432</v>
      </c>
      <c r="F12" s="133">
        <f>'PROGRAM BUDGET &amp; FISCAL REPORT'!L13</f>
        <v>50545</v>
      </c>
      <c r="G12" s="43"/>
    </row>
    <row r="13" spans="1:8" ht="16.5" customHeight="1" x14ac:dyDescent="0.2">
      <c r="B13" s="52"/>
      <c r="C13" s="60"/>
      <c r="D13" s="60"/>
      <c r="E13" s="60"/>
      <c r="F13" s="61"/>
      <c r="G13" s="43"/>
    </row>
    <row r="14" spans="1:8" ht="19.5" x14ac:dyDescent="0.55000000000000004">
      <c r="B14" s="59" t="s">
        <v>209</v>
      </c>
      <c r="C14" s="330" t="s">
        <v>210</v>
      </c>
      <c r="D14" s="330"/>
      <c r="E14" s="330" t="s">
        <v>211</v>
      </c>
      <c r="F14" s="331"/>
      <c r="G14" s="43"/>
    </row>
    <row r="15" spans="1:8" ht="14.25" x14ac:dyDescent="0.2">
      <c r="B15" s="52" t="s">
        <v>212</v>
      </c>
      <c r="C15" s="134">
        <f>IFERROR(C12*C9,"N/A")</f>
        <v>86553.97</v>
      </c>
      <c r="D15" s="62">
        <f>IFERROR(C15/C12,"N/A")</f>
        <v>1</v>
      </c>
      <c r="E15" s="135">
        <f>IFERROR(E12*E9,"N/A")</f>
        <v>72432</v>
      </c>
      <c r="F15" s="64">
        <f>IFERROR(E15/E12,"N/A")</f>
        <v>1</v>
      </c>
      <c r="G15" s="43"/>
    </row>
    <row r="16" spans="1:8" ht="14.25" x14ac:dyDescent="0.2">
      <c r="B16" s="52" t="s">
        <v>213</v>
      </c>
      <c r="C16" s="134">
        <f>D12</f>
        <v>54975</v>
      </c>
      <c r="D16" s="62">
        <f>IFERROR(C16/C15, "N/A")</f>
        <v>0.63515284163164321</v>
      </c>
      <c r="E16" s="135">
        <f>F12</f>
        <v>50545</v>
      </c>
      <c r="F16" s="64">
        <f>IFERROR(E16/E15, "N/A")</f>
        <v>0.69782692732493923</v>
      </c>
      <c r="G16" s="43"/>
      <c r="H16" s="44"/>
    </row>
    <row r="17" spans="2:7" ht="15" thickBot="1" x14ac:dyDescent="0.25">
      <c r="B17" s="52"/>
      <c r="C17" s="30"/>
      <c r="D17" s="62"/>
      <c r="E17" s="63"/>
      <c r="F17" s="64"/>
      <c r="G17" s="43"/>
    </row>
    <row r="18" spans="2:7" ht="15.75" thickBot="1" x14ac:dyDescent="0.3">
      <c r="B18" s="65" t="s">
        <v>214</v>
      </c>
      <c r="C18" s="136">
        <f>IFERROR(C15-C16,"N/A")</f>
        <v>31578.97</v>
      </c>
      <c r="D18" s="66">
        <f>IFERROR(C18/C15, "N/A")</f>
        <v>0.36484715836835679</v>
      </c>
      <c r="E18" s="136">
        <f>IFERROR(E15-E16, "N/A")</f>
        <v>21887</v>
      </c>
      <c r="F18" s="67">
        <f>IFERROR(E18/E15, "N/A")</f>
        <v>0.30217307267506077</v>
      </c>
      <c r="G18" s="43"/>
    </row>
    <row r="19" spans="2:7" ht="30.75" thickBot="1" x14ac:dyDescent="0.3">
      <c r="B19" s="52"/>
      <c r="C19" s="68"/>
      <c r="D19" s="69" t="s">
        <v>215</v>
      </c>
      <c r="E19" s="54"/>
      <c r="F19" s="69" t="s">
        <v>215</v>
      </c>
    </row>
    <row r="20" spans="2:7" s="1" customFormat="1" ht="12.75" x14ac:dyDescent="0.2">
      <c r="B20" s="43"/>
      <c r="C20" s="36"/>
      <c r="D20" s="36"/>
      <c r="E20" s="36"/>
      <c r="F20" s="36"/>
      <c r="G20" s="36"/>
    </row>
  </sheetData>
  <sheetProtection algorithmName="SHA-512" hashValue="TLXXu2szlbxR2moyzG/4F7xbkWRPX4Hc2wKposwo9LkaCzP2uISFhB3sld/31DZFIdBW3E652Eo1tVV1psu7CQ==" saltValue="BzgB6XVpAvOIMssz1xoJCQ==" spinCount="100000" sheet="1" objects="1" scenarios="1"/>
  <mergeCells count="2">
    <mergeCell ref="C14:D14"/>
    <mergeCell ref="E14:F14"/>
  </mergeCells>
  <pageMargins left="0.7" right="0.7" top="0.75" bottom="0.75" header="0.3" footer="0.3"/>
  <pageSetup orientation="landscape" r:id="rId1"/>
  <headerFooter>
    <oddFooter>&amp;LCity of Santa Monica
Exhibit C - Program Budget&amp;C&amp;P&amp;RFiscal Year 2022-23
Human Services Grants Program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BF26D-1915-41F2-85F0-AB3E811C00DA}">
  <sheetPr>
    <tabColor theme="3" tint="0.59999389629810485"/>
  </sheetPr>
  <dimension ref="A1:G36"/>
  <sheetViews>
    <sheetView zoomScaleNormal="100" workbookViewId="0">
      <selection activeCell="E1" sqref="E1"/>
    </sheetView>
  </sheetViews>
  <sheetFormatPr defaultRowHeight="12.75" x14ac:dyDescent="0.2"/>
  <cols>
    <col min="1" max="1" width="12.28515625" style="1" customWidth="1"/>
    <col min="2" max="2" width="33.7109375" style="1" customWidth="1"/>
    <col min="3" max="4" width="16.42578125" style="1" customWidth="1"/>
    <col min="5" max="5" width="36.85546875" style="1" customWidth="1"/>
    <col min="6" max="6" width="9.140625" style="1"/>
    <col min="7" max="7" width="9.7109375" style="1" customWidth="1"/>
    <col min="8" max="253" width="9.140625" style="1"/>
    <col min="254" max="254" width="12.28515625" style="1" customWidth="1"/>
    <col min="255" max="255" width="21" style="1" customWidth="1"/>
    <col min="256" max="256" width="15.42578125" style="1" customWidth="1"/>
    <col min="257" max="259" width="12.85546875" style="1" customWidth="1"/>
    <col min="260" max="260" width="9.140625" style="1"/>
    <col min="261" max="261" width="15.42578125" style="1" customWidth="1"/>
    <col min="262" max="262" width="9.140625" style="1"/>
    <col min="263" max="263" width="9.7109375" style="1" customWidth="1"/>
    <col min="264" max="509" width="9.140625" style="1"/>
    <col min="510" max="510" width="12.28515625" style="1" customWidth="1"/>
    <col min="511" max="511" width="21" style="1" customWidth="1"/>
    <col min="512" max="512" width="15.42578125" style="1" customWidth="1"/>
    <col min="513" max="515" width="12.85546875" style="1" customWidth="1"/>
    <col min="516" max="516" width="9.140625" style="1"/>
    <col min="517" max="517" width="15.42578125" style="1" customWidth="1"/>
    <col min="518" max="518" width="9.140625" style="1"/>
    <col min="519" max="519" width="9.7109375" style="1" customWidth="1"/>
    <col min="520" max="765" width="9.140625" style="1"/>
    <col min="766" max="766" width="12.28515625" style="1" customWidth="1"/>
    <col min="767" max="767" width="21" style="1" customWidth="1"/>
    <col min="768" max="768" width="15.42578125" style="1" customWidth="1"/>
    <col min="769" max="771" width="12.85546875" style="1" customWidth="1"/>
    <col min="772" max="772" width="9.140625" style="1"/>
    <col min="773" max="773" width="15.42578125" style="1" customWidth="1"/>
    <col min="774" max="774" width="9.140625" style="1"/>
    <col min="775" max="775" width="9.7109375" style="1" customWidth="1"/>
    <col min="776" max="1021" width="9.140625" style="1"/>
    <col min="1022" max="1022" width="12.28515625" style="1" customWidth="1"/>
    <col min="1023" max="1023" width="21" style="1" customWidth="1"/>
    <col min="1024" max="1024" width="15.42578125" style="1" customWidth="1"/>
    <col min="1025" max="1027" width="12.85546875" style="1" customWidth="1"/>
    <col min="1028" max="1028" width="9.140625" style="1"/>
    <col min="1029" max="1029" width="15.42578125" style="1" customWidth="1"/>
    <col min="1030" max="1030" width="9.140625" style="1"/>
    <col min="1031" max="1031" width="9.7109375" style="1" customWidth="1"/>
    <col min="1032" max="1277" width="9.140625" style="1"/>
    <col min="1278" max="1278" width="12.28515625" style="1" customWidth="1"/>
    <col min="1279" max="1279" width="21" style="1" customWidth="1"/>
    <col min="1280" max="1280" width="15.42578125" style="1" customWidth="1"/>
    <col min="1281" max="1283" width="12.85546875" style="1" customWidth="1"/>
    <col min="1284" max="1284" width="9.140625" style="1"/>
    <col min="1285" max="1285" width="15.42578125" style="1" customWidth="1"/>
    <col min="1286" max="1286" width="9.140625" style="1"/>
    <col min="1287" max="1287" width="9.7109375" style="1" customWidth="1"/>
    <col min="1288" max="1533" width="9.140625" style="1"/>
    <col min="1534" max="1534" width="12.28515625" style="1" customWidth="1"/>
    <col min="1535" max="1535" width="21" style="1" customWidth="1"/>
    <col min="1536" max="1536" width="15.42578125" style="1" customWidth="1"/>
    <col min="1537" max="1539" width="12.85546875" style="1" customWidth="1"/>
    <col min="1540" max="1540" width="9.140625" style="1"/>
    <col min="1541" max="1541" width="15.42578125" style="1" customWidth="1"/>
    <col min="1542" max="1542" width="9.140625" style="1"/>
    <col min="1543" max="1543" width="9.7109375" style="1" customWidth="1"/>
    <col min="1544" max="1789" width="9.140625" style="1"/>
    <col min="1790" max="1790" width="12.28515625" style="1" customWidth="1"/>
    <col min="1791" max="1791" width="21" style="1" customWidth="1"/>
    <col min="1792" max="1792" width="15.42578125" style="1" customWidth="1"/>
    <col min="1793" max="1795" width="12.85546875" style="1" customWidth="1"/>
    <col min="1796" max="1796" width="9.140625" style="1"/>
    <col min="1797" max="1797" width="15.42578125" style="1" customWidth="1"/>
    <col min="1798" max="1798" width="9.140625" style="1"/>
    <col min="1799" max="1799" width="9.7109375" style="1" customWidth="1"/>
    <col min="1800" max="2045" width="9.140625" style="1"/>
    <col min="2046" max="2046" width="12.28515625" style="1" customWidth="1"/>
    <col min="2047" max="2047" width="21" style="1" customWidth="1"/>
    <col min="2048" max="2048" width="15.42578125" style="1" customWidth="1"/>
    <col min="2049" max="2051" width="12.85546875" style="1" customWidth="1"/>
    <col min="2052" max="2052" width="9.140625" style="1"/>
    <col min="2053" max="2053" width="15.42578125" style="1" customWidth="1"/>
    <col min="2054" max="2054" width="9.140625" style="1"/>
    <col min="2055" max="2055" width="9.7109375" style="1" customWidth="1"/>
    <col min="2056" max="2301" width="9.140625" style="1"/>
    <col min="2302" max="2302" width="12.28515625" style="1" customWidth="1"/>
    <col min="2303" max="2303" width="21" style="1" customWidth="1"/>
    <col min="2304" max="2304" width="15.42578125" style="1" customWidth="1"/>
    <col min="2305" max="2307" width="12.85546875" style="1" customWidth="1"/>
    <col min="2308" max="2308" width="9.140625" style="1"/>
    <col min="2309" max="2309" width="15.42578125" style="1" customWidth="1"/>
    <col min="2310" max="2310" width="9.140625" style="1"/>
    <col min="2311" max="2311" width="9.7109375" style="1" customWidth="1"/>
    <col min="2312" max="2557" width="9.140625" style="1"/>
    <col min="2558" max="2558" width="12.28515625" style="1" customWidth="1"/>
    <col min="2559" max="2559" width="21" style="1" customWidth="1"/>
    <col min="2560" max="2560" width="15.42578125" style="1" customWidth="1"/>
    <col min="2561" max="2563" width="12.85546875" style="1" customWidth="1"/>
    <col min="2564" max="2564" width="9.140625" style="1"/>
    <col min="2565" max="2565" width="15.42578125" style="1" customWidth="1"/>
    <col min="2566" max="2566" width="9.140625" style="1"/>
    <col min="2567" max="2567" width="9.7109375" style="1" customWidth="1"/>
    <col min="2568" max="2813" width="9.140625" style="1"/>
    <col min="2814" max="2814" width="12.28515625" style="1" customWidth="1"/>
    <col min="2815" max="2815" width="21" style="1" customWidth="1"/>
    <col min="2816" max="2816" width="15.42578125" style="1" customWidth="1"/>
    <col min="2817" max="2819" width="12.85546875" style="1" customWidth="1"/>
    <col min="2820" max="2820" width="9.140625" style="1"/>
    <col min="2821" max="2821" width="15.42578125" style="1" customWidth="1"/>
    <col min="2822" max="2822" width="9.140625" style="1"/>
    <col min="2823" max="2823" width="9.7109375" style="1" customWidth="1"/>
    <col min="2824" max="3069" width="9.140625" style="1"/>
    <col min="3070" max="3070" width="12.28515625" style="1" customWidth="1"/>
    <col min="3071" max="3071" width="21" style="1" customWidth="1"/>
    <col min="3072" max="3072" width="15.42578125" style="1" customWidth="1"/>
    <col min="3073" max="3075" width="12.85546875" style="1" customWidth="1"/>
    <col min="3076" max="3076" width="9.140625" style="1"/>
    <col min="3077" max="3077" width="15.42578125" style="1" customWidth="1"/>
    <col min="3078" max="3078" width="9.140625" style="1"/>
    <col min="3079" max="3079" width="9.7109375" style="1" customWidth="1"/>
    <col min="3080" max="3325" width="9.140625" style="1"/>
    <col min="3326" max="3326" width="12.28515625" style="1" customWidth="1"/>
    <col min="3327" max="3327" width="21" style="1" customWidth="1"/>
    <col min="3328" max="3328" width="15.42578125" style="1" customWidth="1"/>
    <col min="3329" max="3331" width="12.85546875" style="1" customWidth="1"/>
    <col min="3332" max="3332" width="9.140625" style="1"/>
    <col min="3333" max="3333" width="15.42578125" style="1" customWidth="1"/>
    <col min="3334" max="3334" width="9.140625" style="1"/>
    <col min="3335" max="3335" width="9.7109375" style="1" customWidth="1"/>
    <col min="3336" max="3581" width="9.140625" style="1"/>
    <col min="3582" max="3582" width="12.28515625" style="1" customWidth="1"/>
    <col min="3583" max="3583" width="21" style="1" customWidth="1"/>
    <col min="3584" max="3584" width="15.42578125" style="1" customWidth="1"/>
    <col min="3585" max="3587" width="12.85546875" style="1" customWidth="1"/>
    <col min="3588" max="3588" width="9.140625" style="1"/>
    <col min="3589" max="3589" width="15.42578125" style="1" customWidth="1"/>
    <col min="3590" max="3590" width="9.140625" style="1"/>
    <col min="3591" max="3591" width="9.7109375" style="1" customWidth="1"/>
    <col min="3592" max="3837" width="9.140625" style="1"/>
    <col min="3838" max="3838" width="12.28515625" style="1" customWidth="1"/>
    <col min="3839" max="3839" width="21" style="1" customWidth="1"/>
    <col min="3840" max="3840" width="15.42578125" style="1" customWidth="1"/>
    <col min="3841" max="3843" width="12.85546875" style="1" customWidth="1"/>
    <col min="3844" max="3844" width="9.140625" style="1"/>
    <col min="3845" max="3845" width="15.42578125" style="1" customWidth="1"/>
    <col min="3846" max="3846" width="9.140625" style="1"/>
    <col min="3847" max="3847" width="9.7109375" style="1" customWidth="1"/>
    <col min="3848" max="4093" width="9.140625" style="1"/>
    <col min="4094" max="4094" width="12.28515625" style="1" customWidth="1"/>
    <col min="4095" max="4095" width="21" style="1" customWidth="1"/>
    <col min="4096" max="4096" width="15.42578125" style="1" customWidth="1"/>
    <col min="4097" max="4099" width="12.85546875" style="1" customWidth="1"/>
    <col min="4100" max="4100" width="9.140625" style="1"/>
    <col min="4101" max="4101" width="15.42578125" style="1" customWidth="1"/>
    <col min="4102" max="4102" width="9.140625" style="1"/>
    <col min="4103" max="4103" width="9.7109375" style="1" customWidth="1"/>
    <col min="4104" max="4349" width="9.140625" style="1"/>
    <col min="4350" max="4350" width="12.28515625" style="1" customWidth="1"/>
    <col min="4351" max="4351" width="21" style="1" customWidth="1"/>
    <col min="4352" max="4352" width="15.42578125" style="1" customWidth="1"/>
    <col min="4353" max="4355" width="12.85546875" style="1" customWidth="1"/>
    <col min="4356" max="4356" width="9.140625" style="1"/>
    <col min="4357" max="4357" width="15.42578125" style="1" customWidth="1"/>
    <col min="4358" max="4358" width="9.140625" style="1"/>
    <col min="4359" max="4359" width="9.7109375" style="1" customWidth="1"/>
    <col min="4360" max="4605" width="9.140625" style="1"/>
    <col min="4606" max="4606" width="12.28515625" style="1" customWidth="1"/>
    <col min="4607" max="4607" width="21" style="1" customWidth="1"/>
    <col min="4608" max="4608" width="15.42578125" style="1" customWidth="1"/>
    <col min="4609" max="4611" width="12.85546875" style="1" customWidth="1"/>
    <col min="4612" max="4612" width="9.140625" style="1"/>
    <col min="4613" max="4613" width="15.42578125" style="1" customWidth="1"/>
    <col min="4614" max="4614" width="9.140625" style="1"/>
    <col min="4615" max="4615" width="9.7109375" style="1" customWidth="1"/>
    <col min="4616" max="4861" width="9.140625" style="1"/>
    <col min="4862" max="4862" width="12.28515625" style="1" customWidth="1"/>
    <col min="4863" max="4863" width="21" style="1" customWidth="1"/>
    <col min="4864" max="4864" width="15.42578125" style="1" customWidth="1"/>
    <col min="4865" max="4867" width="12.85546875" style="1" customWidth="1"/>
    <col min="4868" max="4868" width="9.140625" style="1"/>
    <col min="4869" max="4869" width="15.42578125" style="1" customWidth="1"/>
    <col min="4870" max="4870" width="9.140625" style="1"/>
    <col min="4871" max="4871" width="9.7109375" style="1" customWidth="1"/>
    <col min="4872" max="5117" width="9.140625" style="1"/>
    <col min="5118" max="5118" width="12.28515625" style="1" customWidth="1"/>
    <col min="5119" max="5119" width="21" style="1" customWidth="1"/>
    <col min="5120" max="5120" width="15.42578125" style="1" customWidth="1"/>
    <col min="5121" max="5123" width="12.85546875" style="1" customWidth="1"/>
    <col min="5124" max="5124" width="9.140625" style="1"/>
    <col min="5125" max="5125" width="15.42578125" style="1" customWidth="1"/>
    <col min="5126" max="5126" width="9.140625" style="1"/>
    <col min="5127" max="5127" width="9.7109375" style="1" customWidth="1"/>
    <col min="5128" max="5373" width="9.140625" style="1"/>
    <col min="5374" max="5374" width="12.28515625" style="1" customWidth="1"/>
    <col min="5375" max="5375" width="21" style="1" customWidth="1"/>
    <col min="5376" max="5376" width="15.42578125" style="1" customWidth="1"/>
    <col min="5377" max="5379" width="12.85546875" style="1" customWidth="1"/>
    <col min="5380" max="5380" width="9.140625" style="1"/>
    <col min="5381" max="5381" width="15.42578125" style="1" customWidth="1"/>
    <col min="5382" max="5382" width="9.140625" style="1"/>
    <col min="5383" max="5383" width="9.7109375" style="1" customWidth="1"/>
    <col min="5384" max="5629" width="9.140625" style="1"/>
    <col min="5630" max="5630" width="12.28515625" style="1" customWidth="1"/>
    <col min="5631" max="5631" width="21" style="1" customWidth="1"/>
    <col min="5632" max="5632" width="15.42578125" style="1" customWidth="1"/>
    <col min="5633" max="5635" width="12.85546875" style="1" customWidth="1"/>
    <col min="5636" max="5636" width="9.140625" style="1"/>
    <col min="5637" max="5637" width="15.42578125" style="1" customWidth="1"/>
    <col min="5638" max="5638" width="9.140625" style="1"/>
    <col min="5639" max="5639" width="9.7109375" style="1" customWidth="1"/>
    <col min="5640" max="5885" width="9.140625" style="1"/>
    <col min="5886" max="5886" width="12.28515625" style="1" customWidth="1"/>
    <col min="5887" max="5887" width="21" style="1" customWidth="1"/>
    <col min="5888" max="5888" width="15.42578125" style="1" customWidth="1"/>
    <col min="5889" max="5891" width="12.85546875" style="1" customWidth="1"/>
    <col min="5892" max="5892" width="9.140625" style="1"/>
    <col min="5893" max="5893" width="15.42578125" style="1" customWidth="1"/>
    <col min="5894" max="5894" width="9.140625" style="1"/>
    <col min="5895" max="5895" width="9.7109375" style="1" customWidth="1"/>
    <col min="5896" max="6141" width="9.140625" style="1"/>
    <col min="6142" max="6142" width="12.28515625" style="1" customWidth="1"/>
    <col min="6143" max="6143" width="21" style="1" customWidth="1"/>
    <col min="6144" max="6144" width="15.42578125" style="1" customWidth="1"/>
    <col min="6145" max="6147" width="12.85546875" style="1" customWidth="1"/>
    <col min="6148" max="6148" width="9.140625" style="1"/>
    <col min="6149" max="6149" width="15.42578125" style="1" customWidth="1"/>
    <col min="6150" max="6150" width="9.140625" style="1"/>
    <col min="6151" max="6151" width="9.7109375" style="1" customWidth="1"/>
    <col min="6152" max="6397" width="9.140625" style="1"/>
    <col min="6398" max="6398" width="12.28515625" style="1" customWidth="1"/>
    <col min="6399" max="6399" width="21" style="1" customWidth="1"/>
    <col min="6400" max="6400" width="15.42578125" style="1" customWidth="1"/>
    <col min="6401" max="6403" width="12.85546875" style="1" customWidth="1"/>
    <col min="6404" max="6404" width="9.140625" style="1"/>
    <col min="6405" max="6405" width="15.42578125" style="1" customWidth="1"/>
    <col min="6406" max="6406" width="9.140625" style="1"/>
    <col min="6407" max="6407" width="9.7109375" style="1" customWidth="1"/>
    <col min="6408" max="6653" width="9.140625" style="1"/>
    <col min="6654" max="6654" width="12.28515625" style="1" customWidth="1"/>
    <col min="6655" max="6655" width="21" style="1" customWidth="1"/>
    <col min="6656" max="6656" width="15.42578125" style="1" customWidth="1"/>
    <col min="6657" max="6659" width="12.85546875" style="1" customWidth="1"/>
    <col min="6660" max="6660" width="9.140625" style="1"/>
    <col min="6661" max="6661" width="15.42578125" style="1" customWidth="1"/>
    <col min="6662" max="6662" width="9.140625" style="1"/>
    <col min="6663" max="6663" width="9.7109375" style="1" customWidth="1"/>
    <col min="6664" max="6909" width="9.140625" style="1"/>
    <col min="6910" max="6910" width="12.28515625" style="1" customWidth="1"/>
    <col min="6911" max="6911" width="21" style="1" customWidth="1"/>
    <col min="6912" max="6912" width="15.42578125" style="1" customWidth="1"/>
    <col min="6913" max="6915" width="12.85546875" style="1" customWidth="1"/>
    <col min="6916" max="6916" width="9.140625" style="1"/>
    <col min="6917" max="6917" width="15.42578125" style="1" customWidth="1"/>
    <col min="6918" max="6918" width="9.140625" style="1"/>
    <col min="6919" max="6919" width="9.7109375" style="1" customWidth="1"/>
    <col min="6920" max="7165" width="9.140625" style="1"/>
    <col min="7166" max="7166" width="12.28515625" style="1" customWidth="1"/>
    <col min="7167" max="7167" width="21" style="1" customWidth="1"/>
    <col min="7168" max="7168" width="15.42578125" style="1" customWidth="1"/>
    <col min="7169" max="7171" width="12.85546875" style="1" customWidth="1"/>
    <col min="7172" max="7172" width="9.140625" style="1"/>
    <col min="7173" max="7173" width="15.42578125" style="1" customWidth="1"/>
    <col min="7174" max="7174" width="9.140625" style="1"/>
    <col min="7175" max="7175" width="9.7109375" style="1" customWidth="1"/>
    <col min="7176" max="7421" width="9.140625" style="1"/>
    <col min="7422" max="7422" width="12.28515625" style="1" customWidth="1"/>
    <col min="7423" max="7423" width="21" style="1" customWidth="1"/>
    <col min="7424" max="7424" width="15.42578125" style="1" customWidth="1"/>
    <col min="7425" max="7427" width="12.85546875" style="1" customWidth="1"/>
    <col min="7428" max="7428" width="9.140625" style="1"/>
    <col min="7429" max="7429" width="15.42578125" style="1" customWidth="1"/>
    <col min="7430" max="7430" width="9.140625" style="1"/>
    <col min="7431" max="7431" width="9.7109375" style="1" customWidth="1"/>
    <col min="7432" max="7677" width="9.140625" style="1"/>
    <col min="7678" max="7678" width="12.28515625" style="1" customWidth="1"/>
    <col min="7679" max="7679" width="21" style="1" customWidth="1"/>
    <col min="7680" max="7680" width="15.42578125" style="1" customWidth="1"/>
    <col min="7681" max="7683" width="12.85546875" style="1" customWidth="1"/>
    <col min="7684" max="7684" width="9.140625" style="1"/>
    <col min="7685" max="7685" width="15.42578125" style="1" customWidth="1"/>
    <col min="7686" max="7686" width="9.140625" style="1"/>
    <col min="7687" max="7687" width="9.7109375" style="1" customWidth="1"/>
    <col min="7688" max="7933" width="9.140625" style="1"/>
    <col min="7934" max="7934" width="12.28515625" style="1" customWidth="1"/>
    <col min="7935" max="7935" width="21" style="1" customWidth="1"/>
    <col min="7936" max="7936" width="15.42578125" style="1" customWidth="1"/>
    <col min="7937" max="7939" width="12.85546875" style="1" customWidth="1"/>
    <col min="7940" max="7940" width="9.140625" style="1"/>
    <col min="7941" max="7941" width="15.42578125" style="1" customWidth="1"/>
    <col min="7942" max="7942" width="9.140625" style="1"/>
    <col min="7943" max="7943" width="9.7109375" style="1" customWidth="1"/>
    <col min="7944" max="8189" width="9.140625" style="1"/>
    <col min="8190" max="8190" width="12.28515625" style="1" customWidth="1"/>
    <col min="8191" max="8191" width="21" style="1" customWidth="1"/>
    <col min="8192" max="8192" width="15.42578125" style="1" customWidth="1"/>
    <col min="8193" max="8195" width="12.85546875" style="1" customWidth="1"/>
    <col min="8196" max="8196" width="9.140625" style="1"/>
    <col min="8197" max="8197" width="15.42578125" style="1" customWidth="1"/>
    <col min="8198" max="8198" width="9.140625" style="1"/>
    <col min="8199" max="8199" width="9.7109375" style="1" customWidth="1"/>
    <col min="8200" max="8445" width="9.140625" style="1"/>
    <col min="8446" max="8446" width="12.28515625" style="1" customWidth="1"/>
    <col min="8447" max="8447" width="21" style="1" customWidth="1"/>
    <col min="8448" max="8448" width="15.42578125" style="1" customWidth="1"/>
    <col min="8449" max="8451" width="12.85546875" style="1" customWidth="1"/>
    <col min="8452" max="8452" width="9.140625" style="1"/>
    <col min="8453" max="8453" width="15.42578125" style="1" customWidth="1"/>
    <col min="8454" max="8454" width="9.140625" style="1"/>
    <col min="8455" max="8455" width="9.7109375" style="1" customWidth="1"/>
    <col min="8456" max="8701" width="9.140625" style="1"/>
    <col min="8702" max="8702" width="12.28515625" style="1" customWidth="1"/>
    <col min="8703" max="8703" width="21" style="1" customWidth="1"/>
    <col min="8704" max="8704" width="15.42578125" style="1" customWidth="1"/>
    <col min="8705" max="8707" width="12.85546875" style="1" customWidth="1"/>
    <col min="8708" max="8708" width="9.140625" style="1"/>
    <col min="8709" max="8709" width="15.42578125" style="1" customWidth="1"/>
    <col min="8710" max="8710" width="9.140625" style="1"/>
    <col min="8711" max="8711" width="9.7109375" style="1" customWidth="1"/>
    <col min="8712" max="8957" width="9.140625" style="1"/>
    <col min="8958" max="8958" width="12.28515625" style="1" customWidth="1"/>
    <col min="8959" max="8959" width="21" style="1" customWidth="1"/>
    <col min="8960" max="8960" width="15.42578125" style="1" customWidth="1"/>
    <col min="8961" max="8963" width="12.85546875" style="1" customWidth="1"/>
    <col min="8964" max="8964" width="9.140625" style="1"/>
    <col min="8965" max="8965" width="15.42578125" style="1" customWidth="1"/>
    <col min="8966" max="8966" width="9.140625" style="1"/>
    <col min="8967" max="8967" width="9.7109375" style="1" customWidth="1"/>
    <col min="8968" max="9213" width="9.140625" style="1"/>
    <col min="9214" max="9214" width="12.28515625" style="1" customWidth="1"/>
    <col min="9215" max="9215" width="21" style="1" customWidth="1"/>
    <col min="9216" max="9216" width="15.42578125" style="1" customWidth="1"/>
    <col min="9217" max="9219" width="12.85546875" style="1" customWidth="1"/>
    <col min="9220" max="9220" width="9.140625" style="1"/>
    <col min="9221" max="9221" width="15.42578125" style="1" customWidth="1"/>
    <col min="9222" max="9222" width="9.140625" style="1"/>
    <col min="9223" max="9223" width="9.7109375" style="1" customWidth="1"/>
    <col min="9224" max="9469" width="9.140625" style="1"/>
    <col min="9470" max="9470" width="12.28515625" style="1" customWidth="1"/>
    <col min="9471" max="9471" width="21" style="1" customWidth="1"/>
    <col min="9472" max="9472" width="15.42578125" style="1" customWidth="1"/>
    <col min="9473" max="9475" width="12.85546875" style="1" customWidth="1"/>
    <col min="9476" max="9476" width="9.140625" style="1"/>
    <col min="9477" max="9477" width="15.42578125" style="1" customWidth="1"/>
    <col min="9478" max="9478" width="9.140625" style="1"/>
    <col min="9479" max="9479" width="9.7109375" style="1" customWidth="1"/>
    <col min="9480" max="9725" width="9.140625" style="1"/>
    <col min="9726" max="9726" width="12.28515625" style="1" customWidth="1"/>
    <col min="9727" max="9727" width="21" style="1" customWidth="1"/>
    <col min="9728" max="9728" width="15.42578125" style="1" customWidth="1"/>
    <col min="9729" max="9731" width="12.85546875" style="1" customWidth="1"/>
    <col min="9732" max="9732" width="9.140625" style="1"/>
    <col min="9733" max="9733" width="15.42578125" style="1" customWidth="1"/>
    <col min="9734" max="9734" width="9.140625" style="1"/>
    <col min="9735" max="9735" width="9.7109375" style="1" customWidth="1"/>
    <col min="9736" max="9981" width="9.140625" style="1"/>
    <col min="9982" max="9982" width="12.28515625" style="1" customWidth="1"/>
    <col min="9983" max="9983" width="21" style="1" customWidth="1"/>
    <col min="9984" max="9984" width="15.42578125" style="1" customWidth="1"/>
    <col min="9985" max="9987" width="12.85546875" style="1" customWidth="1"/>
    <col min="9988" max="9988" width="9.140625" style="1"/>
    <col min="9989" max="9989" width="15.42578125" style="1" customWidth="1"/>
    <col min="9990" max="9990" width="9.140625" style="1"/>
    <col min="9991" max="9991" width="9.7109375" style="1" customWidth="1"/>
    <col min="9992" max="10237" width="9.140625" style="1"/>
    <col min="10238" max="10238" width="12.28515625" style="1" customWidth="1"/>
    <col min="10239" max="10239" width="21" style="1" customWidth="1"/>
    <col min="10240" max="10240" width="15.42578125" style="1" customWidth="1"/>
    <col min="10241" max="10243" width="12.85546875" style="1" customWidth="1"/>
    <col min="10244" max="10244" width="9.140625" style="1"/>
    <col min="10245" max="10245" width="15.42578125" style="1" customWidth="1"/>
    <col min="10246" max="10246" width="9.140625" style="1"/>
    <col min="10247" max="10247" width="9.7109375" style="1" customWidth="1"/>
    <col min="10248" max="10493" width="9.140625" style="1"/>
    <col min="10494" max="10494" width="12.28515625" style="1" customWidth="1"/>
    <col min="10495" max="10495" width="21" style="1" customWidth="1"/>
    <col min="10496" max="10496" width="15.42578125" style="1" customWidth="1"/>
    <col min="10497" max="10499" width="12.85546875" style="1" customWidth="1"/>
    <col min="10500" max="10500" width="9.140625" style="1"/>
    <col min="10501" max="10501" width="15.42578125" style="1" customWidth="1"/>
    <col min="10502" max="10502" width="9.140625" style="1"/>
    <col min="10503" max="10503" width="9.7109375" style="1" customWidth="1"/>
    <col min="10504" max="10749" width="9.140625" style="1"/>
    <col min="10750" max="10750" width="12.28515625" style="1" customWidth="1"/>
    <col min="10751" max="10751" width="21" style="1" customWidth="1"/>
    <col min="10752" max="10752" width="15.42578125" style="1" customWidth="1"/>
    <col min="10753" max="10755" width="12.85546875" style="1" customWidth="1"/>
    <col min="10756" max="10756" width="9.140625" style="1"/>
    <col min="10757" max="10757" width="15.42578125" style="1" customWidth="1"/>
    <col min="10758" max="10758" width="9.140625" style="1"/>
    <col min="10759" max="10759" width="9.7109375" style="1" customWidth="1"/>
    <col min="10760" max="11005" width="9.140625" style="1"/>
    <col min="11006" max="11006" width="12.28515625" style="1" customWidth="1"/>
    <col min="11007" max="11007" width="21" style="1" customWidth="1"/>
    <col min="11008" max="11008" width="15.42578125" style="1" customWidth="1"/>
    <col min="11009" max="11011" width="12.85546875" style="1" customWidth="1"/>
    <col min="11012" max="11012" width="9.140625" style="1"/>
    <col min="11013" max="11013" width="15.42578125" style="1" customWidth="1"/>
    <col min="11014" max="11014" width="9.140625" style="1"/>
    <col min="11015" max="11015" width="9.7109375" style="1" customWidth="1"/>
    <col min="11016" max="11261" width="9.140625" style="1"/>
    <col min="11262" max="11262" width="12.28515625" style="1" customWidth="1"/>
    <col min="11263" max="11263" width="21" style="1" customWidth="1"/>
    <col min="11264" max="11264" width="15.42578125" style="1" customWidth="1"/>
    <col min="11265" max="11267" width="12.85546875" style="1" customWidth="1"/>
    <col min="11268" max="11268" width="9.140625" style="1"/>
    <col min="11269" max="11269" width="15.42578125" style="1" customWidth="1"/>
    <col min="11270" max="11270" width="9.140625" style="1"/>
    <col min="11271" max="11271" width="9.7109375" style="1" customWidth="1"/>
    <col min="11272" max="11517" width="9.140625" style="1"/>
    <col min="11518" max="11518" width="12.28515625" style="1" customWidth="1"/>
    <col min="11519" max="11519" width="21" style="1" customWidth="1"/>
    <col min="11520" max="11520" width="15.42578125" style="1" customWidth="1"/>
    <col min="11521" max="11523" width="12.85546875" style="1" customWidth="1"/>
    <col min="11524" max="11524" width="9.140625" style="1"/>
    <col min="11525" max="11525" width="15.42578125" style="1" customWidth="1"/>
    <col min="11526" max="11526" width="9.140625" style="1"/>
    <col min="11527" max="11527" width="9.7109375" style="1" customWidth="1"/>
    <col min="11528" max="11773" width="9.140625" style="1"/>
    <col min="11774" max="11774" width="12.28515625" style="1" customWidth="1"/>
    <col min="11775" max="11775" width="21" style="1" customWidth="1"/>
    <col min="11776" max="11776" width="15.42578125" style="1" customWidth="1"/>
    <col min="11777" max="11779" width="12.85546875" style="1" customWidth="1"/>
    <col min="11780" max="11780" width="9.140625" style="1"/>
    <col min="11781" max="11781" width="15.42578125" style="1" customWidth="1"/>
    <col min="11782" max="11782" width="9.140625" style="1"/>
    <col min="11783" max="11783" width="9.7109375" style="1" customWidth="1"/>
    <col min="11784" max="12029" width="9.140625" style="1"/>
    <col min="12030" max="12030" width="12.28515625" style="1" customWidth="1"/>
    <col min="12031" max="12031" width="21" style="1" customWidth="1"/>
    <col min="12032" max="12032" width="15.42578125" style="1" customWidth="1"/>
    <col min="12033" max="12035" width="12.85546875" style="1" customWidth="1"/>
    <col min="12036" max="12036" width="9.140625" style="1"/>
    <col min="12037" max="12037" width="15.42578125" style="1" customWidth="1"/>
    <col min="12038" max="12038" width="9.140625" style="1"/>
    <col min="12039" max="12039" width="9.7109375" style="1" customWidth="1"/>
    <col min="12040" max="12285" width="9.140625" style="1"/>
    <col min="12286" max="12286" width="12.28515625" style="1" customWidth="1"/>
    <col min="12287" max="12287" width="21" style="1" customWidth="1"/>
    <col min="12288" max="12288" width="15.42578125" style="1" customWidth="1"/>
    <col min="12289" max="12291" width="12.85546875" style="1" customWidth="1"/>
    <col min="12292" max="12292" width="9.140625" style="1"/>
    <col min="12293" max="12293" width="15.42578125" style="1" customWidth="1"/>
    <col min="12294" max="12294" width="9.140625" style="1"/>
    <col min="12295" max="12295" width="9.7109375" style="1" customWidth="1"/>
    <col min="12296" max="12541" width="9.140625" style="1"/>
    <col min="12542" max="12542" width="12.28515625" style="1" customWidth="1"/>
    <col min="12543" max="12543" width="21" style="1" customWidth="1"/>
    <col min="12544" max="12544" width="15.42578125" style="1" customWidth="1"/>
    <col min="12545" max="12547" width="12.85546875" style="1" customWidth="1"/>
    <col min="12548" max="12548" width="9.140625" style="1"/>
    <col min="12549" max="12549" width="15.42578125" style="1" customWidth="1"/>
    <col min="12550" max="12550" width="9.140625" style="1"/>
    <col min="12551" max="12551" width="9.7109375" style="1" customWidth="1"/>
    <col min="12552" max="12797" width="9.140625" style="1"/>
    <col min="12798" max="12798" width="12.28515625" style="1" customWidth="1"/>
    <col min="12799" max="12799" width="21" style="1" customWidth="1"/>
    <col min="12800" max="12800" width="15.42578125" style="1" customWidth="1"/>
    <col min="12801" max="12803" width="12.85546875" style="1" customWidth="1"/>
    <col min="12804" max="12804" width="9.140625" style="1"/>
    <col min="12805" max="12805" width="15.42578125" style="1" customWidth="1"/>
    <col min="12806" max="12806" width="9.140625" style="1"/>
    <col min="12807" max="12807" width="9.7109375" style="1" customWidth="1"/>
    <col min="12808" max="13053" width="9.140625" style="1"/>
    <col min="13054" max="13054" width="12.28515625" style="1" customWidth="1"/>
    <col min="13055" max="13055" width="21" style="1" customWidth="1"/>
    <col min="13056" max="13056" width="15.42578125" style="1" customWidth="1"/>
    <col min="13057" max="13059" width="12.85546875" style="1" customWidth="1"/>
    <col min="13060" max="13060" width="9.140625" style="1"/>
    <col min="13061" max="13061" width="15.42578125" style="1" customWidth="1"/>
    <col min="13062" max="13062" width="9.140625" style="1"/>
    <col min="13063" max="13063" width="9.7109375" style="1" customWidth="1"/>
    <col min="13064" max="13309" width="9.140625" style="1"/>
    <col min="13310" max="13310" width="12.28515625" style="1" customWidth="1"/>
    <col min="13311" max="13311" width="21" style="1" customWidth="1"/>
    <col min="13312" max="13312" width="15.42578125" style="1" customWidth="1"/>
    <col min="13313" max="13315" width="12.85546875" style="1" customWidth="1"/>
    <col min="13316" max="13316" width="9.140625" style="1"/>
    <col min="13317" max="13317" width="15.42578125" style="1" customWidth="1"/>
    <col min="13318" max="13318" width="9.140625" style="1"/>
    <col min="13319" max="13319" width="9.7109375" style="1" customWidth="1"/>
    <col min="13320" max="13565" width="9.140625" style="1"/>
    <col min="13566" max="13566" width="12.28515625" style="1" customWidth="1"/>
    <col min="13567" max="13567" width="21" style="1" customWidth="1"/>
    <col min="13568" max="13568" width="15.42578125" style="1" customWidth="1"/>
    <col min="13569" max="13571" width="12.85546875" style="1" customWidth="1"/>
    <col min="13572" max="13572" width="9.140625" style="1"/>
    <col min="13573" max="13573" width="15.42578125" style="1" customWidth="1"/>
    <col min="13574" max="13574" width="9.140625" style="1"/>
    <col min="13575" max="13575" width="9.7109375" style="1" customWidth="1"/>
    <col min="13576" max="13821" width="9.140625" style="1"/>
    <col min="13822" max="13822" width="12.28515625" style="1" customWidth="1"/>
    <col min="13823" max="13823" width="21" style="1" customWidth="1"/>
    <col min="13824" max="13824" width="15.42578125" style="1" customWidth="1"/>
    <col min="13825" max="13827" width="12.85546875" style="1" customWidth="1"/>
    <col min="13828" max="13828" width="9.140625" style="1"/>
    <col min="13829" max="13829" width="15.42578125" style="1" customWidth="1"/>
    <col min="13830" max="13830" width="9.140625" style="1"/>
    <col min="13831" max="13831" width="9.7109375" style="1" customWidth="1"/>
    <col min="13832" max="14077" width="9.140625" style="1"/>
    <col min="14078" max="14078" width="12.28515625" style="1" customWidth="1"/>
    <col min="14079" max="14079" width="21" style="1" customWidth="1"/>
    <col min="14080" max="14080" width="15.42578125" style="1" customWidth="1"/>
    <col min="14081" max="14083" width="12.85546875" style="1" customWidth="1"/>
    <col min="14084" max="14084" width="9.140625" style="1"/>
    <col min="14085" max="14085" width="15.42578125" style="1" customWidth="1"/>
    <col min="14086" max="14086" width="9.140625" style="1"/>
    <col min="14087" max="14087" width="9.7109375" style="1" customWidth="1"/>
    <col min="14088" max="14333" width="9.140625" style="1"/>
    <col min="14334" max="14334" width="12.28515625" style="1" customWidth="1"/>
    <col min="14335" max="14335" width="21" style="1" customWidth="1"/>
    <col min="14336" max="14336" width="15.42578125" style="1" customWidth="1"/>
    <col min="14337" max="14339" width="12.85546875" style="1" customWidth="1"/>
    <col min="14340" max="14340" width="9.140625" style="1"/>
    <col min="14341" max="14341" width="15.42578125" style="1" customWidth="1"/>
    <col min="14342" max="14342" width="9.140625" style="1"/>
    <col min="14343" max="14343" width="9.7109375" style="1" customWidth="1"/>
    <col min="14344" max="14589" width="9.140625" style="1"/>
    <col min="14590" max="14590" width="12.28515625" style="1" customWidth="1"/>
    <col min="14591" max="14591" width="21" style="1" customWidth="1"/>
    <col min="14592" max="14592" width="15.42578125" style="1" customWidth="1"/>
    <col min="14593" max="14595" width="12.85546875" style="1" customWidth="1"/>
    <col min="14596" max="14596" width="9.140625" style="1"/>
    <col min="14597" max="14597" width="15.42578125" style="1" customWidth="1"/>
    <col min="14598" max="14598" width="9.140625" style="1"/>
    <col min="14599" max="14599" width="9.7109375" style="1" customWidth="1"/>
    <col min="14600" max="14845" width="9.140625" style="1"/>
    <col min="14846" max="14846" width="12.28515625" style="1" customWidth="1"/>
    <col min="14847" max="14847" width="21" style="1" customWidth="1"/>
    <col min="14848" max="14848" width="15.42578125" style="1" customWidth="1"/>
    <col min="14849" max="14851" width="12.85546875" style="1" customWidth="1"/>
    <col min="14852" max="14852" width="9.140625" style="1"/>
    <col min="14853" max="14853" width="15.42578125" style="1" customWidth="1"/>
    <col min="14854" max="14854" width="9.140625" style="1"/>
    <col min="14855" max="14855" width="9.7109375" style="1" customWidth="1"/>
    <col min="14856" max="15101" width="9.140625" style="1"/>
    <col min="15102" max="15102" width="12.28515625" style="1" customWidth="1"/>
    <col min="15103" max="15103" width="21" style="1" customWidth="1"/>
    <col min="15104" max="15104" width="15.42578125" style="1" customWidth="1"/>
    <col min="15105" max="15107" width="12.85546875" style="1" customWidth="1"/>
    <col min="15108" max="15108" width="9.140625" style="1"/>
    <col min="15109" max="15109" width="15.42578125" style="1" customWidth="1"/>
    <col min="15110" max="15110" width="9.140625" style="1"/>
    <col min="15111" max="15111" width="9.7109375" style="1" customWidth="1"/>
    <col min="15112" max="15357" width="9.140625" style="1"/>
    <col min="15358" max="15358" width="12.28515625" style="1" customWidth="1"/>
    <col min="15359" max="15359" width="21" style="1" customWidth="1"/>
    <col min="15360" max="15360" width="15.42578125" style="1" customWidth="1"/>
    <col min="15361" max="15363" width="12.85546875" style="1" customWidth="1"/>
    <col min="15364" max="15364" width="9.140625" style="1"/>
    <col min="15365" max="15365" width="15.42578125" style="1" customWidth="1"/>
    <col min="15366" max="15366" width="9.140625" style="1"/>
    <col min="15367" max="15367" width="9.7109375" style="1" customWidth="1"/>
    <col min="15368" max="15613" width="9.140625" style="1"/>
    <col min="15614" max="15614" width="12.28515625" style="1" customWidth="1"/>
    <col min="15615" max="15615" width="21" style="1" customWidth="1"/>
    <col min="15616" max="15616" width="15.42578125" style="1" customWidth="1"/>
    <col min="15617" max="15619" width="12.85546875" style="1" customWidth="1"/>
    <col min="15620" max="15620" width="9.140625" style="1"/>
    <col min="15621" max="15621" width="15.42578125" style="1" customWidth="1"/>
    <col min="15622" max="15622" width="9.140625" style="1"/>
    <col min="15623" max="15623" width="9.7109375" style="1" customWidth="1"/>
    <col min="15624" max="15869" width="9.140625" style="1"/>
    <col min="15870" max="15870" width="12.28515625" style="1" customWidth="1"/>
    <col min="15871" max="15871" width="21" style="1" customWidth="1"/>
    <col min="15872" max="15872" width="15.42578125" style="1" customWidth="1"/>
    <col min="15873" max="15875" width="12.85546875" style="1" customWidth="1"/>
    <col min="15876" max="15876" width="9.140625" style="1"/>
    <col min="15877" max="15877" width="15.42578125" style="1" customWidth="1"/>
    <col min="15878" max="15878" width="9.140625" style="1"/>
    <col min="15879" max="15879" width="9.7109375" style="1" customWidth="1"/>
    <col min="15880" max="16125" width="9.140625" style="1"/>
    <col min="16126" max="16126" width="12.28515625" style="1" customWidth="1"/>
    <col min="16127" max="16127" width="21" style="1" customWidth="1"/>
    <col min="16128" max="16128" width="15.42578125" style="1" customWidth="1"/>
    <col min="16129" max="16131" width="12.85546875" style="1" customWidth="1"/>
    <col min="16132" max="16132" width="9.140625" style="1"/>
    <col min="16133" max="16133" width="15.42578125" style="1" customWidth="1"/>
    <col min="16134" max="16134" width="9.140625" style="1"/>
    <col min="16135" max="16135" width="9.7109375" style="1" customWidth="1"/>
    <col min="16136" max="16384" width="9.140625" style="1"/>
  </cols>
  <sheetData>
    <row r="1" spans="1:7" s="39" customFormat="1" ht="18" x14ac:dyDescent="0.2">
      <c r="A1" s="40" t="s">
        <v>36</v>
      </c>
      <c r="B1" s="81"/>
      <c r="C1" s="42"/>
      <c r="D1" s="42"/>
      <c r="E1" s="42"/>
      <c r="F1" s="21"/>
      <c r="G1" s="21"/>
    </row>
    <row r="2" spans="1:7" ht="18" x14ac:dyDescent="0.25">
      <c r="A2" s="332" t="s">
        <v>216</v>
      </c>
      <c r="B2" s="333"/>
      <c r="C2" s="333"/>
      <c r="D2" s="333"/>
      <c r="E2" s="333"/>
      <c r="F2" s="189"/>
      <c r="G2" s="189"/>
    </row>
    <row r="3" spans="1:7" ht="15.75" x14ac:dyDescent="0.2">
      <c r="A3" s="138"/>
      <c r="B3" s="189"/>
      <c r="C3" s="189"/>
      <c r="D3" s="189"/>
      <c r="E3" s="189"/>
      <c r="F3" s="189"/>
      <c r="G3" s="189"/>
    </row>
    <row r="4" spans="1:7" ht="79.5" customHeight="1" x14ac:dyDescent="0.2">
      <c r="A4" s="334" t="s">
        <v>217</v>
      </c>
      <c r="B4" s="335"/>
      <c r="C4" s="335"/>
      <c r="D4" s="335"/>
      <c r="E4" s="335"/>
      <c r="F4" s="189"/>
      <c r="G4" s="189"/>
    </row>
    <row r="5" spans="1:7" ht="15" x14ac:dyDescent="0.2">
      <c r="A5" s="139"/>
      <c r="B5" s="140"/>
      <c r="C5" s="140"/>
      <c r="D5" s="140"/>
      <c r="E5" s="140"/>
      <c r="F5" s="189"/>
      <c r="G5" s="189"/>
    </row>
    <row r="6" spans="1:7" ht="45" x14ac:dyDescent="0.25">
      <c r="A6" s="336" t="s">
        <v>218</v>
      </c>
      <c r="B6" s="337"/>
      <c r="C6" s="187" t="s">
        <v>219</v>
      </c>
      <c r="D6" s="187" t="s">
        <v>220</v>
      </c>
      <c r="E6" s="141" t="s">
        <v>221</v>
      </c>
      <c r="F6" s="189"/>
      <c r="G6" s="189"/>
    </row>
    <row r="7" spans="1:7" ht="15" x14ac:dyDescent="0.25">
      <c r="A7" s="142" t="s">
        <v>222</v>
      </c>
      <c r="B7" s="143"/>
      <c r="C7" s="142"/>
      <c r="D7" s="142"/>
      <c r="E7" s="142"/>
      <c r="F7" s="189"/>
      <c r="G7" s="189"/>
    </row>
    <row r="8" spans="1:7" ht="15" x14ac:dyDescent="0.25">
      <c r="A8" s="144" t="s">
        <v>61</v>
      </c>
      <c r="B8" s="144" t="s">
        <v>223</v>
      </c>
      <c r="C8" s="145">
        <v>10000</v>
      </c>
      <c r="D8" s="145">
        <v>15000</v>
      </c>
      <c r="E8" s="142"/>
      <c r="F8" s="189"/>
      <c r="G8" s="189"/>
    </row>
    <row r="9" spans="1:7" ht="15" x14ac:dyDescent="0.25">
      <c r="A9" s="146"/>
      <c r="B9" s="147"/>
      <c r="C9" s="147"/>
      <c r="D9" s="189"/>
      <c r="E9" s="148"/>
      <c r="F9" s="189"/>
      <c r="G9" s="189"/>
    </row>
    <row r="10" spans="1:7" ht="15" x14ac:dyDescent="0.25">
      <c r="A10" s="338" t="s">
        <v>143</v>
      </c>
      <c r="B10" s="339"/>
      <c r="C10" s="339"/>
      <c r="D10" s="339"/>
      <c r="E10" s="339"/>
      <c r="F10" s="189"/>
      <c r="G10" s="189"/>
    </row>
    <row r="11" spans="1:7" ht="14.25" x14ac:dyDescent="0.2">
      <c r="A11" s="149" t="s">
        <v>224</v>
      </c>
      <c r="B11" s="149" t="s">
        <v>225</v>
      </c>
      <c r="C11" s="158">
        <v>16594707</v>
      </c>
      <c r="D11" s="158">
        <v>18516246</v>
      </c>
      <c r="E11" s="150"/>
      <c r="F11" s="189"/>
      <c r="G11" s="189"/>
    </row>
    <row r="12" spans="1:7" ht="14.25" x14ac:dyDescent="0.2">
      <c r="A12" s="149" t="s">
        <v>224</v>
      </c>
      <c r="B12" s="149" t="s">
        <v>173</v>
      </c>
      <c r="C12" s="158">
        <f>1104667+2387889</f>
        <v>3492556</v>
      </c>
      <c r="D12" s="158">
        <f>887311+1806770</f>
        <v>2694081</v>
      </c>
      <c r="E12" s="151"/>
      <c r="F12" s="189"/>
      <c r="G12" s="189"/>
    </row>
    <row r="13" spans="1:7" ht="14.25" x14ac:dyDescent="0.2">
      <c r="A13" s="152"/>
      <c r="B13" s="152"/>
      <c r="C13" s="152"/>
      <c r="D13" s="153"/>
      <c r="E13" s="154"/>
      <c r="F13" s="189"/>
      <c r="G13" s="189"/>
    </row>
    <row r="14" spans="1:7" ht="15" x14ac:dyDescent="0.25">
      <c r="A14" s="338" t="s">
        <v>145</v>
      </c>
      <c r="B14" s="339"/>
      <c r="C14" s="339"/>
      <c r="D14" s="339"/>
      <c r="E14" s="339"/>
      <c r="F14" s="189"/>
      <c r="G14" s="189"/>
    </row>
    <row r="15" spans="1:7" ht="14.25" x14ac:dyDescent="0.2">
      <c r="A15" s="189"/>
      <c r="B15" s="149" t="s">
        <v>226</v>
      </c>
      <c r="C15" s="158">
        <v>1978197</v>
      </c>
      <c r="D15" s="158">
        <v>1985127</v>
      </c>
      <c r="E15" s="150"/>
      <c r="F15" s="189"/>
      <c r="G15" s="189"/>
    </row>
    <row r="16" spans="1:7" ht="14.25" x14ac:dyDescent="0.2">
      <c r="A16" s="189"/>
      <c r="B16" s="149" t="s">
        <v>136</v>
      </c>
      <c r="C16" s="158">
        <v>0</v>
      </c>
      <c r="D16" s="158">
        <v>0</v>
      </c>
      <c r="E16" s="151"/>
      <c r="F16" s="189"/>
      <c r="G16" s="189"/>
    </row>
    <row r="17" spans="1:5" ht="14.25" x14ac:dyDescent="0.2">
      <c r="A17" s="152"/>
      <c r="B17" s="152"/>
      <c r="C17" s="152"/>
      <c r="D17" s="153"/>
      <c r="E17" s="154"/>
    </row>
    <row r="18" spans="1:5" ht="15" x14ac:dyDescent="0.25">
      <c r="A18" s="338" t="s">
        <v>146</v>
      </c>
      <c r="B18" s="339"/>
      <c r="C18" s="339"/>
      <c r="D18" s="339"/>
      <c r="E18" s="339"/>
    </row>
    <row r="19" spans="1:5" ht="14.25" x14ac:dyDescent="0.2">
      <c r="A19" s="189"/>
      <c r="B19" s="149" t="s">
        <v>227</v>
      </c>
      <c r="C19" s="158">
        <v>2862301</v>
      </c>
      <c r="D19" s="158">
        <v>3072176</v>
      </c>
      <c r="E19" s="150"/>
    </row>
    <row r="20" spans="1:5" ht="14.25" x14ac:dyDescent="0.2">
      <c r="A20" s="189"/>
      <c r="B20" s="149" t="s">
        <v>136</v>
      </c>
      <c r="C20" s="158">
        <v>0</v>
      </c>
      <c r="D20" s="158">
        <v>0</v>
      </c>
      <c r="E20" s="151"/>
    </row>
    <row r="21" spans="1:5" ht="14.25" x14ac:dyDescent="0.2">
      <c r="A21" s="152"/>
      <c r="B21" s="152"/>
      <c r="C21" s="152"/>
      <c r="D21" s="153"/>
      <c r="E21" s="154"/>
    </row>
    <row r="22" spans="1:5" ht="15" x14ac:dyDescent="0.25">
      <c r="A22" s="338" t="s">
        <v>147</v>
      </c>
      <c r="B22" s="339"/>
      <c r="C22" s="339"/>
      <c r="D22" s="339"/>
      <c r="E22" s="339"/>
    </row>
    <row r="23" spans="1:5" ht="14.25" x14ac:dyDescent="0.2">
      <c r="A23" s="189"/>
      <c r="B23" s="149" t="s">
        <v>136</v>
      </c>
      <c r="C23" s="158">
        <v>0</v>
      </c>
      <c r="D23" s="158">
        <v>0</v>
      </c>
      <c r="E23" s="150"/>
    </row>
    <row r="24" spans="1:5" ht="14.25" x14ac:dyDescent="0.2">
      <c r="A24" s="189"/>
      <c r="B24" s="149" t="s">
        <v>136</v>
      </c>
      <c r="C24" s="158">
        <v>0</v>
      </c>
      <c r="D24" s="158">
        <v>0</v>
      </c>
      <c r="E24" s="151"/>
    </row>
    <row r="25" spans="1:5" ht="14.25" x14ac:dyDescent="0.2">
      <c r="A25" s="152"/>
      <c r="B25" s="152"/>
      <c r="C25" s="152"/>
      <c r="D25" s="153"/>
      <c r="E25" s="154"/>
    </row>
    <row r="26" spans="1:5" ht="15" x14ac:dyDescent="0.25">
      <c r="A26" s="338" t="s">
        <v>148</v>
      </c>
      <c r="B26" s="339"/>
      <c r="C26" s="339"/>
      <c r="D26" s="339"/>
      <c r="E26" s="339"/>
    </row>
    <row r="27" spans="1:5" ht="14.25" x14ac:dyDescent="0.2">
      <c r="A27" s="189"/>
      <c r="B27" s="149" t="s">
        <v>228</v>
      </c>
      <c r="C27" s="158">
        <v>200000</v>
      </c>
      <c r="D27" s="158">
        <v>150000</v>
      </c>
      <c r="E27" s="150"/>
    </row>
    <row r="28" spans="1:5" ht="14.25" x14ac:dyDescent="0.2">
      <c r="A28" s="189"/>
      <c r="B28" s="149" t="s">
        <v>136</v>
      </c>
      <c r="C28" s="158">
        <v>0</v>
      </c>
      <c r="D28" s="158">
        <v>0</v>
      </c>
      <c r="E28" s="151"/>
    </row>
    <row r="29" spans="1:5" ht="14.25" x14ac:dyDescent="0.2">
      <c r="A29" s="152"/>
      <c r="B29" s="152"/>
      <c r="C29" s="152"/>
      <c r="D29" s="153"/>
      <c r="E29" s="154"/>
    </row>
    <row r="30" spans="1:5" ht="15" x14ac:dyDescent="0.25">
      <c r="A30" s="338" t="s">
        <v>149</v>
      </c>
      <c r="B30" s="339"/>
      <c r="C30" s="339"/>
      <c r="D30" s="339"/>
      <c r="E30" s="339"/>
    </row>
    <row r="31" spans="1:5" ht="14.25" x14ac:dyDescent="0.2">
      <c r="A31" s="189"/>
      <c r="B31" s="149" t="s">
        <v>229</v>
      </c>
      <c r="C31" s="158">
        <v>391004</v>
      </c>
      <c r="D31" s="158">
        <v>391004</v>
      </c>
      <c r="E31" s="150"/>
    </row>
    <row r="32" spans="1:5" ht="14.25" x14ac:dyDescent="0.2">
      <c r="A32" s="189"/>
      <c r="B32" s="149" t="s">
        <v>230</v>
      </c>
      <c r="C32" s="158">
        <v>479980</v>
      </c>
      <c r="D32" s="158">
        <v>937820</v>
      </c>
      <c r="E32" s="151"/>
    </row>
    <row r="33" spans="1:5" x14ac:dyDescent="0.2">
      <c r="A33" s="155"/>
      <c r="B33" s="155"/>
      <c r="C33" s="155"/>
      <c r="D33" s="155"/>
      <c r="E33" s="156"/>
    </row>
    <row r="34" spans="1:5" ht="15" x14ac:dyDescent="0.25">
      <c r="A34" s="338" t="s">
        <v>150</v>
      </c>
      <c r="B34" s="338"/>
      <c r="C34" s="177">
        <f>SUM(C10:C33)</f>
        <v>25998745</v>
      </c>
      <c r="D34" s="177">
        <f>SUM(D10:D33)</f>
        <v>27746454</v>
      </c>
      <c r="E34" s="178"/>
    </row>
    <row r="35" spans="1:5" x14ac:dyDescent="0.2">
      <c r="A35" s="157"/>
      <c r="B35" s="157"/>
      <c r="C35" s="157"/>
      <c r="D35" s="157"/>
      <c r="E35" s="157"/>
    </row>
    <row r="36" spans="1:5" x14ac:dyDescent="0.2">
      <c r="A36" s="340"/>
      <c r="B36" s="339"/>
      <c r="C36" s="339"/>
      <c r="D36" s="339"/>
      <c r="E36" s="339"/>
    </row>
  </sheetData>
  <sheetProtection algorithmName="SHA-512" hashValue="6/Nn6MQGNjPlJLt/8oYL8N38eFqrHfCEMPh1GVM1JktR/KAPiiTFD353lrSRKstNMhrSTbmVqOZAmj/r5TX1Tw==" saltValue="+D0yJg+xiIg2qmmXqFryAg==" spinCount="100000" sheet="1" objects="1" scenarios="1"/>
  <mergeCells count="11">
    <mergeCell ref="A36:E36"/>
    <mergeCell ref="A30:E30"/>
    <mergeCell ref="A34:B34"/>
    <mergeCell ref="A14:E14"/>
    <mergeCell ref="A26:E26"/>
    <mergeCell ref="A22:E22"/>
    <mergeCell ref="A2:E2"/>
    <mergeCell ref="A4:E4"/>
    <mergeCell ref="A6:B6"/>
    <mergeCell ref="A10:E10"/>
    <mergeCell ref="A18:E18"/>
  </mergeCells>
  <pageMargins left="0.7" right="0.7" top="0.75" bottom="0.75" header="0.3" footer="0.3"/>
  <pageSetup scale="79" firstPageNumber="8" orientation="portrait" r:id="rId1"/>
  <headerFooter>
    <oddFooter>&amp;LCity of Santa Monica
Exhibit C - Program Budget&amp;C&amp;P&amp;RFiscal Year 2022-23
Human Services Grants Program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AD80E-DB12-4849-8E84-385549CA4A93}">
  <dimension ref="A1"/>
  <sheetViews>
    <sheetView workbookViewId="0"/>
  </sheetViews>
  <sheetFormatPr defaultRowHeight="12.75" x14ac:dyDescent="0.2"/>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SharingLinks.9d2aab56-9f21-41af-aaec-668d6c564afd.Flexible.0368a3ac-35b1-411d-bebf-69b478ce4536</DisplayName>
        <AccountId>15</AccountId>
        <AccountType/>
      </UserInfo>
      <UserInfo>
        <DisplayName>SharingLinks.8c65eb13-7676-43a6-be84-0afa286af387.Flexible.9beb561e-8cbb-483e-8cf8-1ec59069809a</DisplayName>
        <AccountId>24</AccountId>
        <AccountType/>
      </UserInfo>
      <UserInfo>
        <DisplayName>Angel Villasenor</DisplayName>
        <AccountId>1208</AccountId>
        <AccountType/>
      </UserInfo>
      <UserInfo>
        <DisplayName>Marc Amaral</DisplayName>
        <AccountId>26</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5" ma:contentTypeDescription="Create a new document." ma:contentTypeScope="" ma:versionID="a6cc63959f8a8d13474a07cc0ce6d1a1">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42193fd16e3e15ab4d3fa00b4ba818a2"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CC06EF-B43B-4BD3-92E2-8FC8B0FB07EF}">
  <ds:schemaRefs>
    <ds:schemaRef ds:uri="http://schemas.microsoft.com/office/2006/metadata/longProperties"/>
  </ds:schemaRefs>
</ds:datastoreItem>
</file>

<file path=customXml/itemProps2.xml><?xml version="1.0" encoding="utf-8"?>
<ds:datastoreItem xmlns:ds="http://schemas.openxmlformats.org/officeDocument/2006/customXml" ds:itemID="{97D4D97A-7F06-4E8D-98A9-7DE62E8788CF}">
  <ds:schemaRefs>
    <ds:schemaRef ds:uri="http://schemas.microsoft.com/office/2006/metadata/properties"/>
    <ds:schemaRef ds:uri="http://schemas.microsoft.com/office/infopath/2007/PartnerControls"/>
    <ds:schemaRef ds:uri="daf46ea9-1fb0-4df5-b00f-12140a5586ec"/>
    <ds:schemaRef ds:uri="bdb8ef80-3d76-4f2b-ba95-731db74cbb70"/>
    <ds:schemaRef ds:uri="c503424b-3e12-4ddd-ab41-5c8973ad5bb3"/>
  </ds:schemaRefs>
</ds:datastoreItem>
</file>

<file path=customXml/itemProps3.xml><?xml version="1.0" encoding="utf-8"?>
<ds:datastoreItem xmlns:ds="http://schemas.openxmlformats.org/officeDocument/2006/customXml" ds:itemID="{71F1E783-91B7-46E6-8A35-9B03597815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148728A-3ABE-4BE2-8186-96DCFA2F47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PROGRAM BUDGET &amp; FISCAL REPORT</vt:lpstr>
      <vt:lpstr>PARTICIPANTS &amp; DEMOGRAPHICS</vt:lpstr>
      <vt:lpstr>CASH MATCH</vt:lpstr>
      <vt:lpstr>AGENCY FUNDING SOURCES</vt:lpstr>
      <vt:lpstr>'AGENCY FUNDING SOURCES'!Print_Area</vt:lpstr>
      <vt:lpstr>'CASH MATCH'!Print_Area</vt:lpstr>
      <vt:lpstr>'PARTICIPANTS &amp; DEMOGRAPHICS'!Print_Area</vt:lpstr>
      <vt:lpstr>'PROGRAM BUDGET &amp; FISCAL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cp:lastPrinted>2023-12-15T01:33:44Z</cp:lastPrinted>
  <dcterms:created xsi:type="dcterms:W3CDTF">1999-10-15T17:33:56Z</dcterms:created>
  <dcterms:modified xsi:type="dcterms:W3CDTF">2023-12-15T01:58:19Z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0x01010063B3EA2F09E89246A99484D285A4022E</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ESRI_WORKBOOK_ID">
    <vt:lpwstr>d4cf3feb028a4a33a3f0d0fd33a264b5</vt:lpwstr>
  </property>
  <property fmtid="{D5CDD505-2E9C-101B-9397-08002B2CF9AE}" pid="11" name="MediaServiceImageTags">
    <vt:lpwstr/>
  </property>
</Properties>
</file>