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330" documentId="8_{3EBEAC0A-1917-41FC-BC2C-880C8F7D251A}" xr6:coauthVersionLast="46" xr6:coauthVersionMax="47" xr10:uidLastSave="{BFAE9505-BCB6-4D41-B10F-543F7DAB2CFC}"/>
  <workbookProtection workbookAlgorithmName="SHA-512" workbookHashValue="PA55wkxaVCw6kac8Z0y4N0xA4mRsFTtILQV6M6iOJS5bKKPKy9nZ4SVM4Sc5AXvgiw8LiGxBzuuyIyKghOzdCQ==" workbookSaltValue="UcBe6EOtmgNaOMMLwVQ6iA=="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19" l="1"/>
  <c r="K43" i="19"/>
  <c r="J43" i="19"/>
  <c r="H43" i="19"/>
  <c r="G43" i="19"/>
  <c r="D43" i="19"/>
  <c r="N38" i="19"/>
  <c r="K38" i="19"/>
  <c r="J38" i="19"/>
  <c r="H38" i="19"/>
  <c r="G38" i="19"/>
  <c r="D38" i="19"/>
  <c r="N29" i="19"/>
  <c r="N46" i="19" s="1"/>
  <c r="K29" i="19"/>
  <c r="K46" i="19" s="1"/>
  <c r="J29" i="19"/>
  <c r="H29" i="19"/>
  <c r="H46" i="19" s="1"/>
  <c r="G29" i="19"/>
  <c r="G46" i="19" s="1"/>
  <c r="D29" i="19"/>
  <c r="J46" i="19" l="1"/>
  <c r="D46" i="19"/>
  <c r="I127" i="19"/>
  <c r="L59" i="19" l="1"/>
  <c r="M59" i="19" s="1"/>
  <c r="I59" i="19"/>
  <c r="L58" i="19"/>
  <c r="M58" i="19" s="1"/>
  <c r="I58" i="19"/>
  <c r="L90" i="19"/>
  <c r="M90" i="19" s="1"/>
  <c r="I90" i="19"/>
  <c r="L89" i="19"/>
  <c r="M89" i="19" s="1"/>
  <c r="I89" i="19"/>
  <c r="C32" i="30" l="1"/>
  <c r="D23" i="26" l="1"/>
  <c r="C23" i="26"/>
  <c r="B23" i="26"/>
  <c r="K144" i="19"/>
  <c r="J144" i="19"/>
  <c r="I144" i="19"/>
  <c r="C4" i="14"/>
  <c r="C3" i="14"/>
  <c r="N100" i="19"/>
  <c r="I115" i="19"/>
  <c r="I47" i="26" l="1"/>
  <c r="E47" i="26"/>
  <c r="L39" i="19" l="1"/>
  <c r="I39" i="19"/>
  <c r="M39" i="19" l="1"/>
  <c r="C34" i="30"/>
  <c r="D34" i="30"/>
  <c r="D13" i="19" l="1"/>
  <c r="D12" i="19"/>
  <c r="D11" i="19"/>
  <c r="D10" i="19"/>
  <c r="D9" i="19"/>
  <c r="L143" i="19" l="1"/>
  <c r="L142" i="19"/>
  <c r="L140" i="19"/>
  <c r="L139" i="19"/>
  <c r="L137" i="19"/>
  <c r="L136" i="19"/>
  <c r="L134" i="19"/>
  <c r="L133" i="19"/>
  <c r="L131" i="19"/>
  <c r="L130" i="19"/>
  <c r="L128" i="19"/>
  <c r="L127" i="19"/>
  <c r="L144" i="19" s="1"/>
  <c r="D8" i="19"/>
  <c r="D7" i="19"/>
  <c r="D6" i="19"/>
  <c r="H47" i="26" l="1"/>
  <c r="G47" i="26"/>
  <c r="F47" i="26"/>
  <c r="C8" i="14"/>
  <c r="C7" i="14"/>
  <c r="N117" i="19"/>
  <c r="K117" i="19"/>
  <c r="J117" i="19"/>
  <c r="F116" i="19"/>
  <c r="H117" i="19"/>
  <c r="G117" i="19"/>
  <c r="L116" i="19"/>
  <c r="M116" i="19" s="1"/>
  <c r="I116" i="19"/>
  <c r="H61" i="19"/>
  <c r="H7" i="19" s="1"/>
  <c r="G61" i="19"/>
  <c r="G7" i="19" s="1"/>
  <c r="H6" i="19"/>
  <c r="G6" i="19"/>
  <c r="E7" i="14"/>
  <c r="I107" i="19"/>
  <c r="I106" i="19"/>
  <c r="I105" i="19"/>
  <c r="I99" i="19"/>
  <c r="I98" i="19"/>
  <c r="I97" i="19"/>
  <c r="I91" i="19"/>
  <c r="I88" i="19"/>
  <c r="I87" i="19"/>
  <c r="I86" i="19"/>
  <c r="I85" i="19"/>
  <c r="I84" i="19"/>
  <c r="I83" i="19"/>
  <c r="I82" i="19"/>
  <c r="I81" i="19"/>
  <c r="I80" i="19"/>
  <c r="I79" i="19"/>
  <c r="I78" i="19"/>
  <c r="I77" i="19"/>
  <c r="I76" i="19"/>
  <c r="I75" i="19"/>
  <c r="I74" i="19"/>
  <c r="L107" i="19"/>
  <c r="M107" i="19" s="1"/>
  <c r="L106" i="19"/>
  <c r="M106" i="19" s="1"/>
  <c r="L99" i="19"/>
  <c r="M99" i="19" s="1"/>
  <c r="L98" i="19"/>
  <c r="M98" i="19" s="1"/>
  <c r="L86" i="19"/>
  <c r="M86" i="19" s="1"/>
  <c r="L85" i="19"/>
  <c r="M85" i="19" s="1"/>
  <c r="L84" i="19"/>
  <c r="M84" i="19" s="1"/>
  <c r="L83" i="19"/>
  <c r="M83" i="19" s="1"/>
  <c r="L82" i="19"/>
  <c r="M82" i="19" s="1"/>
  <c r="L81" i="19"/>
  <c r="M81" i="19" s="1"/>
  <c r="L80" i="19"/>
  <c r="M80" i="19" s="1"/>
  <c r="L79" i="19"/>
  <c r="M79" i="19" s="1"/>
  <c r="L78" i="19"/>
  <c r="M78" i="19" s="1"/>
  <c r="L77" i="19"/>
  <c r="M77" i="19" s="1"/>
  <c r="L76" i="19"/>
  <c r="M76" i="19" s="1"/>
  <c r="I67" i="19"/>
  <c r="L67" i="19"/>
  <c r="M67" i="19" s="1"/>
  <c r="I68" i="19"/>
  <c r="L68" i="19"/>
  <c r="M68" i="19" s="1"/>
  <c r="I52" i="19"/>
  <c r="L52" i="19"/>
  <c r="I53" i="19"/>
  <c r="L53" i="19"/>
  <c r="M53" i="19" s="1"/>
  <c r="I54" i="19"/>
  <c r="L54" i="19"/>
  <c r="M54" i="19" s="1"/>
  <c r="I55" i="19"/>
  <c r="L55" i="19"/>
  <c r="M55" i="19" s="1"/>
  <c r="I56" i="19"/>
  <c r="L56" i="19"/>
  <c r="M56" i="19" s="1"/>
  <c r="I57" i="19"/>
  <c r="L57" i="19"/>
  <c r="M57" i="19" s="1"/>
  <c r="I60" i="19"/>
  <c r="L60" i="19"/>
  <c r="M60" i="19" s="1"/>
  <c r="I27" i="19"/>
  <c r="E8" i="14"/>
  <c r="I45" i="19"/>
  <c r="I44" i="19"/>
  <c r="I28" i="19"/>
  <c r="I42" i="19"/>
  <c r="I41" i="19"/>
  <c r="I40" i="19"/>
  <c r="I37" i="19"/>
  <c r="I36" i="19"/>
  <c r="I35" i="19"/>
  <c r="I34" i="19"/>
  <c r="I33" i="19"/>
  <c r="I32" i="19"/>
  <c r="I31" i="19"/>
  <c r="I30" i="19"/>
  <c r="I51" i="19"/>
  <c r="G92" i="19"/>
  <c r="G9" i="19" s="1"/>
  <c r="L91" i="19"/>
  <c r="M91" i="19" s="1"/>
  <c r="L88" i="19"/>
  <c r="M88" i="19" s="1"/>
  <c r="L87" i="19"/>
  <c r="M87" i="19" s="1"/>
  <c r="L45" i="19"/>
  <c r="M45" i="19" s="1"/>
  <c r="L44" i="19"/>
  <c r="M44" i="19" s="1"/>
  <c r="L28" i="19"/>
  <c r="M28" i="19" s="1"/>
  <c r="L42" i="19"/>
  <c r="M42" i="19" s="1"/>
  <c r="L41" i="19"/>
  <c r="M41" i="19" s="1"/>
  <c r="L40" i="19"/>
  <c r="L37" i="19"/>
  <c r="M37" i="19" s="1"/>
  <c r="L36" i="19"/>
  <c r="M36" i="19" s="1"/>
  <c r="L35" i="19"/>
  <c r="M35" i="19" s="1"/>
  <c r="L34" i="19"/>
  <c r="M34" i="19" s="1"/>
  <c r="N6" i="19"/>
  <c r="N61" i="19"/>
  <c r="N7" i="19" s="1"/>
  <c r="N69" i="19"/>
  <c r="N8" i="19" s="1"/>
  <c r="N92" i="19"/>
  <c r="N9" i="19" s="1"/>
  <c r="J100" i="19"/>
  <c r="J10" i="19" s="1"/>
  <c r="K100" i="19"/>
  <c r="K10" i="19" s="1"/>
  <c r="N108" i="19"/>
  <c r="N11" i="19" s="1"/>
  <c r="L27" i="19"/>
  <c r="L30" i="19"/>
  <c r="L31" i="19"/>
  <c r="M31" i="19" s="1"/>
  <c r="L32" i="19"/>
  <c r="M32" i="19" s="1"/>
  <c r="L33" i="19"/>
  <c r="M33" i="19" s="1"/>
  <c r="L51" i="19"/>
  <c r="M51" i="19" s="1"/>
  <c r="J6" i="19"/>
  <c r="D47" i="26"/>
  <c r="C47" i="26"/>
  <c r="B47" i="26"/>
  <c r="D32" i="26"/>
  <c r="C32" i="26"/>
  <c r="B32" i="26"/>
  <c r="B4" i="14"/>
  <c r="B3" i="14"/>
  <c r="G69" i="19"/>
  <c r="G8" i="19" s="1"/>
  <c r="G100" i="19"/>
  <c r="G10" i="19" s="1"/>
  <c r="G108" i="19"/>
  <c r="G11" i="19" s="1"/>
  <c r="H69" i="19"/>
  <c r="H8" i="19" s="1"/>
  <c r="H92" i="19"/>
  <c r="H9" i="19" s="1"/>
  <c r="H100" i="19"/>
  <c r="H10" i="19" s="1"/>
  <c r="H108" i="19"/>
  <c r="H11" i="19" s="1"/>
  <c r="L66" i="19"/>
  <c r="M66" i="19" s="1"/>
  <c r="I117" i="19"/>
  <c r="I12" i="19" s="1"/>
  <c r="I66" i="19"/>
  <c r="L75" i="19"/>
  <c r="M75" i="19" s="1"/>
  <c r="L115" i="19"/>
  <c r="M115" i="19" s="1"/>
  <c r="K108" i="19"/>
  <c r="K11" i="19" s="1"/>
  <c r="J108" i="19"/>
  <c r="J11" i="19" s="1"/>
  <c r="L105" i="19"/>
  <c r="M105" i="19" s="1"/>
  <c r="L97" i="19"/>
  <c r="M97" i="19" s="1"/>
  <c r="L74" i="19"/>
  <c r="M74" i="19" s="1"/>
  <c r="K92" i="19"/>
  <c r="K9" i="19" s="1"/>
  <c r="J92" i="19"/>
  <c r="J9" i="19" s="1"/>
  <c r="K69" i="19"/>
  <c r="K8" i="19" s="1"/>
  <c r="J69" i="19"/>
  <c r="J8" i="19" s="1"/>
  <c r="K61" i="19"/>
  <c r="K7" i="19" s="1"/>
  <c r="J61" i="19"/>
  <c r="J7" i="19" s="1"/>
  <c r="K6" i="19"/>
  <c r="M40" i="19" l="1"/>
  <c r="L43" i="19"/>
  <c r="M43" i="19" s="1"/>
  <c r="I43" i="19"/>
  <c r="M30" i="19"/>
  <c r="L38" i="19"/>
  <c r="M38" i="19" s="1"/>
  <c r="I38" i="19"/>
  <c r="M27" i="19"/>
  <c r="L29" i="19"/>
  <c r="I29" i="19"/>
  <c r="G119" i="19"/>
  <c r="G13" i="19" s="1"/>
  <c r="G12" i="19"/>
  <c r="H119" i="19"/>
  <c r="H13" i="19" s="1"/>
  <c r="D12" i="14" s="1"/>
  <c r="C16" i="14" s="1"/>
  <c r="H12" i="19"/>
  <c r="N12" i="19"/>
  <c r="J12" i="19"/>
  <c r="J119" i="19"/>
  <c r="J13" i="19" s="1"/>
  <c r="K12" i="19"/>
  <c r="K119" i="19"/>
  <c r="K13" i="19" s="1"/>
  <c r="E9" i="14"/>
  <c r="C9" i="14"/>
  <c r="I92" i="19"/>
  <c r="I9" i="19" s="1"/>
  <c r="I100" i="19"/>
  <c r="I10" i="19" s="1"/>
  <c r="N10" i="19"/>
  <c r="I69" i="19"/>
  <c r="I8" i="19" s="1"/>
  <c r="I61" i="19"/>
  <c r="I7" i="19" s="1"/>
  <c r="L61" i="19"/>
  <c r="M61" i="19" s="1"/>
  <c r="I108" i="19"/>
  <c r="L92" i="19"/>
  <c r="L117" i="19"/>
  <c r="L12" i="19" s="1"/>
  <c r="L69" i="19"/>
  <c r="M69" i="19" s="1"/>
  <c r="L100" i="19"/>
  <c r="L10" i="19" s="1"/>
  <c r="M10" i="19" s="1"/>
  <c r="L108" i="19"/>
  <c r="M52" i="19"/>
  <c r="I46" i="19" l="1"/>
  <c r="I6" i="19" s="1"/>
  <c r="M29" i="19"/>
  <c r="L46" i="19"/>
  <c r="L6" i="19" s="1"/>
  <c r="M6" i="19" s="1"/>
  <c r="B50" i="26"/>
  <c r="C12" i="14"/>
  <c r="C15" i="14" s="1"/>
  <c r="D15" i="14" s="1"/>
  <c r="M12" i="19"/>
  <c r="F115" i="19"/>
  <c r="N119" i="19"/>
  <c r="N13" i="19" s="1"/>
  <c r="I11" i="19"/>
  <c r="I119" i="19"/>
  <c r="I13" i="19" s="1"/>
  <c r="M108" i="19"/>
  <c r="L119" i="19"/>
  <c r="L13" i="19" s="1"/>
  <c r="L11" i="19"/>
  <c r="M11" i="19" s="1"/>
  <c r="M92" i="19"/>
  <c r="L9" i="19"/>
  <c r="M9" i="19" s="1"/>
  <c r="L7" i="19"/>
  <c r="M7" i="19" s="1"/>
  <c r="M100" i="19"/>
  <c r="L8" i="19"/>
  <c r="M8" i="19" s="1"/>
  <c r="M117" i="19"/>
  <c r="M46" i="19" l="1"/>
  <c r="B14" i="19"/>
  <c r="M144" i="19"/>
  <c r="C50" i="26"/>
  <c r="E12" i="14"/>
  <c r="E15" i="14" s="1"/>
  <c r="F15" i="14" s="1"/>
  <c r="M13" i="19"/>
  <c r="F12" i="14"/>
  <c r="M119" i="19"/>
  <c r="D16" i="14"/>
  <c r="C18" i="14"/>
  <c r="D18" i="14" s="1"/>
  <c r="E16" i="14" l="1"/>
  <c r="E18" i="14" s="1"/>
  <c r="N144" i="19"/>
  <c r="B15" i="19"/>
  <c r="F16" i="14" l="1"/>
  <c r="F18" i="14"/>
</calcChain>
</file>

<file path=xl/sharedStrings.xml><?xml version="1.0" encoding="utf-8"?>
<sst xmlns="http://schemas.openxmlformats.org/spreadsheetml/2006/main" count="382" uniqueCount="253">
  <si>
    <t>FY 2022-23 HSGP Exhibit C1</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</si>
  <si>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</si>
  <si>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</si>
  <si>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</si>
  <si>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</si>
  <si>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</si>
  <si>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</si>
  <si>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</si>
  <si>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</si>
  <si>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</si>
  <si>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</si>
  <si>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</si>
  <si>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</si>
  <si>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</si>
  <si>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</si>
  <si>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</si>
  <si>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</si>
  <si>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</si>
  <si>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</si>
  <si>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</si>
  <si>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</si>
  <si>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</si>
  <si>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</si>
  <si>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</si>
  <si>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</si>
  <si>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</si>
  <si>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</si>
  <si>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</si>
  <si>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</si>
  <si>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</si>
  <si>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</si>
  <si>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</si>
  <si>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</si>
  <si>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</si>
  <si>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</si>
  <si>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</si>
  <si>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</si>
  <si>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</si>
  <si>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</si>
  <si>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</si>
  <si>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</si>
  <si>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</si>
  <si>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</si>
  <si>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</si>
  <si>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</si>
  <si>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</si>
  <si>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</si>
  <si>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</si>
  <si>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Legal Aid Foundation of Los Angeles</t>
  </si>
  <si>
    <t>PROGRAM NAME:</t>
  </si>
  <si>
    <t>General Community Legal Services Program</t>
  </si>
  <si>
    <t>REPORTING PERIOD:</t>
  </si>
  <si>
    <t>Mid-Year Report (1st Period): 7/1/22 - 12/31/22</t>
  </si>
  <si>
    <t>A. Total City Funds Disbursed to Date:</t>
  </si>
  <si>
    <t>B. Total City Funds Expended to Date:</t>
  </si>
  <si>
    <t>C. Cash Balance (Line A - Line B):</t>
  </si>
  <si>
    <t>FY 2022-23 Program Budget: 7/1/22-6/30/23</t>
  </si>
  <si>
    <t>Senior/Executive Management</t>
  </si>
  <si>
    <t>Federal</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</si>
  <si>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</si>
  <si>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</si>
  <si>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</si>
  <si>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</si>
  <si>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</si>
  <si>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</si>
  <si>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</si>
  <si>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</si>
  <si>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</si>
  <si>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</si>
  <si>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</si>
  <si>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</si>
  <si>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Kevin Mitchell</t>
  </si>
  <si>
    <t>Managinng Attorney</t>
  </si>
  <si>
    <t>Denise Mcgranahan</t>
  </si>
  <si>
    <t>Senior Attorney Step 7</t>
  </si>
  <si>
    <t>Romy Ganschow</t>
  </si>
  <si>
    <t>Staff Attorney Step 8</t>
  </si>
  <si>
    <t>Lynn Franco</t>
  </si>
  <si>
    <t>Staff Attorney Step 5</t>
  </si>
  <si>
    <t>Towne Morton</t>
  </si>
  <si>
    <t>Staff Attorney Step 2</t>
  </si>
  <si>
    <t>Zachary Genduso</t>
  </si>
  <si>
    <t>Rachael Salinas</t>
  </si>
  <si>
    <t>Senior Legal secretary Step 8</t>
  </si>
  <si>
    <t>Ever Meyer Cobon</t>
  </si>
  <si>
    <t>Paralegal Step 4</t>
  </si>
  <si>
    <t>Rosa Bravo</t>
  </si>
  <si>
    <t>Senior Receptionist</t>
  </si>
  <si>
    <t>Vacant</t>
  </si>
  <si>
    <t>Facilities Manager</t>
  </si>
  <si>
    <t>Grants &amp; Contract Manager</t>
  </si>
  <si>
    <t>Chief Development &amp; Marketing Dir.</t>
  </si>
  <si>
    <t>Linda Quintana</t>
  </si>
  <si>
    <t>Director of Fiscal Management</t>
  </si>
  <si>
    <t>Silvia Argueta</t>
  </si>
  <si>
    <t>Executive Director</t>
  </si>
  <si>
    <t>1A.  Staff Salaries TOTAL</t>
  </si>
  <si>
    <t>1B.  Staff Fringe Benefits</t>
  </si>
  <si>
    <t>List each fringe benefit as a percentage of total staff salaries listed above (FICA, SUI, Workers’ Compensation, Medical Insurance, Retirement, etc.).</t>
  </si>
  <si>
    <t>Description</t>
  </si>
  <si>
    <t>Medical Insurance 13.65%</t>
  </si>
  <si>
    <t>Dental Insurance 1.75%</t>
  </si>
  <si>
    <t>Group Life Insurance .10%</t>
  </si>
  <si>
    <t>Vision .25%</t>
  </si>
  <si>
    <t>Long Term Care/Disability .40%</t>
  </si>
  <si>
    <t>Retirement 6.50%</t>
  </si>
  <si>
    <t>FICA  7.65%</t>
  </si>
  <si>
    <t>SUI .50%, Workers' Comp 2.00%</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</si>
  <si>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</si>
  <si>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</si>
  <si>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</si>
  <si>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</si>
  <si>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</si>
  <si>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</si>
  <si>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Facility rent @ $9,226/month x 12 months</t>
  </si>
  <si>
    <t>Share of operating costs @ $1,170/month x 12 months</t>
  </si>
  <si>
    <t>Parking @ $1,400/month x 12 months</t>
  </si>
  <si>
    <t>Travel to training and conferences for housing/family law attorney, including registration, airfare, lodging, per diem,etc.</t>
  </si>
  <si>
    <t>Local mileage @ 150 miles/month x 12 months x $0.56/mile</t>
  </si>
  <si>
    <t>Property General Liability Insurance @ $5,548/year</t>
  </si>
  <si>
    <t>Professional Liability Insurance @ $$745/attorney x 4.83 FTE</t>
  </si>
  <si>
    <t>Office, computer supplies @ $350/month x 12 months</t>
  </si>
  <si>
    <t>Postage @ $100/month x 12 months</t>
  </si>
  <si>
    <t>Telephone/Online services @ $1,500/month x 12 months</t>
  </si>
  <si>
    <t>Lexis-Nexis/Westlaw @ $600/month x 12 months</t>
  </si>
  <si>
    <t>Audit</t>
  </si>
  <si>
    <t>Litigation expenses, court process services, translation, deposition costs @ $450/month x 12 months</t>
  </si>
  <si>
    <t>Voucher for low income landlord @ $1,000 per voucher</t>
  </si>
  <si>
    <t>Equipment rental/maintenance @ $700/month x 12 months</t>
  </si>
  <si>
    <t>Bar dues, Messenger service, computer hardware/softwares @ $400/month</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</si>
  <si>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</si>
  <si>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</si>
  <si>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</si>
  <si>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</si>
  <si>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</si>
  <si>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</si>
  <si>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</si>
  <si>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</si>
  <si>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</si>
  <si>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</si>
  <si>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</si>
  <si>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</si>
  <si>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</si>
  <si>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</si>
  <si>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</si>
  <si>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</si>
  <si>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</si>
  <si>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</si>
  <si>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</si>
  <si>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</si>
  <si>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</si>
  <si>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</si>
  <si>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</si>
  <si>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</si>
  <si>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</si>
  <si>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</si>
  <si>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 xml:space="preserve">     Legal Services Corporation</t>
  </si>
  <si>
    <t xml:space="preserve">     Calworks</t>
  </si>
  <si>
    <t>2.  Private/Corporate Grants</t>
  </si>
  <si>
    <t> </t>
  </si>
  <si>
    <t xml:space="preserve"> $                      -</t>
  </si>
  <si>
    <t>3.  Individual Donations</t>
  </si>
  <si>
    <t xml:space="preserve">     Fund Drive-Westside</t>
  </si>
  <si>
    <t>4.  Fundraising Events</t>
  </si>
  <si>
    <t xml:space="preserve">      Law Firm Campaign</t>
  </si>
  <si>
    <t xml:space="preserve">      Access to Justice Dinner</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</si>
  <si>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</si>
  <si>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</si>
  <si>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</si>
  <si>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</si>
  <si>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</si>
  <si>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</si>
  <si>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</si>
  <si>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</si>
  <si>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</si>
  <si>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</si>
  <si>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</si>
  <si>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</si>
  <si>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</si>
  <si>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</si>
  <si>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</si>
  <si>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</si>
  <si>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</si>
  <si>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</si>
  <si>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</si>
  <si>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</si>
  <si>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</si>
  <si>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</si>
  <si>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</si>
  <si>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</si>
  <si>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</si>
  <si>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</si>
  <si>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</si>
  <si>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</si>
  <si>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</si>
  <si>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</si>
  <si>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N/A</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</si>
  <si>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</si>
  <si>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</si>
  <si>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</si>
  <si>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</si>
  <si>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</si>
  <si>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</si>
  <si>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</si>
  <si>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</si>
  <si>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</si>
  <si>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</si>
  <si>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</si>
  <si>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</si>
  <si>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</si>
  <si>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</si>
  <si>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</si>
  <si>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</si>
  <si>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</si>
  <si>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</si>
  <si>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</si>
  <si>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</si>
  <si>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</si>
  <si>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</si>
  <si>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</si>
  <si>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</si>
  <si>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</si>
  <si>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</si>
  <si>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</si>
  <si>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</si>
  <si>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</si>
  <si>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</si>
  <si>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</si>
  <si>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</si>
  <si>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</si>
  <si>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</si>
  <si>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</si>
  <si>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</si>
  <si>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</si>
  <si>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</si>
  <si>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</si>
  <si>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</si>
  <si>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</si>
  <si>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</si>
  <si>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</si>
  <si>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</si>
  <si>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</si>
  <si>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</si>
  <si>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</si>
  <si>
    <t>Includes new/increase in funding</t>
  </si>
  <si>
    <t>State, County/Local</t>
  </si>
  <si>
    <t>Restricted to specific projects</t>
  </si>
  <si>
    <t>Foundations</t>
  </si>
  <si>
    <t>Variable</t>
  </si>
  <si>
    <t>Law Firm Campaign</t>
  </si>
  <si>
    <t>Other Donations</t>
  </si>
  <si>
    <t>Cy Pres Award</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</si>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</sst>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9D9D9"/>
        <bgColor rgb="FF000000"/>
      </patternFill>
    </fill>
    <fill>
      <patternFill patternType="solid">
        <fgColor rgb="FFFFFFFF"/>
        <bgColor rgb="FF000000"/>
      </patternFill>
    </fill>
  </fills>
  <borders count="6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rgb="FFBFBFBF"/>
      </left>
      <right style="thin">
        <color rgb="FFBFBFBF"/>
      </right>
      <top/>
      <bottom style="thin">
        <color rgb="FFBFBFBF"/>
      </bottom>
      <diagonal/>
    </border>
    <border>
      <left/>
      <right/>
      <top/>
      <bottom style="thin">
        <color rgb="FFBFBFBF"/>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7">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42" fontId="3" fillId="12" borderId="12" xfId="3" applyNumberFormat="1" applyFont="1" applyFill="1" applyBorder="1"/>
    <xf numFmtId="0" fontId="1" fillId="12" borderId="12" xfId="3" applyFill="1" applyBorder="1"/>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2" xfId="5"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60" xfId="5"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6" xfId="2" applyNumberFormat="1" applyFont="1"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0" fontId="1" fillId="0" borderId="0" xfId="3"/>
    <xf numFmtId="0" fontId="3" fillId="0" borderId="0" xfId="3" applyFont="1"/>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4" borderId="14" xfId="3" applyFont="1" applyFill="1" applyBorder="1" applyAlignment="1" applyProtection="1">
      <alignment horizontal="left" vertical="center" wrapText="1"/>
    </xf>
    <xf numFmtId="0" fontId="20"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1" fontId="21" fillId="6" borderId="14" xfId="3" quotePrefix="1" applyNumberFormat="1" applyFont="1" applyFill="1" applyBorder="1" applyAlignment="1" applyProtection="1">
      <alignment vertical="center" wrapText="1"/>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4" borderId="46" xfId="3" applyFont="1" applyFill="1" applyBorder="1" applyAlignment="1" applyProtection="1">
      <alignment horizontal="center" vertical="center" wrapText="1"/>
    </xf>
    <xf numFmtId="0" fontId="20" fillId="4" borderId="4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164" fontId="1" fillId="14"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wrapText="1"/>
    </xf>
    <xf numFmtId="49" fontId="1" fillId="12" borderId="57"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3" applyNumberFormat="1" applyFill="1" applyBorder="1" applyAlignment="1" applyProtection="1">
      <alignment horizontal="left" vertical="top" wrapText="1"/>
    </xf>
    <xf numFmtId="49" fontId="1" fillId="12" borderId="53"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xf>
    <xf numFmtId="0" fontId="2" fillId="4" borderId="11" xfId="3" applyFont="1" applyFill="1" applyBorder="1" applyAlignment="1" applyProtection="1">
      <alignment wrapText="1"/>
    </xf>
    <xf numFmtId="49" fontId="1" fillId="12" borderId="55" xfId="3" applyNumberFormat="1" applyFill="1" applyBorder="1" applyAlignment="1" applyProtection="1">
      <alignment horizontal="left" vertical="top" wrapText="1"/>
    </xf>
    <xf numFmtId="49" fontId="1" fillId="12" borderId="56" xfId="3" applyNumberFormat="1" applyFill="1" applyBorder="1" applyAlignment="1" applyProtection="1">
      <alignment horizontal="left" vertical="top"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8"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6" fontId="1" fillId="14" borderId="63" xfId="0" applyNumberFormat="1" applyFont="1" applyFill="1" applyBorder="1" applyProtection="1"/>
    <xf numFmtId="0" fontId="1" fillId="7" borderId="29" xfId="0" applyFont="1" applyFill="1" applyBorder="1" applyProtection="1"/>
    <xf numFmtId="0" fontId="1" fillId="15" borderId="64" xfId="0" applyFont="1" applyFill="1" applyBorder="1" applyProtection="1"/>
    <xf numFmtId="0" fontId="1" fillId="14" borderId="63"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1" borderId="0" xfId="3" applyFont="1" applyFill="1" applyAlignment="1">
      <alignment horizontal="left" vertical="center" wrapText="1"/>
    </xf>
    <xf numFmtId="0" fontId="1" fillId="0" borderId="0" xfId="3" applyAlignment="1">
      <alignment horizontal="left" vertical="center" wrapText="1"/>
    </xf>
    <xf numFmtId="0" fontId="13" fillId="0" borderId="0" xfId="3" applyFont="1" applyAlignment="1">
      <alignment horizontal="center"/>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20" fillId="4" borderId="47" xfId="3" applyFont="1" applyFill="1" applyBorder="1" applyAlignment="1" applyProtection="1">
      <alignment horizontal="left" vertical="center" wrapText="1"/>
    </xf>
    <xf numFmtId="0" fontId="20" fillId="4" borderId="50" xfId="3" applyFont="1" applyFill="1" applyBorder="1" applyAlignment="1" applyProtection="1">
      <alignment horizontal="left" vertical="center" wrapText="1"/>
    </xf>
    <xf numFmtId="0" fontId="20" fillId="4" borderId="48"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2" fillId="0" borderId="0" xfId="3" applyFont="1" applyAlignment="1"/>
    <xf numFmtId="0" fontId="1" fillId="0" borderId="0" xfId="3" applyAlignment="1"/>
    <xf numFmtId="0" fontId="3" fillId="0" borderId="0" xfId="3" applyFont="1" applyAlignment="1"/>
    <xf numFmtId="0" fontId="13" fillId="0" borderId="0" xfId="3" applyFont="1" applyAlignment="1">
      <alignment vertical="top"/>
    </xf>
    <xf numFmtId="0" fontId="31" fillId="0" borderId="0" xfId="3" applyFont="1" applyAlignment="1"/>
    <xf numFmtId="0" fontId="4" fillId="0" borderId="48"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6" customFormat="1" ht="18" x14ac:dyDescent="0.25">
      <c r="A1" s="317" t="s">
        <v>0</v>
      </c>
      <c r="B1" s="317"/>
      <c r="C1" s="317"/>
    </row>
    <row r="2" spans="1:3" s="137" customFormat="1" ht="18" x14ac:dyDescent="0.25">
      <c r="A2" s="317" t="s">
        <v>1</v>
      </c>
      <c r="B2" s="317"/>
      <c r="C2" s="317"/>
    </row>
    <row r="3" spans="1:3" s="138" customFormat="1" ht="13.5" thickBot="1" x14ac:dyDescent="0.25">
      <c r="A3" s="137"/>
      <c r="B3" s="137"/>
      <c r="C3" s="137"/>
    </row>
    <row r="4" spans="1:3" s="137" customFormat="1" ht="15.75" thickBot="1" x14ac:dyDescent="0.25">
      <c r="A4" s="139" t="s">
        <v>2</v>
      </c>
      <c r="B4" s="140" t="s">
        <v>3</v>
      </c>
      <c r="C4" s="140" t="s">
        <v>4</v>
      </c>
    </row>
    <row r="5" spans="1:3" s="137" customFormat="1" ht="29.25" thickBot="1" x14ac:dyDescent="0.25">
      <c r="A5" s="34" t="s">
        <v>5</v>
      </c>
      <c r="B5" s="33" t="s">
        <v>6</v>
      </c>
      <c r="C5" s="32">
        <v>44963</v>
      </c>
    </row>
    <row r="6" spans="1:3" s="137" customFormat="1" ht="29.25" thickBot="1" x14ac:dyDescent="0.25">
      <c r="A6" s="34" t="s">
        <v>7</v>
      </c>
      <c r="B6" s="33" t="s">
        <v>8</v>
      </c>
      <c r="C6" s="32">
        <v>45145</v>
      </c>
    </row>
    <row r="8" spans="1:3" ht="17.25" customHeight="1" x14ac:dyDescent="0.2">
      <c r="A8" s="315" t="s">
        <v>9</v>
      </c>
      <c r="B8" s="315"/>
      <c r="C8" s="315"/>
    </row>
    <row r="9" spans="1:3" ht="74.25" customHeight="1" x14ac:dyDescent="0.2">
      <c r="A9" s="316" t="s">
        <v>10</v>
      </c>
      <c r="B9" s="316"/>
      <c r="C9" s="316"/>
    </row>
    <row r="10" spans="1:3" ht="45.75" customHeight="1" x14ac:dyDescent="0.2">
      <c r="A10" s="316" t="s">
        <v>11</v>
      </c>
      <c r="B10" s="316"/>
      <c r="C10" s="316"/>
    </row>
    <row r="11" spans="1:3" ht="90" customHeight="1" x14ac:dyDescent="0.2">
      <c r="A11" s="316" t="s">
        <v>12</v>
      </c>
      <c r="B11" s="316"/>
      <c r="C11" s="316"/>
    </row>
    <row r="12" spans="1:3" ht="11.25" customHeight="1" x14ac:dyDescent="0.2">
      <c r="A12" s="316"/>
      <c r="B12" s="316"/>
      <c r="C12" s="316"/>
    </row>
    <row r="13" spans="1:3" ht="15" customHeight="1" x14ac:dyDescent="0.2">
      <c r="A13" s="315" t="s">
        <v>13</v>
      </c>
      <c r="B13" s="315"/>
      <c r="C13" s="315"/>
    </row>
    <row r="14" spans="1:3" ht="65.25" customHeight="1" x14ac:dyDescent="0.2">
      <c r="A14" s="316" t="s">
        <v>14</v>
      </c>
      <c r="B14" s="316"/>
      <c r="C14" s="316"/>
    </row>
    <row r="15" spans="1:3" s="12" customFormat="1" ht="50.25" customHeight="1" x14ac:dyDescent="0.2">
      <c r="A15" s="316" t="s">
        <v>15</v>
      </c>
      <c r="B15" s="316"/>
      <c r="C15" s="316"/>
    </row>
    <row r="16" spans="1:3" x14ac:dyDescent="0.2">
      <c r="A16" s="316"/>
      <c r="B16" s="316"/>
      <c r="C16" s="316"/>
    </row>
    <row r="17" spans="1:3" ht="16.5" customHeight="1" x14ac:dyDescent="0.2">
      <c r="A17" s="318" t="s">
        <v>16</v>
      </c>
      <c r="B17" s="318"/>
      <c r="C17" s="318"/>
    </row>
    <row r="18" spans="1:3" ht="30.75" customHeight="1" x14ac:dyDescent="0.2">
      <c r="A18" s="319" t="s">
        <v>17</v>
      </c>
      <c r="B18" s="319"/>
      <c r="C18" s="319"/>
    </row>
    <row r="19" spans="1:3" ht="30" customHeight="1" x14ac:dyDescent="0.2">
      <c r="A19" s="319" t="s">
        <v>18</v>
      </c>
      <c r="B19" s="319"/>
      <c r="C19" s="319"/>
    </row>
    <row r="20" spans="1:3" s="12" customFormat="1" ht="24.75" customHeight="1" x14ac:dyDescent="0.2">
      <c r="A20" s="319" t="s">
        <v>19</v>
      </c>
      <c r="B20" s="319"/>
      <c r="C20" s="319"/>
    </row>
    <row r="21" spans="1:3" ht="30" customHeight="1" x14ac:dyDescent="0.2">
      <c r="A21" s="319" t="s">
        <v>20</v>
      </c>
      <c r="B21" s="319"/>
      <c r="C21" s="319"/>
    </row>
    <row r="22" spans="1:3" x14ac:dyDescent="0.2">
      <c r="A22" s="316"/>
      <c r="B22" s="316"/>
      <c r="C22" s="316"/>
    </row>
    <row r="23" spans="1:3" ht="12.75" customHeight="1" x14ac:dyDescent="0.2">
      <c r="A23" s="318" t="s">
        <v>21</v>
      </c>
      <c r="B23" s="318"/>
      <c r="C23" s="318"/>
    </row>
    <row r="24" spans="1:3" s="12" customFormat="1" ht="172.5" customHeight="1" x14ac:dyDescent="0.2">
      <c r="A24" s="319" t="s">
        <v>22</v>
      </c>
      <c r="B24" s="319"/>
      <c r="C24" s="319"/>
    </row>
    <row r="25" spans="1:3" ht="174.75" customHeight="1" x14ac:dyDescent="0.2">
      <c r="A25" s="319" t="s">
        <v>23</v>
      </c>
      <c r="B25" s="319"/>
      <c r="C25" s="319"/>
    </row>
    <row r="26" spans="1:3" x14ac:dyDescent="0.2">
      <c r="A26" s="316"/>
      <c r="B26" s="316"/>
      <c r="C26" s="316"/>
    </row>
    <row r="27" spans="1:3" ht="13.5" customHeight="1" x14ac:dyDescent="0.2">
      <c r="A27" s="318" t="s">
        <v>24</v>
      </c>
      <c r="B27" s="318"/>
      <c r="C27" s="318"/>
    </row>
    <row r="28" spans="1:3" ht="54" customHeight="1" x14ac:dyDescent="0.2">
      <c r="A28" s="319" t="s">
        <v>25</v>
      </c>
      <c r="B28" s="319"/>
      <c r="C28" s="319"/>
    </row>
    <row r="29" spans="1:3" ht="31.5" customHeight="1" x14ac:dyDescent="0.2">
      <c r="A29" s="319" t="s">
        <v>26</v>
      </c>
      <c r="B29" s="319"/>
      <c r="C29" s="319"/>
    </row>
    <row r="30" spans="1:3" ht="55.5" customHeight="1" x14ac:dyDescent="0.2">
      <c r="A30" s="319" t="s">
        <v>27</v>
      </c>
      <c r="B30" s="319"/>
      <c r="C30" s="319"/>
    </row>
    <row r="31" spans="1:3" x14ac:dyDescent="0.2">
      <c r="A31" s="316"/>
      <c r="B31" s="316"/>
      <c r="C31" s="316"/>
    </row>
    <row r="32" spans="1:3" x14ac:dyDescent="0.2">
      <c r="A32" s="315" t="s">
        <v>28</v>
      </c>
      <c r="B32" s="315"/>
      <c r="C32" s="315"/>
    </row>
    <row r="33" spans="1:3" ht="43.5" customHeight="1" x14ac:dyDescent="0.2">
      <c r="A33" s="316" t="s">
        <v>29</v>
      </c>
      <c r="B33" s="316"/>
      <c r="C33" s="316"/>
    </row>
    <row r="35" spans="1:3" x14ac:dyDescent="0.2">
      <c r="A35" s="315" t="s">
        <v>30</v>
      </c>
      <c r="B35" s="315"/>
      <c r="C35" s="315"/>
    </row>
    <row r="36" spans="1:3" ht="54" customHeight="1" x14ac:dyDescent="0.2">
      <c r="A36" s="316" t="s">
        <v>31</v>
      </c>
      <c r="B36" s="316"/>
      <c r="C36" s="316"/>
    </row>
    <row r="37" spans="1:3" x14ac:dyDescent="0.2">
      <c r="A37" s="316"/>
      <c r="B37" s="316"/>
      <c r="C37" s="316"/>
    </row>
    <row r="38" spans="1:3" x14ac:dyDescent="0.2">
      <c r="A38" s="315" t="s">
        <v>32</v>
      </c>
      <c r="B38" s="315"/>
      <c r="C38" s="315"/>
    </row>
    <row r="39" spans="1:3" ht="86.25" customHeight="1" x14ac:dyDescent="0.2">
      <c r="A39" s="316" t="s">
        <v>33</v>
      </c>
      <c r="B39" s="316"/>
      <c r="C39" s="316"/>
    </row>
    <row r="41" spans="1:3" x14ac:dyDescent="0.2">
      <c r="A41" s="315" t="s">
        <v>34</v>
      </c>
      <c r="B41" s="315"/>
      <c r="C41" s="315"/>
    </row>
    <row r="42" spans="1:3" ht="77.25" customHeight="1" x14ac:dyDescent="0.2">
      <c r="A42" s="316" t="s">
        <v>35</v>
      </c>
      <c r="B42" s="316"/>
      <c r="C42" s="316"/>
    </row>
  </sheetData>
  <sheetProtection algorithmName="SHA-512" hashValue="FoJkSP77TyXObnD2WHFioQDQXK7tMuo5pGlwFp2GgbQk9GlwhWOpI4i3velhRHKXCu42UevHgjBImWLFP2qmgQ==" saltValue="UCPwSQoL5WdGf7VYF5a/mw==" spinCount="100000" sheet="1" objects="1" scenarios="1"/>
  <mergeCells count="35">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19:C19"/>
    <mergeCell ref="A20:C20"/>
    <mergeCell ref="A21:C21"/>
    <mergeCell ref="A22:C22"/>
    <mergeCell ref="A37:C37"/>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s>
  <printOptions horizontalCentered="1"/>
  <pageMargins left="0.7" right="0.7" top="0.75" bottom="0.75" header="0.3" footer="0.3"/>
  <pageSetup scale="83" orientation="portrait" horizontalDpi="4294967295" verticalDpi="4294967295" r:id="rId1"/>
  <headerFooter>
    <oddFooter>&amp;LCity of Santa Monica
Exhibit C1 -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47"/>
  <sheetViews>
    <sheetView showGridLines="0" zoomScale="80" zoomScaleNormal="80" workbookViewId="0">
      <selection activeCell="N1" sqref="N1"/>
    </sheetView>
  </sheetViews>
  <sheetFormatPr defaultColWidth="8.85546875" defaultRowHeight="12.75" outlineLevelRow="1" x14ac:dyDescent="0.2"/>
  <cols>
    <col min="1" max="1" width="33.140625" style="196" customWidth="1"/>
    <col min="2" max="2" width="32.5703125" style="196" customWidth="1"/>
    <col min="3" max="3" width="30.42578125" style="196" customWidth="1"/>
    <col min="4" max="4" width="11.140625" style="196" customWidth="1"/>
    <col min="5" max="5" width="10.85546875" style="196" customWidth="1"/>
    <col min="6" max="6" width="10" style="196" customWidth="1"/>
    <col min="7" max="9" width="14.85546875" style="196" customWidth="1"/>
    <col min="10" max="12" width="14.42578125" style="196" customWidth="1"/>
    <col min="13" max="13" width="13.85546875" style="8" bestFit="1" customWidth="1"/>
    <col min="14" max="14" width="16.7109375" style="7" customWidth="1"/>
    <col min="15" max="16384" width="8.85546875" style="196"/>
  </cols>
  <sheetData>
    <row r="1" spans="1:14" ht="18" x14ac:dyDescent="0.25">
      <c r="A1" s="193" t="s">
        <v>36</v>
      </c>
      <c r="B1" s="194"/>
      <c r="C1" s="195"/>
      <c r="D1" s="195"/>
      <c r="E1" s="195"/>
      <c r="F1" s="195"/>
      <c r="G1" s="195"/>
      <c r="H1" s="195"/>
      <c r="I1" s="195"/>
      <c r="J1" s="195"/>
      <c r="K1" s="195"/>
      <c r="L1" s="195"/>
      <c r="M1" s="19"/>
      <c r="N1" s="18"/>
    </row>
    <row r="2" spans="1:14" ht="18" x14ac:dyDescent="0.2">
      <c r="A2" s="197" t="s">
        <v>37</v>
      </c>
      <c r="B2" s="194"/>
      <c r="C2" s="195"/>
      <c r="D2" s="195"/>
      <c r="E2" s="195"/>
      <c r="F2" s="195"/>
      <c r="G2" s="195"/>
      <c r="H2" s="195"/>
      <c r="I2" s="195"/>
      <c r="J2" s="195"/>
      <c r="K2" s="195"/>
      <c r="L2" s="195"/>
      <c r="M2" s="19"/>
      <c r="N2" s="18"/>
    </row>
    <row r="3" spans="1:14" ht="13.5" thickBot="1" x14ac:dyDescent="0.25">
      <c r="A3" s="194"/>
      <c r="B3" s="194"/>
      <c r="C3" s="195"/>
      <c r="D3" s="195"/>
      <c r="E3" s="195"/>
      <c r="F3" s="195"/>
      <c r="G3" s="195"/>
      <c r="H3" s="195"/>
      <c r="I3" s="195"/>
      <c r="J3" s="195"/>
      <c r="K3" s="195"/>
      <c r="L3" s="195"/>
      <c r="M3" s="19"/>
      <c r="N3" s="18"/>
    </row>
    <row r="4" spans="1:14" ht="13.5" thickBot="1" x14ac:dyDescent="0.25">
      <c r="A4" s="198" t="s">
        <v>38</v>
      </c>
      <c r="B4" s="199"/>
      <c r="C4" s="199"/>
      <c r="D4" s="199"/>
      <c r="E4" s="199"/>
      <c r="F4" s="199"/>
      <c r="G4" s="199"/>
      <c r="H4" s="199"/>
      <c r="I4" s="199"/>
      <c r="J4" s="199"/>
      <c r="K4" s="199"/>
      <c r="L4" s="199"/>
      <c r="M4" s="68"/>
      <c r="N4" s="200"/>
    </row>
    <row r="5" spans="1:14" ht="33.75" x14ac:dyDescent="0.2">
      <c r="A5" s="201"/>
      <c r="B5" s="202"/>
      <c r="C5" s="202"/>
      <c r="D5" s="202"/>
      <c r="E5" s="202"/>
      <c r="F5" s="202"/>
      <c r="G5" s="203" t="s">
        <v>39</v>
      </c>
      <c r="H5" s="203" t="s">
        <v>40</v>
      </c>
      <c r="I5" s="203" t="s">
        <v>41</v>
      </c>
      <c r="J5" s="203" t="s">
        <v>42</v>
      </c>
      <c r="K5" s="203" t="s">
        <v>43</v>
      </c>
      <c r="L5" s="203" t="s">
        <v>44</v>
      </c>
      <c r="M5" s="74" t="s">
        <v>45</v>
      </c>
      <c r="N5" s="75" t="s">
        <v>46</v>
      </c>
    </row>
    <row r="6" spans="1:14" x14ac:dyDescent="0.2">
      <c r="A6" s="204" t="s">
        <v>47</v>
      </c>
      <c r="B6" s="205" t="s">
        <v>48</v>
      </c>
      <c r="C6" s="205"/>
      <c r="D6" s="206" t="str">
        <f>A24</f>
        <v>1A.  Staff Salaries</v>
      </c>
      <c r="G6" s="85">
        <f t="shared" ref="G6:I6" si="0">G46</f>
        <v>606715.29</v>
      </c>
      <c r="H6" s="85">
        <f t="shared" si="0"/>
        <v>524220.29</v>
      </c>
      <c r="I6" s="85">
        <f t="shared" si="0"/>
        <v>82495</v>
      </c>
      <c r="J6" s="85">
        <f t="shared" ref="J6:K6" si="1">J46</f>
        <v>259425</v>
      </c>
      <c r="K6" s="85">
        <f t="shared" si="1"/>
        <v>264795</v>
      </c>
      <c r="L6" s="85">
        <f>L46</f>
        <v>524220</v>
      </c>
      <c r="M6" s="16">
        <f t="shared" ref="M6:M13" si="2">IFERROR(L6/H6,"N/A")</f>
        <v>0.99999944679745234</v>
      </c>
      <c r="N6" s="87">
        <f>N46</f>
        <v>606715</v>
      </c>
    </row>
    <row r="7" spans="1:14" x14ac:dyDescent="0.2">
      <c r="A7" s="204" t="s">
        <v>49</v>
      </c>
      <c r="B7" s="207" t="s">
        <v>50</v>
      </c>
      <c r="C7" s="207"/>
      <c r="D7" s="206" t="str">
        <f>A48</f>
        <v>1B.  Staff Fringe Benefits</v>
      </c>
      <c r="G7" s="85">
        <f t="shared" ref="G7:I7" si="3">G61</f>
        <v>201344</v>
      </c>
      <c r="H7" s="85">
        <f t="shared" si="3"/>
        <v>0</v>
      </c>
      <c r="I7" s="85">
        <f t="shared" si="3"/>
        <v>201344</v>
      </c>
      <c r="J7" s="85">
        <f>J61</f>
        <v>0</v>
      </c>
      <c r="K7" s="85">
        <f>K61</f>
        <v>0</v>
      </c>
      <c r="L7" s="85">
        <f>L61</f>
        <v>0</v>
      </c>
      <c r="M7" s="16" t="str">
        <f t="shared" si="2"/>
        <v>N/A</v>
      </c>
      <c r="N7" s="87">
        <f>N61</f>
        <v>173561</v>
      </c>
    </row>
    <row r="8" spans="1:14" x14ac:dyDescent="0.2">
      <c r="A8" s="208"/>
      <c r="D8" s="206" t="str">
        <f>A63</f>
        <v>2.  Consultant Services</v>
      </c>
      <c r="G8" s="85">
        <f t="shared" ref="G8:I8" si="4">G69</f>
        <v>0</v>
      </c>
      <c r="H8" s="85">
        <f t="shared" si="4"/>
        <v>0</v>
      </c>
      <c r="I8" s="85">
        <f t="shared" si="4"/>
        <v>0</v>
      </c>
      <c r="J8" s="85">
        <f>J69</f>
        <v>0</v>
      </c>
      <c r="K8" s="85">
        <f>K69</f>
        <v>0</v>
      </c>
      <c r="L8" s="85">
        <f>L69</f>
        <v>0</v>
      </c>
      <c r="M8" s="16" t="str">
        <f t="shared" si="2"/>
        <v>N/A</v>
      </c>
      <c r="N8" s="87">
        <f>N69</f>
        <v>0</v>
      </c>
    </row>
    <row r="9" spans="1:14" x14ac:dyDescent="0.2">
      <c r="A9" s="208"/>
      <c r="D9" s="206" t="str">
        <f>A71</f>
        <v>3.  Operating Expenses</v>
      </c>
      <c r="G9" s="85">
        <f t="shared" ref="G9:L9" si="5">G92</f>
        <v>209406</v>
      </c>
      <c r="H9" s="85">
        <f t="shared" si="5"/>
        <v>0</v>
      </c>
      <c r="I9" s="85">
        <f t="shared" si="5"/>
        <v>209406</v>
      </c>
      <c r="J9" s="85">
        <f t="shared" si="5"/>
        <v>0</v>
      </c>
      <c r="K9" s="85">
        <f t="shared" si="5"/>
        <v>0</v>
      </c>
      <c r="L9" s="85">
        <f t="shared" si="5"/>
        <v>0</v>
      </c>
      <c r="M9" s="16" t="str">
        <f t="shared" si="2"/>
        <v>N/A</v>
      </c>
      <c r="N9" s="87">
        <f>N92</f>
        <v>203557</v>
      </c>
    </row>
    <row r="10" spans="1:14" x14ac:dyDescent="0.2">
      <c r="A10" s="209" t="s">
        <v>51</v>
      </c>
      <c r="B10" s="210" t="s">
        <v>61</v>
      </c>
      <c r="D10" s="206" t="str">
        <f>A94</f>
        <v>4.  Direct Client Support</v>
      </c>
      <c r="G10" s="85">
        <f>G100</f>
        <v>0</v>
      </c>
      <c r="H10" s="85">
        <f t="shared" ref="H10:N10" si="6">H100</f>
        <v>0</v>
      </c>
      <c r="I10" s="85">
        <f t="shared" si="6"/>
        <v>0</v>
      </c>
      <c r="J10" s="85">
        <f t="shared" si="6"/>
        <v>0</v>
      </c>
      <c r="K10" s="85">
        <f t="shared" si="6"/>
        <v>0</v>
      </c>
      <c r="L10" s="85">
        <f t="shared" si="6"/>
        <v>0</v>
      </c>
      <c r="M10" s="16" t="str">
        <f t="shared" si="2"/>
        <v>N/A</v>
      </c>
      <c r="N10" s="87">
        <f t="shared" si="6"/>
        <v>0</v>
      </c>
    </row>
    <row r="11" spans="1:14" x14ac:dyDescent="0.2">
      <c r="A11" s="208"/>
      <c r="D11" s="206" t="str">
        <f>A102</f>
        <v>5.  Other</v>
      </c>
      <c r="G11" s="85">
        <f>G108</f>
        <v>0</v>
      </c>
      <c r="H11" s="85">
        <f t="shared" ref="H11:N11" si="7">H108</f>
        <v>0</v>
      </c>
      <c r="I11" s="85">
        <f t="shared" si="7"/>
        <v>0</v>
      </c>
      <c r="J11" s="85">
        <f t="shared" si="7"/>
        <v>0</v>
      </c>
      <c r="K11" s="85">
        <f t="shared" si="7"/>
        <v>0</v>
      </c>
      <c r="L11" s="85">
        <f t="shared" si="7"/>
        <v>0</v>
      </c>
      <c r="M11" s="16" t="str">
        <f t="shared" si="2"/>
        <v>N/A</v>
      </c>
      <c r="N11" s="87">
        <f t="shared" si="7"/>
        <v>0</v>
      </c>
    </row>
    <row r="12" spans="1:14" x14ac:dyDescent="0.2">
      <c r="A12" s="208"/>
      <c r="D12" s="206" t="str">
        <f>A110</f>
        <v>6.  Indirect Administrative Costs</v>
      </c>
      <c r="G12" s="85">
        <f>G117</f>
        <v>101746.5</v>
      </c>
      <c r="H12" s="85">
        <f t="shared" ref="H12:L12" si="8">H117</f>
        <v>0</v>
      </c>
      <c r="I12" s="85">
        <f t="shared" si="8"/>
        <v>101746.5</v>
      </c>
      <c r="J12" s="85">
        <f t="shared" si="8"/>
        <v>0</v>
      </c>
      <c r="K12" s="85">
        <f t="shared" si="8"/>
        <v>0</v>
      </c>
      <c r="L12" s="85">
        <f t="shared" si="8"/>
        <v>0</v>
      </c>
      <c r="M12" s="16" t="str">
        <f t="shared" si="2"/>
        <v>N/A</v>
      </c>
      <c r="N12" s="87">
        <f>N117</f>
        <v>98383</v>
      </c>
    </row>
    <row r="13" spans="1:14" x14ac:dyDescent="0.2">
      <c r="A13" s="208" t="s">
        <v>53</v>
      </c>
      <c r="B13" s="211">
        <v>524220</v>
      </c>
      <c r="D13" s="212" t="str">
        <f>C119</f>
        <v>7.   TOTAL BUDGET</v>
      </c>
      <c r="E13" s="194"/>
      <c r="F13" s="194"/>
      <c r="G13" s="86">
        <f>G119</f>
        <v>1119211.79</v>
      </c>
      <c r="H13" s="86">
        <f t="shared" ref="H13:L13" si="9">H119</f>
        <v>524220.29</v>
      </c>
      <c r="I13" s="86">
        <f t="shared" si="9"/>
        <v>594991.5</v>
      </c>
      <c r="J13" s="86">
        <f t="shared" si="9"/>
        <v>259425</v>
      </c>
      <c r="K13" s="86">
        <f t="shared" si="9"/>
        <v>264795</v>
      </c>
      <c r="L13" s="86">
        <f t="shared" si="9"/>
        <v>524220</v>
      </c>
      <c r="M13" s="17">
        <f t="shared" si="2"/>
        <v>0.99999944679745234</v>
      </c>
      <c r="N13" s="88">
        <f>N119</f>
        <v>1082216</v>
      </c>
    </row>
    <row r="14" spans="1:14" x14ac:dyDescent="0.2">
      <c r="A14" s="208" t="s">
        <v>54</v>
      </c>
      <c r="B14" s="101">
        <f>L13</f>
        <v>524220</v>
      </c>
      <c r="M14" s="196"/>
      <c r="N14" s="213"/>
    </row>
    <row r="15" spans="1:14" x14ac:dyDescent="0.2">
      <c r="A15" s="208" t="s">
        <v>55</v>
      </c>
      <c r="B15" s="101">
        <f>B13-B14</f>
        <v>0</v>
      </c>
      <c r="M15" s="196"/>
      <c r="N15" s="213"/>
    </row>
    <row r="16" spans="1:14" x14ac:dyDescent="0.2">
      <c r="A16" s="208"/>
      <c r="M16" s="196"/>
      <c r="N16" s="213"/>
    </row>
    <row r="17" spans="1:14" ht="13.5" thickBot="1" x14ac:dyDescent="0.25">
      <c r="A17" s="214"/>
      <c r="B17" s="215"/>
      <c r="C17" s="216"/>
      <c r="D17" s="215"/>
      <c r="E17" s="215"/>
      <c r="F17" s="215"/>
      <c r="G17" s="216"/>
      <c r="H17" s="216"/>
      <c r="I17" s="216"/>
      <c r="J17" s="216"/>
      <c r="K17" s="216"/>
      <c r="L17" s="216"/>
      <c r="M17" s="216"/>
      <c r="N17" s="217"/>
    </row>
    <row r="18" spans="1:14" ht="13.5" thickBot="1" x14ac:dyDescent="0.25">
      <c r="A18" s="194"/>
      <c r="D18" s="194"/>
      <c r="E18" s="194"/>
      <c r="F18" s="194"/>
      <c r="G18" s="35"/>
      <c r="H18" s="35"/>
      <c r="I18" s="35"/>
      <c r="J18" s="35"/>
      <c r="K18" s="35"/>
      <c r="L18" s="35"/>
      <c r="M18" s="31"/>
      <c r="N18" s="35"/>
    </row>
    <row r="19" spans="1:14" ht="13.5" hidden="1" thickBot="1" x14ac:dyDescent="0.25">
      <c r="A19" s="201" t="s">
        <v>56</v>
      </c>
      <c r="B19" s="202"/>
      <c r="C19" s="202" t="s">
        <v>57</v>
      </c>
      <c r="D19" s="218"/>
      <c r="E19" s="218"/>
      <c r="F19" s="202" t="s">
        <v>58</v>
      </c>
      <c r="G19" s="77"/>
      <c r="H19" s="77"/>
      <c r="I19" s="77"/>
      <c r="J19" s="77"/>
      <c r="K19" s="77"/>
      <c r="L19" s="77"/>
      <c r="M19" s="78"/>
      <c r="N19" s="79"/>
    </row>
    <row r="20" spans="1:14" ht="13.5" hidden="1" thickBot="1" x14ac:dyDescent="0.25">
      <c r="A20" s="208" t="s">
        <v>52</v>
      </c>
      <c r="C20" s="196" t="s">
        <v>59</v>
      </c>
      <c r="D20" s="194"/>
      <c r="E20" s="194"/>
      <c r="F20" s="196" t="s">
        <v>60</v>
      </c>
      <c r="G20" s="35"/>
      <c r="H20" s="35"/>
      <c r="I20" s="35"/>
      <c r="J20" s="35"/>
      <c r="K20" s="35"/>
      <c r="L20" s="35"/>
      <c r="M20" s="31"/>
      <c r="N20" s="80"/>
    </row>
    <row r="21" spans="1:14" ht="13.5" hidden="1" thickBot="1" x14ac:dyDescent="0.25">
      <c r="A21" s="219" t="s">
        <v>61</v>
      </c>
      <c r="B21" s="216"/>
      <c r="C21" s="196" t="s">
        <v>62</v>
      </c>
      <c r="D21" s="216"/>
      <c r="E21" s="216"/>
      <c r="F21" s="216" t="s">
        <v>63</v>
      </c>
      <c r="G21" s="216"/>
      <c r="H21" s="216"/>
      <c r="I21" s="216"/>
      <c r="J21" s="216"/>
      <c r="K21" s="216"/>
      <c r="L21" s="216"/>
      <c r="M21" s="10"/>
      <c r="N21" s="81"/>
    </row>
    <row r="22" spans="1:14" ht="13.5" thickBot="1" x14ac:dyDescent="0.25">
      <c r="A22" s="198" t="s">
        <v>64</v>
      </c>
      <c r="B22" s="199"/>
      <c r="C22" s="199"/>
      <c r="D22" s="199"/>
      <c r="E22" s="199"/>
      <c r="F22" s="199"/>
      <c r="G22" s="199"/>
      <c r="H22" s="199"/>
      <c r="I22" s="199"/>
      <c r="J22" s="199"/>
      <c r="K22" s="199"/>
      <c r="L22" s="199"/>
      <c r="M22" s="68"/>
      <c r="N22" s="200"/>
    </row>
    <row r="23" spans="1:14" ht="13.5" thickBot="1" x14ac:dyDescent="0.25"/>
    <row r="24" spans="1:14" x14ac:dyDescent="0.2">
      <c r="A24" s="220" t="s">
        <v>65</v>
      </c>
      <c r="B24" s="221"/>
      <c r="C24" s="221"/>
      <c r="D24" s="221"/>
      <c r="E24" s="221"/>
      <c r="F24" s="222"/>
      <c r="G24" s="223"/>
      <c r="H24" s="223"/>
      <c r="I24" s="223"/>
      <c r="J24" s="223"/>
      <c r="K24" s="223"/>
      <c r="L24" s="223"/>
      <c r="M24" s="63"/>
      <c r="N24" s="64"/>
    </row>
    <row r="25" spans="1:14" s="228" customFormat="1" ht="11.25" x14ac:dyDescent="0.2">
      <c r="A25" s="224" t="s">
        <v>66</v>
      </c>
      <c r="B25" s="225"/>
      <c r="C25" s="225"/>
      <c r="D25" s="225"/>
      <c r="E25" s="225"/>
      <c r="F25" s="226"/>
      <c r="G25" s="227"/>
      <c r="H25" s="227"/>
      <c r="I25" s="227"/>
      <c r="J25" s="227"/>
      <c r="K25" s="227"/>
      <c r="L25" s="227"/>
      <c r="M25" s="6"/>
      <c r="N25" s="65"/>
    </row>
    <row r="26" spans="1:14" s="228" customFormat="1" ht="33.75" x14ac:dyDescent="0.2">
      <c r="A26" s="229" t="s">
        <v>67</v>
      </c>
      <c r="B26" s="230" t="s">
        <v>68</v>
      </c>
      <c r="C26" s="231" t="s">
        <v>69</v>
      </c>
      <c r="D26" s="231" t="s">
        <v>70</v>
      </c>
      <c r="E26" s="231"/>
      <c r="F26" s="231"/>
      <c r="G26" s="231" t="s">
        <v>39</v>
      </c>
      <c r="H26" s="231" t="s">
        <v>40</v>
      </c>
      <c r="I26" s="231" t="s">
        <v>41</v>
      </c>
      <c r="J26" s="231" t="s">
        <v>42</v>
      </c>
      <c r="K26" s="231" t="s">
        <v>43</v>
      </c>
      <c r="L26" s="231" t="s">
        <v>44</v>
      </c>
      <c r="M26" s="23" t="s">
        <v>45</v>
      </c>
      <c r="N26" s="66" t="s">
        <v>46</v>
      </c>
    </row>
    <row r="27" spans="1:14" hidden="1" outlineLevel="1" x14ac:dyDescent="0.2">
      <c r="A27" s="232" t="s">
        <v>71</v>
      </c>
      <c r="B27" s="233" t="s">
        <v>72</v>
      </c>
      <c r="C27" s="234" t="s">
        <v>57</v>
      </c>
      <c r="D27" s="235">
        <v>1</v>
      </c>
      <c r="E27" s="236">
        <v>0.6</v>
      </c>
      <c r="F27" s="237">
        <v>12</v>
      </c>
      <c r="G27" s="143">
        <v>85661</v>
      </c>
      <c r="H27" s="143">
        <v>55443</v>
      </c>
      <c r="I27" s="85">
        <f>G27-H27</f>
        <v>30218</v>
      </c>
      <c r="J27" s="152">
        <v>27722</v>
      </c>
      <c r="K27" s="152">
        <v>27721</v>
      </c>
      <c r="L27" s="238">
        <f>SUM(J27:K27)</f>
        <v>55443</v>
      </c>
      <c r="M27" s="16">
        <f>IFERROR(L27/H27,"N/A")</f>
        <v>1</v>
      </c>
      <c r="N27" s="239">
        <v>85661</v>
      </c>
    </row>
    <row r="28" spans="1:14" hidden="1" outlineLevel="1" x14ac:dyDescent="0.2">
      <c r="A28" s="232" t="s">
        <v>94</v>
      </c>
      <c r="B28" s="233" t="s">
        <v>95</v>
      </c>
      <c r="C28" s="234" t="s">
        <v>57</v>
      </c>
      <c r="D28" s="235">
        <v>1</v>
      </c>
      <c r="E28" s="236">
        <v>0.05</v>
      </c>
      <c r="F28" s="237">
        <v>12</v>
      </c>
      <c r="G28" s="143">
        <v>12430</v>
      </c>
      <c r="H28" s="143">
        <v>0</v>
      </c>
      <c r="I28" s="89">
        <f>G28-H28</f>
        <v>12430</v>
      </c>
      <c r="J28" s="152">
        <v>0</v>
      </c>
      <c r="K28" s="152">
        <v>0</v>
      </c>
      <c r="L28" s="238">
        <f>SUM(J28:K28)</f>
        <v>0</v>
      </c>
      <c r="M28" s="16" t="str">
        <f>IFERROR(L28/H28,"N/A")</f>
        <v>N/A</v>
      </c>
      <c r="N28" s="239">
        <v>12430</v>
      </c>
    </row>
    <row r="29" spans="1:14" collapsed="1" x14ac:dyDescent="0.2">
      <c r="A29" s="232"/>
      <c r="B29" s="233"/>
      <c r="C29" s="234" t="s">
        <v>57</v>
      </c>
      <c r="D29" s="241">
        <f>SUM(D27:D28)</f>
        <v>2</v>
      </c>
      <c r="E29" s="242"/>
      <c r="F29" s="243"/>
      <c r="G29" s="143">
        <f t="shared" ref="G29:L29" si="10">SUM(G27:G28)</f>
        <v>98091</v>
      </c>
      <c r="H29" s="143">
        <f t="shared" si="10"/>
        <v>55443</v>
      </c>
      <c r="I29" s="89">
        <f t="shared" si="10"/>
        <v>42648</v>
      </c>
      <c r="J29" s="152">
        <f t="shared" si="10"/>
        <v>27722</v>
      </c>
      <c r="K29" s="152">
        <f t="shared" si="10"/>
        <v>27721</v>
      </c>
      <c r="L29" s="238">
        <f t="shared" si="10"/>
        <v>55443</v>
      </c>
      <c r="M29" s="16">
        <f t="shared" ref="M29" si="11">IFERROR(L29/H29,"N/A")</f>
        <v>1</v>
      </c>
      <c r="N29" s="239">
        <f>SUM(N27:N28)</f>
        <v>98091</v>
      </c>
    </row>
    <row r="30" spans="1:14" hidden="1" outlineLevel="1" x14ac:dyDescent="0.2">
      <c r="A30" s="232" t="s">
        <v>73</v>
      </c>
      <c r="B30" s="233" t="s">
        <v>74</v>
      </c>
      <c r="C30" s="234" t="s">
        <v>62</v>
      </c>
      <c r="D30" s="235">
        <v>1</v>
      </c>
      <c r="E30" s="236">
        <v>1</v>
      </c>
      <c r="F30" s="237">
        <v>12</v>
      </c>
      <c r="G30" s="143">
        <v>127500</v>
      </c>
      <c r="H30" s="143">
        <v>127500</v>
      </c>
      <c r="I30" s="89">
        <f>G30-H30</f>
        <v>0</v>
      </c>
      <c r="J30" s="152">
        <v>65734</v>
      </c>
      <c r="K30" s="152">
        <v>61766</v>
      </c>
      <c r="L30" s="238">
        <f>SUM(J30:K30)</f>
        <v>127500</v>
      </c>
      <c r="M30" s="16">
        <f>IFERROR(L30/H30,"N/A")</f>
        <v>1</v>
      </c>
      <c r="N30" s="239">
        <v>127500</v>
      </c>
    </row>
    <row r="31" spans="1:14" hidden="1" outlineLevel="1" x14ac:dyDescent="0.2">
      <c r="A31" s="232" t="s">
        <v>75</v>
      </c>
      <c r="B31" s="233" t="s">
        <v>76</v>
      </c>
      <c r="C31" s="234" t="s">
        <v>62</v>
      </c>
      <c r="D31" s="235">
        <v>1</v>
      </c>
      <c r="E31" s="236">
        <v>1</v>
      </c>
      <c r="F31" s="237">
        <v>12</v>
      </c>
      <c r="G31" s="143">
        <v>97776</v>
      </c>
      <c r="H31" s="143">
        <v>97776</v>
      </c>
      <c r="I31" s="89">
        <f>G31-H31</f>
        <v>0</v>
      </c>
      <c r="J31" s="152">
        <v>48800</v>
      </c>
      <c r="K31" s="152">
        <v>48976</v>
      </c>
      <c r="L31" s="238">
        <f>SUM(J31:K31)</f>
        <v>97776</v>
      </c>
      <c r="M31" s="16">
        <f>IFERROR(L31/H31,"N/A")</f>
        <v>1</v>
      </c>
      <c r="N31" s="239">
        <v>97776</v>
      </c>
    </row>
    <row r="32" spans="1:14" hidden="1" outlineLevel="1" x14ac:dyDescent="0.2">
      <c r="A32" s="232" t="s">
        <v>77</v>
      </c>
      <c r="B32" s="233" t="s">
        <v>78</v>
      </c>
      <c r="C32" s="234" t="s">
        <v>62</v>
      </c>
      <c r="D32" s="235">
        <v>1</v>
      </c>
      <c r="E32" s="236">
        <v>0.45</v>
      </c>
      <c r="F32" s="237">
        <v>12</v>
      </c>
      <c r="G32" s="143">
        <v>36644</v>
      </c>
      <c r="H32" s="143">
        <v>36644</v>
      </c>
      <c r="I32" s="89">
        <f>G32-H32</f>
        <v>0</v>
      </c>
      <c r="J32" s="152">
        <v>18322</v>
      </c>
      <c r="K32" s="152">
        <v>18322</v>
      </c>
      <c r="L32" s="238">
        <f>SUM(J32:K32)</f>
        <v>36644</v>
      </c>
      <c r="M32" s="16">
        <f>IFERROR(L32/H32,"N/A")</f>
        <v>1</v>
      </c>
      <c r="N32" s="239">
        <v>36644</v>
      </c>
    </row>
    <row r="33" spans="1:14" hidden="1" outlineLevel="1" x14ac:dyDescent="0.2">
      <c r="A33" s="232" t="s">
        <v>79</v>
      </c>
      <c r="B33" s="233" t="s">
        <v>80</v>
      </c>
      <c r="C33" s="240" t="s">
        <v>62</v>
      </c>
      <c r="D33" s="241">
        <v>1</v>
      </c>
      <c r="E33" s="242">
        <v>1</v>
      </c>
      <c r="F33" s="237">
        <v>12</v>
      </c>
      <c r="G33" s="143">
        <v>71323</v>
      </c>
      <c r="H33" s="143">
        <v>71323</v>
      </c>
      <c r="I33" s="89">
        <f>G33-H33</f>
        <v>0</v>
      </c>
      <c r="J33" s="152">
        <v>28044</v>
      </c>
      <c r="K33" s="152">
        <v>43279</v>
      </c>
      <c r="L33" s="238">
        <f>SUM(J33:K33)</f>
        <v>71323</v>
      </c>
      <c r="M33" s="16">
        <f>IFERROR(L33/H33,"N/A")</f>
        <v>1</v>
      </c>
      <c r="N33" s="239">
        <v>71323</v>
      </c>
    </row>
    <row r="34" spans="1:14" hidden="1" outlineLevel="1" x14ac:dyDescent="0.2">
      <c r="A34" s="232" t="s">
        <v>81</v>
      </c>
      <c r="B34" s="233" t="s">
        <v>78</v>
      </c>
      <c r="C34" s="240" t="s">
        <v>62</v>
      </c>
      <c r="D34" s="241">
        <v>1</v>
      </c>
      <c r="E34" s="242">
        <v>0.2</v>
      </c>
      <c r="F34" s="237">
        <v>12</v>
      </c>
      <c r="G34" s="143">
        <v>16472</v>
      </c>
      <c r="H34" s="143">
        <v>16472</v>
      </c>
      <c r="I34" s="89">
        <f>G34-H34</f>
        <v>0</v>
      </c>
      <c r="J34" s="152">
        <v>7213</v>
      </c>
      <c r="K34" s="152">
        <v>9259</v>
      </c>
      <c r="L34" s="238">
        <f>SUM(J34:K34)</f>
        <v>16472</v>
      </c>
      <c r="M34" s="16">
        <f>IFERROR(L34/H34,"N/A")</f>
        <v>1</v>
      </c>
      <c r="N34" s="239">
        <v>16472</v>
      </c>
    </row>
    <row r="35" spans="1:14" hidden="1" outlineLevel="1" x14ac:dyDescent="0.2">
      <c r="A35" s="232" t="s">
        <v>82</v>
      </c>
      <c r="B35" s="233" t="s">
        <v>83</v>
      </c>
      <c r="C35" s="240" t="s">
        <v>62</v>
      </c>
      <c r="D35" s="241">
        <v>1</v>
      </c>
      <c r="E35" s="242">
        <v>1</v>
      </c>
      <c r="F35" s="237">
        <v>12</v>
      </c>
      <c r="G35" s="143">
        <v>66024</v>
      </c>
      <c r="H35" s="143">
        <v>66024</v>
      </c>
      <c r="I35" s="89">
        <f>G35-H35</f>
        <v>0</v>
      </c>
      <c r="J35" s="152">
        <v>35563</v>
      </c>
      <c r="K35" s="152">
        <v>30461</v>
      </c>
      <c r="L35" s="238">
        <f>SUM(J35:K35)</f>
        <v>66024</v>
      </c>
      <c r="M35" s="16">
        <f>IFERROR(L35/H35,"N/A")</f>
        <v>1</v>
      </c>
      <c r="N35" s="239">
        <v>66024</v>
      </c>
    </row>
    <row r="36" spans="1:14" hidden="1" outlineLevel="1" x14ac:dyDescent="0.2">
      <c r="A36" s="232" t="s">
        <v>84</v>
      </c>
      <c r="B36" s="233" t="s">
        <v>85</v>
      </c>
      <c r="C36" s="240" t="s">
        <v>62</v>
      </c>
      <c r="D36" s="241">
        <v>1</v>
      </c>
      <c r="E36" s="242">
        <v>0.5</v>
      </c>
      <c r="F36" s="237">
        <v>12</v>
      </c>
      <c r="G36" s="143">
        <v>24733.29</v>
      </c>
      <c r="H36" s="143">
        <v>24733.29</v>
      </c>
      <c r="I36" s="89">
        <f>G36-H36</f>
        <v>0</v>
      </c>
      <c r="J36" s="152">
        <v>12944</v>
      </c>
      <c r="K36" s="152">
        <v>11789</v>
      </c>
      <c r="L36" s="238">
        <f>SUM(J36:K36)</f>
        <v>24733</v>
      </c>
      <c r="M36" s="16">
        <f>IFERROR(L36/H36,"N/A")</f>
        <v>0.99998827491207187</v>
      </c>
      <c r="N36" s="239">
        <v>24733</v>
      </c>
    </row>
    <row r="37" spans="1:14" hidden="1" outlineLevel="1" x14ac:dyDescent="0.2">
      <c r="A37" s="232" t="s">
        <v>86</v>
      </c>
      <c r="B37" s="233" t="s">
        <v>87</v>
      </c>
      <c r="C37" s="240" t="s">
        <v>62</v>
      </c>
      <c r="D37" s="241">
        <v>1</v>
      </c>
      <c r="E37" s="242">
        <v>0.5</v>
      </c>
      <c r="F37" s="237">
        <v>12</v>
      </c>
      <c r="G37" s="143">
        <v>28305</v>
      </c>
      <c r="H37" s="143">
        <v>28305</v>
      </c>
      <c r="I37" s="89">
        <f>G37-H37</f>
        <v>0</v>
      </c>
      <c r="J37" s="152">
        <v>15083</v>
      </c>
      <c r="K37" s="152">
        <v>13222</v>
      </c>
      <c r="L37" s="238">
        <f>SUM(J37:K37)</f>
        <v>28305</v>
      </c>
      <c r="M37" s="16">
        <f>IFERROR(L37/H37,"N/A")</f>
        <v>1</v>
      </c>
      <c r="N37" s="239">
        <v>28305</v>
      </c>
    </row>
    <row r="38" spans="1:14" collapsed="1" x14ac:dyDescent="0.2">
      <c r="A38" s="232"/>
      <c r="B38" s="233"/>
      <c r="C38" s="234" t="s">
        <v>62</v>
      </c>
      <c r="D38" s="241">
        <f>SUM(D30:D37)</f>
        <v>8</v>
      </c>
      <c r="E38" s="242"/>
      <c r="F38" s="243"/>
      <c r="G38" s="143">
        <f t="shared" ref="G38:L38" si="12">SUM(G30:G37)</f>
        <v>468777.29</v>
      </c>
      <c r="H38" s="143">
        <f t="shared" si="12"/>
        <v>468777.29</v>
      </c>
      <c r="I38" s="89">
        <f t="shared" si="12"/>
        <v>0</v>
      </c>
      <c r="J38" s="152">
        <f t="shared" si="12"/>
        <v>231703</v>
      </c>
      <c r="K38" s="152">
        <f t="shared" si="12"/>
        <v>237074</v>
      </c>
      <c r="L38" s="238">
        <f t="shared" si="12"/>
        <v>468777</v>
      </c>
      <c r="M38" s="16">
        <f t="shared" ref="M38" si="13">IFERROR(L38/H38,"N/A")</f>
        <v>0.99999938136934918</v>
      </c>
      <c r="N38" s="239">
        <f>SUM(N30:N37)</f>
        <v>468777</v>
      </c>
    </row>
    <row r="39" spans="1:14" hidden="1" outlineLevel="1" x14ac:dyDescent="0.2">
      <c r="A39" s="232" t="s">
        <v>88</v>
      </c>
      <c r="B39" s="233" t="s">
        <v>89</v>
      </c>
      <c r="C39" s="240" t="s">
        <v>59</v>
      </c>
      <c r="D39" s="241">
        <v>1</v>
      </c>
      <c r="E39" s="242">
        <v>0.1</v>
      </c>
      <c r="F39" s="237">
        <v>12</v>
      </c>
      <c r="G39" s="143">
        <v>7976</v>
      </c>
      <c r="H39" s="143">
        <v>0</v>
      </c>
      <c r="I39" s="89">
        <f>G39-H39</f>
        <v>7976</v>
      </c>
      <c r="J39" s="152">
        <v>0</v>
      </c>
      <c r="K39" s="152">
        <v>0</v>
      </c>
      <c r="L39" s="238">
        <f>SUM(J39:K39)</f>
        <v>0</v>
      </c>
      <c r="M39" s="16" t="str">
        <f>IFERROR(L39/H39,"N/A")</f>
        <v>N/A</v>
      </c>
      <c r="N39" s="239">
        <v>7976</v>
      </c>
    </row>
    <row r="40" spans="1:14" hidden="1" outlineLevel="1" x14ac:dyDescent="0.2">
      <c r="A40" s="232" t="s">
        <v>88</v>
      </c>
      <c r="B40" s="233" t="s">
        <v>90</v>
      </c>
      <c r="C40" s="240" t="s">
        <v>59</v>
      </c>
      <c r="D40" s="241">
        <v>1</v>
      </c>
      <c r="E40" s="242">
        <v>0.1</v>
      </c>
      <c r="F40" s="237">
        <v>12</v>
      </c>
      <c r="G40" s="143">
        <v>8985</v>
      </c>
      <c r="H40" s="143">
        <v>0</v>
      </c>
      <c r="I40" s="89">
        <f>G40-H40</f>
        <v>8985</v>
      </c>
      <c r="J40" s="152">
        <v>0</v>
      </c>
      <c r="K40" s="152">
        <v>0</v>
      </c>
      <c r="L40" s="238">
        <f>SUM(J40:K40)</f>
        <v>0</v>
      </c>
      <c r="M40" s="16" t="str">
        <f>IFERROR(L40/H40,"N/A")</f>
        <v>N/A</v>
      </c>
      <c r="N40" s="239">
        <v>8985</v>
      </c>
    </row>
    <row r="41" spans="1:14" hidden="1" outlineLevel="1" x14ac:dyDescent="0.2">
      <c r="A41" s="232" t="s">
        <v>88</v>
      </c>
      <c r="B41" s="233" t="s">
        <v>91</v>
      </c>
      <c r="C41" s="240" t="s">
        <v>59</v>
      </c>
      <c r="D41" s="241">
        <v>1</v>
      </c>
      <c r="E41" s="242">
        <v>0.05</v>
      </c>
      <c r="F41" s="237">
        <v>12</v>
      </c>
      <c r="G41" s="143">
        <v>7750</v>
      </c>
      <c r="H41" s="143">
        <v>0</v>
      </c>
      <c r="I41" s="89">
        <f>G41-H41</f>
        <v>7750</v>
      </c>
      <c r="J41" s="152">
        <v>0</v>
      </c>
      <c r="K41" s="152">
        <v>0</v>
      </c>
      <c r="L41" s="238">
        <f>SUM(J41:K41)</f>
        <v>0</v>
      </c>
      <c r="M41" s="16" t="str">
        <f>IFERROR(L41/H41,"N/A")</f>
        <v>N/A</v>
      </c>
      <c r="N41" s="239">
        <v>7750</v>
      </c>
    </row>
    <row r="42" spans="1:14" hidden="1" outlineLevel="1" x14ac:dyDescent="0.2">
      <c r="A42" s="232" t="s">
        <v>92</v>
      </c>
      <c r="B42" s="233" t="s">
        <v>93</v>
      </c>
      <c r="C42" s="240" t="s">
        <v>59</v>
      </c>
      <c r="D42" s="241">
        <v>1</v>
      </c>
      <c r="E42" s="242">
        <v>0.1</v>
      </c>
      <c r="F42" s="237">
        <v>12</v>
      </c>
      <c r="G42" s="143">
        <v>15136</v>
      </c>
      <c r="H42" s="143">
        <v>0</v>
      </c>
      <c r="I42" s="89">
        <f>G42-H42</f>
        <v>15136</v>
      </c>
      <c r="J42" s="152">
        <v>0</v>
      </c>
      <c r="K42" s="152">
        <v>0</v>
      </c>
      <c r="L42" s="238">
        <f>SUM(J42:K42)</f>
        <v>0</v>
      </c>
      <c r="M42" s="16" t="str">
        <f>IFERROR(L42/H42,"N/A")</f>
        <v>N/A</v>
      </c>
      <c r="N42" s="239">
        <v>15136</v>
      </c>
    </row>
    <row r="43" spans="1:14" collapsed="1" x14ac:dyDescent="0.2">
      <c r="A43" s="232"/>
      <c r="B43" s="233"/>
      <c r="C43" s="240" t="s">
        <v>59</v>
      </c>
      <c r="D43" s="241">
        <f>SUM(D39:D42)</f>
        <v>4</v>
      </c>
      <c r="E43" s="242"/>
      <c r="F43" s="243"/>
      <c r="G43" s="143">
        <f t="shared" ref="G43:L43" si="14">SUM(G39:G42)</f>
        <v>39847</v>
      </c>
      <c r="H43" s="143">
        <f t="shared" si="14"/>
        <v>0</v>
      </c>
      <c r="I43" s="89">
        <f t="shared" si="14"/>
        <v>39847</v>
      </c>
      <c r="J43" s="152">
        <f t="shared" si="14"/>
        <v>0</v>
      </c>
      <c r="K43" s="152">
        <f t="shared" si="14"/>
        <v>0</v>
      </c>
      <c r="L43" s="238">
        <f t="shared" si="14"/>
        <v>0</v>
      </c>
      <c r="M43" s="16" t="str">
        <f t="shared" ref="M43" si="15">IFERROR(L43/H43,"N/A")</f>
        <v>N/A</v>
      </c>
      <c r="N43" s="239">
        <f>SUM(N39:N42)</f>
        <v>39847</v>
      </c>
    </row>
    <row r="44" spans="1:14" x14ac:dyDescent="0.2">
      <c r="A44" s="232"/>
      <c r="B44" s="233"/>
      <c r="C44" s="240"/>
      <c r="D44" s="241"/>
      <c r="E44" s="242"/>
      <c r="F44" s="243"/>
      <c r="G44" s="143">
        <v>0</v>
      </c>
      <c r="H44" s="143">
        <v>0</v>
      </c>
      <c r="I44" s="89">
        <f t="shared" ref="I44:I45" si="16">G44-H44</f>
        <v>0</v>
      </c>
      <c r="J44" s="152">
        <v>0</v>
      </c>
      <c r="K44" s="152">
        <v>0</v>
      </c>
      <c r="L44" s="238">
        <f t="shared" ref="L44:L45" si="17">SUM(J44:K44)</f>
        <v>0</v>
      </c>
      <c r="M44" s="16" t="str">
        <f t="shared" ref="M44:M45" si="18">IFERROR(L44/H44,"N/A")</f>
        <v>N/A</v>
      </c>
      <c r="N44" s="239">
        <v>0</v>
      </c>
    </row>
    <row r="45" spans="1:14" x14ac:dyDescent="0.2">
      <c r="A45" s="232"/>
      <c r="B45" s="233"/>
      <c r="C45" s="240"/>
      <c r="D45" s="241"/>
      <c r="E45" s="242"/>
      <c r="F45" s="243"/>
      <c r="G45" s="143">
        <v>0</v>
      </c>
      <c r="H45" s="143">
        <v>0</v>
      </c>
      <c r="I45" s="89">
        <f t="shared" si="16"/>
        <v>0</v>
      </c>
      <c r="J45" s="152">
        <v>0</v>
      </c>
      <c r="K45" s="152">
        <v>0</v>
      </c>
      <c r="L45" s="238">
        <f t="shared" si="17"/>
        <v>0</v>
      </c>
      <c r="M45" s="16" t="str">
        <f t="shared" si="18"/>
        <v>N/A</v>
      </c>
      <c r="N45" s="239">
        <v>0</v>
      </c>
    </row>
    <row r="46" spans="1:14" ht="13.5" thickBot="1" x14ac:dyDescent="0.25">
      <c r="A46" s="244"/>
      <c r="B46" s="245"/>
      <c r="C46" s="246" t="s">
        <v>96</v>
      </c>
      <c r="D46" s="336">
        <f>SUM(D43,D38,D29)</f>
        <v>14</v>
      </c>
      <c r="E46" s="247"/>
      <c r="F46" s="248"/>
      <c r="G46" s="83">
        <f t="shared" ref="G46:L46" si="19">SUM(G43,G38,G29)</f>
        <v>606715.29</v>
      </c>
      <c r="H46" s="83">
        <f t="shared" si="19"/>
        <v>524220.29</v>
      </c>
      <c r="I46" s="83">
        <f t="shared" si="19"/>
        <v>82495</v>
      </c>
      <c r="J46" s="83">
        <f t="shared" si="19"/>
        <v>259425</v>
      </c>
      <c r="K46" s="83">
        <f t="shared" si="19"/>
        <v>264795</v>
      </c>
      <c r="L46" s="83">
        <f t="shared" si="19"/>
        <v>524220</v>
      </c>
      <c r="M46" s="67">
        <f t="shared" ref="M46" si="20">IFERROR(L46/H46,"N/A")</f>
        <v>0.99999944679745234</v>
      </c>
      <c r="N46" s="84">
        <f>SUM(N43,N38,N29)</f>
        <v>606715</v>
      </c>
    </row>
    <row r="47" spans="1:14" ht="13.5" thickBot="1" x14ac:dyDescent="0.25"/>
    <row r="48" spans="1:14" x14ac:dyDescent="0.2">
      <c r="A48" s="249" t="s">
        <v>97</v>
      </c>
      <c r="B48" s="250"/>
      <c r="C48" s="250"/>
      <c r="D48" s="250"/>
      <c r="E48" s="250"/>
      <c r="F48" s="251"/>
      <c r="G48" s="252"/>
      <c r="H48" s="252"/>
      <c r="I48" s="252"/>
      <c r="J48" s="252"/>
      <c r="K48" s="252"/>
      <c r="L48" s="252"/>
      <c r="M48" s="4"/>
      <c r="N48" s="3"/>
    </row>
    <row r="49" spans="1:14" s="228" customFormat="1" ht="11.25" x14ac:dyDescent="0.2">
      <c r="A49" s="253" t="s">
        <v>98</v>
      </c>
      <c r="B49" s="225"/>
      <c r="C49" s="225"/>
      <c r="D49" s="225"/>
      <c r="E49" s="225"/>
      <c r="F49" s="226"/>
      <c r="G49" s="227"/>
      <c r="H49" s="227"/>
      <c r="I49" s="227"/>
      <c r="J49" s="227"/>
      <c r="K49" s="227"/>
      <c r="L49" s="227"/>
      <c r="M49" s="6"/>
      <c r="N49" s="5"/>
    </row>
    <row r="50" spans="1:14" ht="33.75" x14ac:dyDescent="0.2">
      <c r="A50" s="254" t="s">
        <v>99</v>
      </c>
      <c r="B50" s="255"/>
      <c r="C50" s="256"/>
      <c r="D50" s="256"/>
      <c r="E50" s="256"/>
      <c r="F50" s="256"/>
      <c r="G50" s="231" t="s">
        <v>39</v>
      </c>
      <c r="H50" s="231" t="s">
        <v>40</v>
      </c>
      <c r="I50" s="231" t="s">
        <v>41</v>
      </c>
      <c r="J50" s="231" t="s">
        <v>42</v>
      </c>
      <c r="K50" s="231" t="s">
        <v>43</v>
      </c>
      <c r="L50" s="231" t="s">
        <v>44</v>
      </c>
      <c r="M50" s="23" t="s">
        <v>45</v>
      </c>
      <c r="N50" s="24" t="s">
        <v>46</v>
      </c>
    </row>
    <row r="51" spans="1:14" x14ac:dyDescent="0.2">
      <c r="A51" s="257" t="s">
        <v>100</v>
      </c>
      <c r="B51" s="258"/>
      <c r="C51" s="258"/>
      <c r="D51" s="259"/>
      <c r="E51" s="260"/>
      <c r="F51" s="261"/>
      <c r="G51" s="144">
        <v>83791</v>
      </c>
      <c r="H51" s="144">
        <v>0</v>
      </c>
      <c r="I51" s="85">
        <f t="shared" ref="I51" si="21">G51-H51</f>
        <v>83791</v>
      </c>
      <c r="J51" s="152">
        <v>0</v>
      </c>
      <c r="K51" s="152">
        <v>0</v>
      </c>
      <c r="L51" s="85">
        <f>SUM(J51:K51)</f>
        <v>0</v>
      </c>
      <c r="M51" s="16" t="str">
        <f>IFERROR(L51/H51,"N/A")</f>
        <v>N/A</v>
      </c>
      <c r="N51" s="262">
        <v>78050</v>
      </c>
    </row>
    <row r="52" spans="1:14" x14ac:dyDescent="0.2">
      <c r="A52" s="263" t="s">
        <v>101</v>
      </c>
      <c r="B52" s="258"/>
      <c r="C52" s="145"/>
      <c r="D52" s="259"/>
      <c r="E52" s="260"/>
      <c r="F52" s="261"/>
      <c r="G52" s="144">
        <v>10742</v>
      </c>
      <c r="H52" s="144">
        <v>0</v>
      </c>
      <c r="I52" s="89">
        <f t="shared" ref="I52:I60" si="22">G52-H52</f>
        <v>10742</v>
      </c>
      <c r="J52" s="152">
        <v>0</v>
      </c>
      <c r="K52" s="154">
        <v>0</v>
      </c>
      <c r="L52" s="89">
        <f t="shared" ref="L52:L60" si="23">SUM(J52:K52)</f>
        <v>0</v>
      </c>
      <c r="M52" s="15" t="str">
        <f t="shared" ref="M52:M60" si="24">IFERROR(L52/H52,"N/A")</f>
        <v>N/A</v>
      </c>
      <c r="N52" s="264">
        <v>5370</v>
      </c>
    </row>
    <row r="53" spans="1:14" x14ac:dyDescent="0.2">
      <c r="A53" s="263" t="s">
        <v>102</v>
      </c>
      <c r="B53" s="258"/>
      <c r="C53" s="145"/>
      <c r="D53" s="259"/>
      <c r="E53" s="260"/>
      <c r="F53" s="261"/>
      <c r="G53" s="144">
        <v>614</v>
      </c>
      <c r="H53" s="144">
        <v>0</v>
      </c>
      <c r="I53" s="89">
        <f t="shared" si="22"/>
        <v>614</v>
      </c>
      <c r="J53" s="152">
        <v>0</v>
      </c>
      <c r="K53" s="154">
        <v>0</v>
      </c>
      <c r="L53" s="89">
        <f t="shared" si="23"/>
        <v>0</v>
      </c>
      <c r="M53" s="15" t="str">
        <f t="shared" si="24"/>
        <v>N/A</v>
      </c>
      <c r="N53" s="264">
        <v>0</v>
      </c>
    </row>
    <row r="54" spans="1:14" x14ac:dyDescent="0.2">
      <c r="A54" s="263" t="s">
        <v>103</v>
      </c>
      <c r="B54" s="258"/>
      <c r="C54" s="145"/>
      <c r="D54" s="259"/>
      <c r="E54" s="260"/>
      <c r="F54" s="261"/>
      <c r="G54" s="144">
        <v>1535</v>
      </c>
      <c r="H54" s="144">
        <v>0</v>
      </c>
      <c r="I54" s="89">
        <f t="shared" si="22"/>
        <v>1535</v>
      </c>
      <c r="J54" s="152">
        <v>0</v>
      </c>
      <c r="K54" s="154">
        <v>0</v>
      </c>
      <c r="L54" s="89">
        <f t="shared" si="23"/>
        <v>0</v>
      </c>
      <c r="M54" s="15" t="str">
        <f t="shared" si="24"/>
        <v>N/A</v>
      </c>
      <c r="N54" s="264">
        <v>0</v>
      </c>
    </row>
    <row r="55" spans="1:14" x14ac:dyDescent="0.2">
      <c r="A55" s="263" t="s">
        <v>104</v>
      </c>
      <c r="B55" s="258"/>
      <c r="C55" s="145"/>
      <c r="D55" s="259"/>
      <c r="E55" s="260"/>
      <c r="F55" s="261"/>
      <c r="G55" s="144">
        <v>2455</v>
      </c>
      <c r="H55" s="144">
        <v>0</v>
      </c>
      <c r="I55" s="89">
        <f t="shared" si="22"/>
        <v>2455</v>
      </c>
      <c r="J55" s="152">
        <v>0</v>
      </c>
      <c r="K55" s="154">
        <v>0</v>
      </c>
      <c r="L55" s="89">
        <f t="shared" si="23"/>
        <v>0</v>
      </c>
      <c r="M55" s="15" t="str">
        <f t="shared" si="24"/>
        <v>N/A</v>
      </c>
      <c r="N55" s="264">
        <v>3692</v>
      </c>
    </row>
    <row r="56" spans="1:14" x14ac:dyDescent="0.2">
      <c r="A56" s="263" t="s">
        <v>105</v>
      </c>
      <c r="B56" s="258"/>
      <c r="C56" s="145"/>
      <c r="D56" s="259"/>
      <c r="E56" s="260"/>
      <c r="F56" s="261"/>
      <c r="G56" s="144">
        <v>39901</v>
      </c>
      <c r="H56" s="144">
        <v>0</v>
      </c>
      <c r="I56" s="89">
        <f t="shared" si="22"/>
        <v>39901</v>
      </c>
      <c r="J56" s="152">
        <v>0</v>
      </c>
      <c r="K56" s="154">
        <v>0</v>
      </c>
      <c r="L56" s="89">
        <f t="shared" si="23"/>
        <v>0</v>
      </c>
      <c r="M56" s="15" t="str">
        <f t="shared" si="24"/>
        <v>N/A</v>
      </c>
      <c r="N56" s="264">
        <v>31853</v>
      </c>
    </row>
    <row r="57" spans="1:14" x14ac:dyDescent="0.2">
      <c r="A57" s="263" t="s">
        <v>106</v>
      </c>
      <c r="B57" s="258"/>
      <c r="C57" s="145"/>
      <c r="D57" s="259"/>
      <c r="E57" s="260"/>
      <c r="F57" s="261"/>
      <c r="G57" s="144">
        <v>46960</v>
      </c>
      <c r="H57" s="144">
        <v>0</v>
      </c>
      <c r="I57" s="89">
        <f t="shared" si="22"/>
        <v>46960</v>
      </c>
      <c r="J57" s="152">
        <v>0</v>
      </c>
      <c r="K57" s="154">
        <v>0</v>
      </c>
      <c r="L57" s="89">
        <f t="shared" si="23"/>
        <v>0</v>
      </c>
      <c r="M57" s="15" t="str">
        <f t="shared" si="24"/>
        <v>N/A</v>
      </c>
      <c r="N57" s="264">
        <v>46940</v>
      </c>
    </row>
    <row r="58" spans="1:14" x14ac:dyDescent="0.2">
      <c r="A58" s="265" t="s">
        <v>107</v>
      </c>
      <c r="B58" s="258"/>
      <c r="C58" s="146"/>
      <c r="D58" s="266"/>
      <c r="E58" s="267"/>
      <c r="F58" s="261"/>
      <c r="G58" s="144">
        <v>15346</v>
      </c>
      <c r="H58" s="144">
        <v>0</v>
      </c>
      <c r="I58" s="89">
        <f t="shared" ref="I58:I59" si="25">G58-H58</f>
        <v>15346</v>
      </c>
      <c r="J58" s="152">
        <v>0</v>
      </c>
      <c r="K58" s="154">
        <v>0</v>
      </c>
      <c r="L58" s="89">
        <f t="shared" ref="L58:L59" si="26">SUM(J58:K58)</f>
        <v>0</v>
      </c>
      <c r="M58" s="15" t="str">
        <f t="shared" ref="M58:M59" si="27">IFERROR(L58/H58,"N/A")</f>
        <v>N/A</v>
      </c>
      <c r="N58" s="264">
        <v>7656</v>
      </c>
    </row>
    <row r="59" spans="1:14" x14ac:dyDescent="0.2">
      <c r="A59" s="265"/>
      <c r="B59" s="258"/>
      <c r="C59" s="146"/>
      <c r="D59" s="266"/>
      <c r="E59" s="267"/>
      <c r="F59" s="261"/>
      <c r="G59" s="144">
        <v>0</v>
      </c>
      <c r="H59" s="144">
        <v>0</v>
      </c>
      <c r="I59" s="89">
        <f t="shared" si="25"/>
        <v>0</v>
      </c>
      <c r="J59" s="152">
        <v>0</v>
      </c>
      <c r="K59" s="154">
        <v>0</v>
      </c>
      <c r="L59" s="89">
        <f t="shared" si="26"/>
        <v>0</v>
      </c>
      <c r="M59" s="15" t="str">
        <f t="shared" si="27"/>
        <v>N/A</v>
      </c>
      <c r="N59" s="264">
        <v>0</v>
      </c>
    </row>
    <row r="60" spans="1:14" x14ac:dyDescent="0.2">
      <c r="A60" s="265"/>
      <c r="B60" s="258"/>
      <c r="C60" s="146"/>
      <c r="D60" s="266"/>
      <c r="E60" s="267"/>
      <c r="F60" s="261"/>
      <c r="G60" s="144">
        <v>0</v>
      </c>
      <c r="H60" s="144">
        <v>0</v>
      </c>
      <c r="I60" s="89">
        <f t="shared" si="22"/>
        <v>0</v>
      </c>
      <c r="J60" s="152">
        <v>0</v>
      </c>
      <c r="K60" s="154">
        <v>0</v>
      </c>
      <c r="L60" s="89">
        <f t="shared" si="23"/>
        <v>0</v>
      </c>
      <c r="M60" s="15" t="str">
        <f t="shared" si="24"/>
        <v>N/A</v>
      </c>
      <c r="N60" s="264">
        <v>0</v>
      </c>
    </row>
    <row r="61" spans="1:14" ht="13.5" thickBot="1" x14ac:dyDescent="0.25">
      <c r="A61" s="219"/>
      <c r="B61" s="216"/>
      <c r="C61" s="268" t="s">
        <v>108</v>
      </c>
      <c r="D61" s="269"/>
      <c r="E61" s="269"/>
      <c r="F61" s="270"/>
      <c r="G61" s="90">
        <f t="shared" ref="G61:L61" si="28">SUM(G51:G60)</f>
        <v>201344</v>
      </c>
      <c r="H61" s="90">
        <f t="shared" si="28"/>
        <v>0</v>
      </c>
      <c r="I61" s="90">
        <f t="shared" si="28"/>
        <v>201344</v>
      </c>
      <c r="J61" s="90">
        <f t="shared" si="28"/>
        <v>0</v>
      </c>
      <c r="K61" s="90">
        <f t="shared" si="28"/>
        <v>0</v>
      </c>
      <c r="L61" s="90">
        <f t="shared" si="28"/>
        <v>0</v>
      </c>
      <c r="M61" s="25" t="str">
        <f>IFERROR(L61/H61,"N/A")</f>
        <v>N/A</v>
      </c>
      <c r="N61" s="91">
        <f>SUM(N51:N60)</f>
        <v>173561</v>
      </c>
    </row>
    <row r="62" spans="1:14" ht="13.5" thickBot="1" x14ac:dyDescent="0.25"/>
    <row r="63" spans="1:14" s="228" customFormat="1" x14ac:dyDescent="0.2">
      <c r="A63" s="249" t="s">
        <v>109</v>
      </c>
      <c r="B63" s="250"/>
      <c r="C63" s="250"/>
      <c r="D63" s="250"/>
      <c r="E63" s="250"/>
      <c r="F63" s="251"/>
      <c r="G63" s="252"/>
      <c r="H63" s="252"/>
      <c r="I63" s="252"/>
      <c r="J63" s="252"/>
      <c r="K63" s="252"/>
      <c r="L63" s="252"/>
      <c r="M63" s="4"/>
      <c r="N63" s="3"/>
    </row>
    <row r="64" spans="1:14" s="228" customFormat="1" ht="11.25" x14ac:dyDescent="0.2">
      <c r="A64" s="253" t="s">
        <v>110</v>
      </c>
      <c r="B64" s="225"/>
      <c r="C64" s="225"/>
      <c r="D64" s="225"/>
      <c r="E64" s="225"/>
      <c r="F64" s="226"/>
      <c r="G64" s="227"/>
      <c r="H64" s="227"/>
      <c r="I64" s="227"/>
      <c r="J64" s="227"/>
      <c r="K64" s="227"/>
      <c r="L64" s="227"/>
      <c r="M64" s="6"/>
      <c r="N64" s="5"/>
    </row>
    <row r="65" spans="1:14" ht="33.75" x14ac:dyDescent="0.2">
      <c r="A65" s="254" t="s">
        <v>99</v>
      </c>
      <c r="B65" s="255"/>
      <c r="C65" s="256"/>
      <c r="D65" s="256"/>
      <c r="E65" s="256"/>
      <c r="F65" s="256"/>
      <c r="G65" s="231" t="s">
        <v>39</v>
      </c>
      <c r="H65" s="231" t="s">
        <v>40</v>
      </c>
      <c r="I65" s="231" t="s">
        <v>41</v>
      </c>
      <c r="J65" s="231" t="s">
        <v>42</v>
      </c>
      <c r="K65" s="231" t="s">
        <v>43</v>
      </c>
      <c r="L65" s="231" t="s">
        <v>44</v>
      </c>
      <c r="M65" s="23" t="s">
        <v>45</v>
      </c>
      <c r="N65" s="24" t="s">
        <v>46</v>
      </c>
    </row>
    <row r="66" spans="1:14" x14ac:dyDescent="0.2">
      <c r="A66" s="271"/>
      <c r="B66" s="272"/>
      <c r="C66" s="147"/>
      <c r="D66" s="273"/>
      <c r="E66" s="274"/>
      <c r="F66" s="261"/>
      <c r="G66" s="143">
        <v>0</v>
      </c>
      <c r="H66" s="143">
        <v>0</v>
      </c>
      <c r="I66" s="85">
        <f>G66-H66</f>
        <v>0</v>
      </c>
      <c r="J66" s="152">
        <v>0</v>
      </c>
      <c r="K66" s="152">
        <v>0</v>
      </c>
      <c r="L66" s="85">
        <f>SUM(J66:K66)</f>
        <v>0</v>
      </c>
      <c r="M66" s="16" t="str">
        <f>IFERROR(L66/H66,"N/A")</f>
        <v>N/A</v>
      </c>
      <c r="N66" s="262">
        <v>0</v>
      </c>
    </row>
    <row r="67" spans="1:14" x14ac:dyDescent="0.2">
      <c r="A67" s="275"/>
      <c r="B67" s="272"/>
      <c r="C67" s="147"/>
      <c r="D67" s="273"/>
      <c r="E67" s="274"/>
      <c r="F67" s="261"/>
      <c r="G67" s="143">
        <v>0</v>
      </c>
      <c r="H67" s="143">
        <v>0</v>
      </c>
      <c r="I67" s="89">
        <f t="shared" ref="I67:I68" si="29">G67-H67</f>
        <v>0</v>
      </c>
      <c r="J67" s="152">
        <v>0</v>
      </c>
      <c r="K67" s="154">
        <v>0</v>
      </c>
      <c r="L67" s="89">
        <f t="shared" ref="L67:L68" si="30">SUM(J67:K67)</f>
        <v>0</v>
      </c>
      <c r="M67" s="15" t="str">
        <f t="shared" ref="M67:M68" si="31">IFERROR(L67/H67,"N/A")</f>
        <v>N/A</v>
      </c>
      <c r="N67" s="264">
        <v>0</v>
      </c>
    </row>
    <row r="68" spans="1:14" x14ac:dyDescent="0.2">
      <c r="A68" s="275"/>
      <c r="B68" s="272"/>
      <c r="C68" s="147"/>
      <c r="D68" s="273"/>
      <c r="E68" s="274"/>
      <c r="F68" s="261"/>
      <c r="G68" s="144">
        <v>0</v>
      </c>
      <c r="H68" s="144">
        <v>0</v>
      </c>
      <c r="I68" s="92">
        <f t="shared" si="29"/>
        <v>0</v>
      </c>
      <c r="J68" s="153">
        <v>0</v>
      </c>
      <c r="K68" s="153">
        <v>0</v>
      </c>
      <c r="L68" s="89">
        <f t="shared" si="30"/>
        <v>0</v>
      </c>
      <c r="M68" s="15" t="str">
        <f t="shared" si="31"/>
        <v>N/A</v>
      </c>
      <c r="N68" s="264">
        <v>0</v>
      </c>
    </row>
    <row r="69" spans="1:14" ht="13.5" thickBot="1" x14ac:dyDescent="0.25">
      <c r="A69" s="219"/>
      <c r="B69" s="216"/>
      <c r="C69" s="268" t="s">
        <v>111</v>
      </c>
      <c r="D69" s="269"/>
      <c r="E69" s="269"/>
      <c r="F69" s="270"/>
      <c r="G69" s="90">
        <f t="shared" ref="G69:L69" si="32">SUM(G66:G68)</f>
        <v>0</v>
      </c>
      <c r="H69" s="90">
        <f t="shared" si="32"/>
        <v>0</v>
      </c>
      <c r="I69" s="90">
        <f t="shared" si="32"/>
        <v>0</v>
      </c>
      <c r="J69" s="90">
        <f t="shared" si="32"/>
        <v>0</v>
      </c>
      <c r="K69" s="90">
        <f t="shared" si="32"/>
        <v>0</v>
      </c>
      <c r="L69" s="90">
        <f t="shared" si="32"/>
        <v>0</v>
      </c>
      <c r="M69" s="25" t="str">
        <f>IFERROR(L69/H69,"N/A")</f>
        <v>N/A</v>
      </c>
      <c r="N69" s="91">
        <f>SUM(N66:N68)</f>
        <v>0</v>
      </c>
    </row>
    <row r="70" spans="1:14" ht="13.5" thickBot="1" x14ac:dyDescent="0.25"/>
    <row r="71" spans="1:14" s="228" customFormat="1" x14ac:dyDescent="0.2">
      <c r="A71" s="276" t="s">
        <v>112</v>
      </c>
      <c r="B71" s="250"/>
      <c r="C71" s="250"/>
      <c r="D71" s="250"/>
      <c r="E71" s="250"/>
      <c r="F71" s="251"/>
      <c r="G71" s="252"/>
      <c r="H71" s="252"/>
      <c r="I71" s="252"/>
      <c r="J71" s="252"/>
      <c r="K71" s="252"/>
      <c r="L71" s="252"/>
      <c r="M71" s="4"/>
      <c r="N71" s="3"/>
    </row>
    <row r="72" spans="1:14" x14ac:dyDescent="0.2">
      <c r="A72" s="253" t="s">
        <v>113</v>
      </c>
      <c r="B72" s="225"/>
      <c r="C72" s="225"/>
      <c r="D72" s="225"/>
      <c r="E72" s="225"/>
      <c r="F72" s="226"/>
      <c r="G72" s="227"/>
      <c r="H72" s="227"/>
      <c r="I72" s="227"/>
      <c r="J72" s="227"/>
      <c r="K72" s="227"/>
      <c r="L72" s="227"/>
      <c r="M72" s="6"/>
      <c r="N72" s="5"/>
    </row>
    <row r="73" spans="1:14" ht="33.75" x14ac:dyDescent="0.2">
      <c r="A73" s="254" t="s">
        <v>99</v>
      </c>
      <c r="B73" s="255"/>
      <c r="C73" s="256"/>
      <c r="D73" s="256"/>
      <c r="E73" s="256"/>
      <c r="F73" s="256"/>
      <c r="G73" s="231" t="s">
        <v>39</v>
      </c>
      <c r="H73" s="231" t="s">
        <v>40</v>
      </c>
      <c r="I73" s="231" t="s">
        <v>41</v>
      </c>
      <c r="J73" s="231" t="s">
        <v>42</v>
      </c>
      <c r="K73" s="231" t="s">
        <v>43</v>
      </c>
      <c r="L73" s="231" t="s">
        <v>44</v>
      </c>
      <c r="M73" s="23" t="s">
        <v>45</v>
      </c>
      <c r="N73" s="24" t="s">
        <v>46</v>
      </c>
    </row>
    <row r="74" spans="1:14" x14ac:dyDescent="0.2">
      <c r="A74" s="271" t="s">
        <v>114</v>
      </c>
      <c r="B74" s="272"/>
      <c r="C74" s="147"/>
      <c r="D74" s="273"/>
      <c r="E74" s="274"/>
      <c r="F74" s="261"/>
      <c r="G74" s="144">
        <v>110712</v>
      </c>
      <c r="H74" s="143">
        <v>0</v>
      </c>
      <c r="I74" s="85">
        <f t="shared" ref="I74:I91" si="33">G74-H74</f>
        <v>110712</v>
      </c>
      <c r="J74" s="152">
        <v>0</v>
      </c>
      <c r="K74" s="152">
        <v>0</v>
      </c>
      <c r="L74" s="85">
        <f>SUM(J74:K74)</f>
        <v>0</v>
      </c>
      <c r="M74" s="16" t="str">
        <f>IFERROR(L74/H74,"N/A")</f>
        <v>N/A</v>
      </c>
      <c r="N74" s="262">
        <v>109862</v>
      </c>
    </row>
    <row r="75" spans="1:14" x14ac:dyDescent="0.2">
      <c r="A75" s="275" t="s">
        <v>115</v>
      </c>
      <c r="B75" s="272"/>
      <c r="C75" s="147"/>
      <c r="D75" s="273"/>
      <c r="E75" s="274"/>
      <c r="F75" s="261"/>
      <c r="G75" s="144">
        <v>14040</v>
      </c>
      <c r="H75" s="143">
        <v>0</v>
      </c>
      <c r="I75" s="89">
        <f t="shared" si="33"/>
        <v>14040</v>
      </c>
      <c r="J75" s="152">
        <v>0</v>
      </c>
      <c r="K75" s="154">
        <v>0</v>
      </c>
      <c r="L75" s="89">
        <f>SUM(J75:K75)</f>
        <v>0</v>
      </c>
      <c r="M75" s="15" t="str">
        <f>IFERROR(L75/H75,"N/A")</f>
        <v>N/A</v>
      </c>
      <c r="N75" s="264">
        <v>12600</v>
      </c>
    </row>
    <row r="76" spans="1:14" x14ac:dyDescent="0.2">
      <c r="A76" s="275" t="s">
        <v>116</v>
      </c>
      <c r="B76" s="272"/>
      <c r="C76" s="147"/>
      <c r="D76" s="273"/>
      <c r="E76" s="274"/>
      <c r="F76" s="261"/>
      <c r="G76" s="144">
        <v>16800</v>
      </c>
      <c r="H76" s="143">
        <v>0</v>
      </c>
      <c r="I76" s="85">
        <f t="shared" si="33"/>
        <v>16800</v>
      </c>
      <c r="J76" s="152">
        <v>0</v>
      </c>
      <c r="K76" s="152">
        <v>0</v>
      </c>
      <c r="L76" s="85">
        <f t="shared" ref="L76:L86" si="34">SUM(J76:K76)</f>
        <v>0</v>
      </c>
      <c r="M76" s="16" t="str">
        <f t="shared" ref="M76:M86" si="35">IFERROR(L76/H76,"N/A")</f>
        <v>N/A</v>
      </c>
      <c r="N76" s="262">
        <v>3349</v>
      </c>
    </row>
    <row r="77" spans="1:14" x14ac:dyDescent="0.2">
      <c r="A77" s="275" t="s">
        <v>117</v>
      </c>
      <c r="B77" s="272"/>
      <c r="C77" s="147"/>
      <c r="D77" s="273"/>
      <c r="E77" s="274"/>
      <c r="F77" s="261"/>
      <c r="G77" s="144">
        <v>2500</v>
      </c>
      <c r="H77" s="143">
        <v>0</v>
      </c>
      <c r="I77" s="85">
        <f t="shared" si="33"/>
        <v>2500</v>
      </c>
      <c r="J77" s="152">
        <v>0</v>
      </c>
      <c r="K77" s="152">
        <v>0</v>
      </c>
      <c r="L77" s="85">
        <f t="shared" si="34"/>
        <v>0</v>
      </c>
      <c r="M77" s="16" t="str">
        <f t="shared" si="35"/>
        <v>N/A</v>
      </c>
      <c r="N77" s="262">
        <v>2056</v>
      </c>
    </row>
    <row r="78" spans="1:14" x14ac:dyDescent="0.2">
      <c r="A78" s="275" t="s">
        <v>118</v>
      </c>
      <c r="B78" s="272"/>
      <c r="C78" s="147"/>
      <c r="D78" s="273"/>
      <c r="E78" s="274"/>
      <c r="F78" s="261"/>
      <c r="G78" s="144">
        <v>1008</v>
      </c>
      <c r="H78" s="143">
        <v>0</v>
      </c>
      <c r="I78" s="85">
        <f t="shared" si="33"/>
        <v>1008</v>
      </c>
      <c r="J78" s="152">
        <v>0</v>
      </c>
      <c r="K78" s="152">
        <v>0</v>
      </c>
      <c r="L78" s="85">
        <f t="shared" si="34"/>
        <v>0</v>
      </c>
      <c r="M78" s="16" t="str">
        <f t="shared" si="35"/>
        <v>N/A</v>
      </c>
      <c r="N78" s="262">
        <v>719</v>
      </c>
    </row>
    <row r="79" spans="1:14" x14ac:dyDescent="0.2">
      <c r="A79" s="275" t="s">
        <v>119</v>
      </c>
      <c r="B79" s="272"/>
      <c r="C79" s="147"/>
      <c r="D79" s="273"/>
      <c r="E79" s="274"/>
      <c r="F79" s="261"/>
      <c r="G79" s="144">
        <v>5548</v>
      </c>
      <c r="H79" s="144">
        <v>0</v>
      </c>
      <c r="I79" s="92">
        <f t="shared" si="33"/>
        <v>5548</v>
      </c>
      <c r="J79" s="153">
        <v>0</v>
      </c>
      <c r="K79" s="153">
        <v>0</v>
      </c>
      <c r="L79" s="89">
        <f t="shared" si="34"/>
        <v>0</v>
      </c>
      <c r="M79" s="15" t="str">
        <f t="shared" si="35"/>
        <v>N/A</v>
      </c>
      <c r="N79" s="264">
        <v>1631</v>
      </c>
    </row>
    <row r="80" spans="1:14" x14ac:dyDescent="0.2">
      <c r="A80" s="275" t="s">
        <v>120</v>
      </c>
      <c r="B80" s="272"/>
      <c r="C80" s="147"/>
      <c r="D80" s="273"/>
      <c r="E80" s="274"/>
      <c r="F80" s="261"/>
      <c r="G80" s="144">
        <v>3598</v>
      </c>
      <c r="H80" s="144">
        <v>0</v>
      </c>
      <c r="I80" s="92">
        <f t="shared" si="33"/>
        <v>3598</v>
      </c>
      <c r="J80" s="153">
        <v>0</v>
      </c>
      <c r="K80" s="153">
        <v>0</v>
      </c>
      <c r="L80" s="89">
        <f t="shared" si="34"/>
        <v>0</v>
      </c>
      <c r="M80" s="15" t="str">
        <f t="shared" si="35"/>
        <v>N/A</v>
      </c>
      <c r="N80" s="264">
        <v>2887</v>
      </c>
    </row>
    <row r="81" spans="1:14" x14ac:dyDescent="0.2">
      <c r="A81" s="275" t="s">
        <v>121</v>
      </c>
      <c r="B81" s="272"/>
      <c r="C81" s="147"/>
      <c r="D81" s="273"/>
      <c r="E81" s="274"/>
      <c r="F81" s="261"/>
      <c r="G81" s="144">
        <v>4200</v>
      </c>
      <c r="H81" s="144">
        <v>0</v>
      </c>
      <c r="I81" s="92">
        <f t="shared" si="33"/>
        <v>4200</v>
      </c>
      <c r="J81" s="153">
        <v>0</v>
      </c>
      <c r="K81" s="153">
        <v>0</v>
      </c>
      <c r="L81" s="89">
        <f t="shared" si="34"/>
        <v>0</v>
      </c>
      <c r="M81" s="15" t="str">
        <f t="shared" si="35"/>
        <v>N/A</v>
      </c>
      <c r="N81" s="264">
        <v>6968</v>
      </c>
    </row>
    <row r="82" spans="1:14" x14ac:dyDescent="0.2">
      <c r="A82" s="275" t="s">
        <v>122</v>
      </c>
      <c r="B82" s="272"/>
      <c r="C82" s="147"/>
      <c r="D82" s="273"/>
      <c r="E82" s="274"/>
      <c r="F82" s="261"/>
      <c r="G82" s="144">
        <v>1200</v>
      </c>
      <c r="H82" s="144">
        <v>0</v>
      </c>
      <c r="I82" s="92">
        <f t="shared" si="33"/>
        <v>1200</v>
      </c>
      <c r="J82" s="153">
        <v>0</v>
      </c>
      <c r="K82" s="153">
        <v>0</v>
      </c>
      <c r="L82" s="89">
        <f t="shared" si="34"/>
        <v>0</v>
      </c>
      <c r="M82" s="15" t="str">
        <f t="shared" si="35"/>
        <v>N/A</v>
      </c>
      <c r="N82" s="264">
        <v>1394</v>
      </c>
    </row>
    <row r="83" spans="1:14" x14ac:dyDescent="0.2">
      <c r="A83" s="275" t="s">
        <v>123</v>
      </c>
      <c r="B83" s="272"/>
      <c r="C83" s="147"/>
      <c r="D83" s="273"/>
      <c r="E83" s="274"/>
      <c r="F83" s="261"/>
      <c r="G83" s="144">
        <v>18000</v>
      </c>
      <c r="H83" s="144">
        <v>0</v>
      </c>
      <c r="I83" s="92">
        <f t="shared" si="33"/>
        <v>18000</v>
      </c>
      <c r="J83" s="153">
        <v>0</v>
      </c>
      <c r="K83" s="153">
        <v>0</v>
      </c>
      <c r="L83" s="89">
        <f t="shared" si="34"/>
        <v>0</v>
      </c>
      <c r="M83" s="15" t="str">
        <f t="shared" si="35"/>
        <v>N/A</v>
      </c>
      <c r="N83" s="264">
        <v>13678</v>
      </c>
    </row>
    <row r="84" spans="1:14" x14ac:dyDescent="0.2">
      <c r="A84" s="275" t="s">
        <v>124</v>
      </c>
      <c r="B84" s="272"/>
      <c r="C84" s="147"/>
      <c r="D84" s="273"/>
      <c r="E84" s="274"/>
      <c r="F84" s="261"/>
      <c r="G84" s="144">
        <v>7200</v>
      </c>
      <c r="H84" s="144">
        <v>0</v>
      </c>
      <c r="I84" s="92">
        <f t="shared" si="33"/>
        <v>7200</v>
      </c>
      <c r="J84" s="153">
        <v>0</v>
      </c>
      <c r="K84" s="153">
        <v>0</v>
      </c>
      <c r="L84" s="89">
        <f t="shared" si="34"/>
        <v>0</v>
      </c>
      <c r="M84" s="15" t="str">
        <f t="shared" si="35"/>
        <v>N/A</v>
      </c>
      <c r="N84" s="264">
        <v>8987</v>
      </c>
    </row>
    <row r="85" spans="1:14" x14ac:dyDescent="0.2">
      <c r="A85" s="275" t="s">
        <v>125</v>
      </c>
      <c r="B85" s="272"/>
      <c r="C85" s="147"/>
      <c r="D85" s="273"/>
      <c r="E85" s="274"/>
      <c r="F85" s="261"/>
      <c r="G85" s="144">
        <v>5000</v>
      </c>
      <c r="H85" s="143">
        <v>0</v>
      </c>
      <c r="I85" s="85">
        <f t="shared" si="33"/>
        <v>5000</v>
      </c>
      <c r="J85" s="152">
        <v>0</v>
      </c>
      <c r="K85" s="152">
        <v>0</v>
      </c>
      <c r="L85" s="85">
        <f t="shared" si="34"/>
        <v>0</v>
      </c>
      <c r="M85" s="16" t="str">
        <f t="shared" si="35"/>
        <v>N/A</v>
      </c>
      <c r="N85" s="262">
        <v>4500</v>
      </c>
    </row>
    <row r="86" spans="1:14" x14ac:dyDescent="0.2">
      <c r="A86" s="275" t="s">
        <v>126</v>
      </c>
      <c r="B86" s="272"/>
      <c r="C86" s="147"/>
      <c r="D86" s="273"/>
      <c r="E86" s="274"/>
      <c r="F86" s="261"/>
      <c r="G86" s="144">
        <v>5400</v>
      </c>
      <c r="H86" s="143">
        <v>0</v>
      </c>
      <c r="I86" s="89">
        <f t="shared" si="33"/>
        <v>5400</v>
      </c>
      <c r="J86" s="152">
        <v>0</v>
      </c>
      <c r="K86" s="154">
        <v>0</v>
      </c>
      <c r="L86" s="89">
        <f t="shared" si="34"/>
        <v>0</v>
      </c>
      <c r="M86" s="15" t="str">
        <f t="shared" si="35"/>
        <v>N/A</v>
      </c>
      <c r="N86" s="264">
        <v>5218</v>
      </c>
    </row>
    <row r="87" spans="1:14" x14ac:dyDescent="0.2">
      <c r="A87" s="275" t="s">
        <v>127</v>
      </c>
      <c r="B87" s="272"/>
      <c r="C87" s="147"/>
      <c r="D87" s="273"/>
      <c r="E87" s="274"/>
      <c r="F87" s="261"/>
      <c r="G87" s="144">
        <v>1000</v>
      </c>
      <c r="H87" s="143">
        <v>0</v>
      </c>
      <c r="I87" s="85">
        <f t="shared" si="33"/>
        <v>1000</v>
      </c>
      <c r="J87" s="152">
        <v>0</v>
      </c>
      <c r="K87" s="152">
        <v>0</v>
      </c>
      <c r="L87" s="85">
        <f t="shared" ref="L87:L91" si="36">SUM(J87:K87)</f>
        <v>0</v>
      </c>
      <c r="M87" s="16" t="str">
        <f t="shared" ref="M87:M91" si="37">IFERROR(L87/H87,"N/A")</f>
        <v>N/A</v>
      </c>
      <c r="N87" s="262">
        <v>0</v>
      </c>
    </row>
    <row r="88" spans="1:14" x14ac:dyDescent="0.2">
      <c r="A88" s="275" t="s">
        <v>128</v>
      </c>
      <c r="B88" s="272"/>
      <c r="C88" s="147"/>
      <c r="D88" s="273"/>
      <c r="E88" s="274"/>
      <c r="F88" s="261"/>
      <c r="G88" s="144">
        <v>8400</v>
      </c>
      <c r="H88" s="143">
        <v>0</v>
      </c>
      <c r="I88" s="85">
        <f t="shared" si="33"/>
        <v>8400</v>
      </c>
      <c r="J88" s="152">
        <v>0</v>
      </c>
      <c r="K88" s="152">
        <v>0</v>
      </c>
      <c r="L88" s="85">
        <f t="shared" si="36"/>
        <v>0</v>
      </c>
      <c r="M88" s="16" t="str">
        <f t="shared" si="37"/>
        <v>N/A</v>
      </c>
      <c r="N88" s="262">
        <v>8492</v>
      </c>
    </row>
    <row r="89" spans="1:14" x14ac:dyDescent="0.2">
      <c r="A89" s="275" t="s">
        <v>129</v>
      </c>
      <c r="B89" s="272"/>
      <c r="C89" s="148"/>
      <c r="D89" s="277"/>
      <c r="E89" s="278"/>
      <c r="F89" s="261"/>
      <c r="G89" s="144">
        <v>4800</v>
      </c>
      <c r="H89" s="143">
        <v>0</v>
      </c>
      <c r="I89" s="85">
        <f t="shared" ref="I89:I90" si="38">G89-H89</f>
        <v>4800</v>
      </c>
      <c r="J89" s="152">
        <v>0</v>
      </c>
      <c r="K89" s="152">
        <v>0</v>
      </c>
      <c r="L89" s="85">
        <f t="shared" ref="L89:L90" si="39">SUM(J89:K89)</f>
        <v>0</v>
      </c>
      <c r="M89" s="16" t="str">
        <f t="shared" ref="M89:M90" si="40">IFERROR(L89/H89,"N/A")</f>
        <v>N/A</v>
      </c>
      <c r="N89" s="262">
        <v>21216</v>
      </c>
    </row>
    <row r="90" spans="1:14" x14ac:dyDescent="0.2">
      <c r="A90" s="275"/>
      <c r="B90" s="272"/>
      <c r="C90" s="148"/>
      <c r="D90" s="277"/>
      <c r="E90" s="278"/>
      <c r="F90" s="261"/>
      <c r="G90" s="144">
        <v>0</v>
      </c>
      <c r="H90" s="143">
        <v>0</v>
      </c>
      <c r="I90" s="85">
        <f t="shared" si="38"/>
        <v>0</v>
      </c>
      <c r="J90" s="152">
        <v>0</v>
      </c>
      <c r="K90" s="152">
        <v>0</v>
      </c>
      <c r="L90" s="85">
        <f t="shared" si="39"/>
        <v>0</v>
      </c>
      <c r="M90" s="16" t="str">
        <f t="shared" si="40"/>
        <v>N/A</v>
      </c>
      <c r="N90" s="262">
        <v>0</v>
      </c>
    </row>
    <row r="91" spans="1:14" x14ac:dyDescent="0.2">
      <c r="A91" s="275"/>
      <c r="B91" s="272"/>
      <c r="C91" s="148"/>
      <c r="D91" s="277"/>
      <c r="E91" s="278"/>
      <c r="F91" s="261"/>
      <c r="G91" s="144">
        <v>0</v>
      </c>
      <c r="H91" s="143">
        <v>0</v>
      </c>
      <c r="I91" s="85">
        <f t="shared" si="33"/>
        <v>0</v>
      </c>
      <c r="J91" s="152">
        <v>0</v>
      </c>
      <c r="K91" s="152">
        <v>0</v>
      </c>
      <c r="L91" s="85">
        <f t="shared" si="36"/>
        <v>0</v>
      </c>
      <c r="M91" s="16" t="str">
        <f t="shared" si="37"/>
        <v>N/A</v>
      </c>
      <c r="N91" s="262">
        <v>0</v>
      </c>
    </row>
    <row r="92" spans="1:14" ht="13.5" thickBot="1" x14ac:dyDescent="0.25">
      <c r="A92" s="219"/>
      <c r="B92" s="216"/>
      <c r="C92" s="268" t="s">
        <v>130</v>
      </c>
      <c r="D92" s="269"/>
      <c r="E92" s="269"/>
      <c r="F92" s="270"/>
      <c r="G92" s="90">
        <f t="shared" ref="G92:L92" si="41">SUM(G74:G91)</f>
        <v>209406</v>
      </c>
      <c r="H92" s="90">
        <f t="shared" si="41"/>
        <v>0</v>
      </c>
      <c r="I92" s="90">
        <f t="shared" si="41"/>
        <v>209406</v>
      </c>
      <c r="J92" s="90">
        <f t="shared" si="41"/>
        <v>0</v>
      </c>
      <c r="K92" s="90">
        <f t="shared" si="41"/>
        <v>0</v>
      </c>
      <c r="L92" s="90">
        <f t="shared" si="41"/>
        <v>0</v>
      </c>
      <c r="M92" s="25" t="str">
        <f>IFERROR(L92/H92,"N/A")</f>
        <v>N/A</v>
      </c>
      <c r="N92" s="91">
        <f>SUM(N74:N91)</f>
        <v>203557</v>
      </c>
    </row>
    <row r="93" spans="1:14" ht="13.5" thickBot="1" x14ac:dyDescent="0.25"/>
    <row r="94" spans="1:14" s="228" customFormat="1" x14ac:dyDescent="0.2">
      <c r="A94" s="249" t="s">
        <v>131</v>
      </c>
      <c r="B94" s="250"/>
      <c r="C94" s="250"/>
      <c r="D94" s="250"/>
      <c r="E94" s="250"/>
      <c r="F94" s="251"/>
      <c r="G94" s="252"/>
      <c r="H94" s="252"/>
      <c r="I94" s="252"/>
      <c r="J94" s="252"/>
      <c r="K94" s="252"/>
      <c r="L94" s="252"/>
      <c r="M94" s="4"/>
      <c r="N94" s="3"/>
    </row>
    <row r="95" spans="1:14" x14ac:dyDescent="0.2">
      <c r="A95" s="253" t="s">
        <v>132</v>
      </c>
      <c r="B95" s="225"/>
      <c r="C95" s="225"/>
      <c r="D95" s="225"/>
      <c r="E95" s="225"/>
      <c r="F95" s="226"/>
      <c r="G95" s="227"/>
      <c r="H95" s="227"/>
      <c r="I95" s="227"/>
      <c r="J95" s="227"/>
      <c r="K95" s="227"/>
      <c r="L95" s="227"/>
      <c r="M95" s="6"/>
      <c r="N95" s="5"/>
    </row>
    <row r="96" spans="1:14" ht="33.75" x14ac:dyDescent="0.2">
      <c r="A96" s="254" t="s">
        <v>99</v>
      </c>
      <c r="B96" s="255"/>
      <c r="C96" s="256"/>
      <c r="D96" s="256"/>
      <c r="E96" s="256"/>
      <c r="F96" s="256"/>
      <c r="G96" s="231" t="s">
        <v>39</v>
      </c>
      <c r="H96" s="231" t="s">
        <v>40</v>
      </c>
      <c r="I96" s="231" t="s">
        <v>41</v>
      </c>
      <c r="J96" s="231" t="s">
        <v>42</v>
      </c>
      <c r="K96" s="231" t="s">
        <v>43</v>
      </c>
      <c r="L96" s="231" t="s">
        <v>44</v>
      </c>
      <c r="M96" s="23" t="s">
        <v>45</v>
      </c>
      <c r="N96" s="24" t="s">
        <v>46</v>
      </c>
    </row>
    <row r="97" spans="1:14" x14ac:dyDescent="0.2">
      <c r="A97" s="271"/>
      <c r="B97" s="272"/>
      <c r="C97" s="147"/>
      <c r="D97" s="273"/>
      <c r="E97" s="274"/>
      <c r="F97" s="261"/>
      <c r="G97" s="143">
        <v>0</v>
      </c>
      <c r="H97" s="143">
        <v>0</v>
      </c>
      <c r="I97" s="85">
        <f t="shared" ref="I97:I99" si="42">G97-H97</f>
        <v>0</v>
      </c>
      <c r="J97" s="152">
        <v>0</v>
      </c>
      <c r="K97" s="152">
        <v>0</v>
      </c>
      <c r="L97" s="85">
        <f>SUM(J97:K97)</f>
        <v>0</v>
      </c>
      <c r="M97" s="16" t="str">
        <f>IFERROR(L97/H97,"N/A")</f>
        <v>N/A</v>
      </c>
      <c r="N97" s="262">
        <v>0</v>
      </c>
    </row>
    <row r="98" spans="1:14" x14ac:dyDescent="0.2">
      <c r="A98" s="275"/>
      <c r="B98" s="272"/>
      <c r="C98" s="147"/>
      <c r="D98" s="273"/>
      <c r="E98" s="274"/>
      <c r="F98" s="261"/>
      <c r="G98" s="143">
        <v>0</v>
      </c>
      <c r="H98" s="143">
        <v>0</v>
      </c>
      <c r="I98" s="85">
        <f t="shared" si="42"/>
        <v>0</v>
      </c>
      <c r="J98" s="152">
        <v>0</v>
      </c>
      <c r="K98" s="152">
        <v>0</v>
      </c>
      <c r="L98" s="85">
        <f t="shared" ref="L98:L99" si="43">SUM(J98:K98)</f>
        <v>0</v>
      </c>
      <c r="M98" s="16" t="str">
        <f t="shared" ref="M98:M99" si="44">IFERROR(L98/H98,"N/A")</f>
        <v>N/A</v>
      </c>
      <c r="N98" s="262">
        <v>0</v>
      </c>
    </row>
    <row r="99" spans="1:14" x14ac:dyDescent="0.2">
      <c r="A99" s="275"/>
      <c r="B99" s="272"/>
      <c r="C99" s="147"/>
      <c r="D99" s="273"/>
      <c r="E99" s="274"/>
      <c r="F99" s="261"/>
      <c r="G99" s="143">
        <v>0</v>
      </c>
      <c r="H99" s="143">
        <v>0</v>
      </c>
      <c r="I99" s="85">
        <f t="shared" si="42"/>
        <v>0</v>
      </c>
      <c r="J99" s="152">
        <v>0</v>
      </c>
      <c r="K99" s="152">
        <v>0</v>
      </c>
      <c r="L99" s="85">
        <f t="shared" si="43"/>
        <v>0</v>
      </c>
      <c r="M99" s="16" t="str">
        <f t="shared" si="44"/>
        <v>N/A</v>
      </c>
      <c r="N99" s="262">
        <v>0</v>
      </c>
    </row>
    <row r="100" spans="1:14" ht="13.5" thickBot="1" x14ac:dyDescent="0.25">
      <c r="A100" s="219"/>
      <c r="B100" s="216"/>
      <c r="C100" s="268" t="s">
        <v>133</v>
      </c>
      <c r="D100" s="269"/>
      <c r="E100" s="269"/>
      <c r="F100" s="270"/>
      <c r="G100" s="90">
        <f t="shared" ref="G100:L100" si="45">SUM(G97:G99)</f>
        <v>0</v>
      </c>
      <c r="H100" s="90">
        <f t="shared" si="45"/>
        <v>0</v>
      </c>
      <c r="I100" s="90">
        <f t="shared" si="45"/>
        <v>0</v>
      </c>
      <c r="J100" s="90">
        <f t="shared" si="45"/>
        <v>0</v>
      </c>
      <c r="K100" s="90">
        <f t="shared" si="45"/>
        <v>0</v>
      </c>
      <c r="L100" s="90">
        <f t="shared" si="45"/>
        <v>0</v>
      </c>
      <c r="M100" s="25" t="str">
        <f>IFERROR(L100/H100,"N/A")</f>
        <v>N/A</v>
      </c>
      <c r="N100" s="91">
        <f>SUM(N97:N99)</f>
        <v>0</v>
      </c>
    </row>
    <row r="101" spans="1:14" ht="13.5" thickBot="1" x14ac:dyDescent="0.25"/>
    <row r="102" spans="1:14" s="228" customFormat="1" x14ac:dyDescent="0.2">
      <c r="A102" s="249" t="s">
        <v>134</v>
      </c>
      <c r="B102" s="250"/>
      <c r="C102" s="250"/>
      <c r="D102" s="250"/>
      <c r="E102" s="250"/>
      <c r="F102" s="251"/>
      <c r="G102" s="252"/>
      <c r="H102" s="252"/>
      <c r="I102" s="252"/>
      <c r="J102" s="252"/>
      <c r="K102" s="252"/>
      <c r="L102" s="252"/>
      <c r="M102" s="4"/>
      <c r="N102" s="3"/>
    </row>
    <row r="103" spans="1:14" x14ac:dyDescent="0.2">
      <c r="A103" s="253" t="s">
        <v>135</v>
      </c>
      <c r="B103" s="225"/>
      <c r="C103" s="225"/>
      <c r="D103" s="225"/>
      <c r="E103" s="225"/>
      <c r="F103" s="226"/>
      <c r="G103" s="227"/>
      <c r="H103" s="227"/>
      <c r="I103" s="227"/>
      <c r="J103" s="227"/>
      <c r="K103" s="227"/>
      <c r="L103" s="227"/>
      <c r="M103" s="6"/>
      <c r="N103" s="5"/>
    </row>
    <row r="104" spans="1:14" ht="33.75" x14ac:dyDescent="0.2">
      <c r="A104" s="254" t="s">
        <v>99</v>
      </c>
      <c r="B104" s="255"/>
      <c r="C104" s="256"/>
      <c r="D104" s="256"/>
      <c r="E104" s="256"/>
      <c r="F104" s="256"/>
      <c r="G104" s="231" t="s">
        <v>39</v>
      </c>
      <c r="H104" s="231" t="s">
        <v>40</v>
      </c>
      <c r="I104" s="231" t="s">
        <v>41</v>
      </c>
      <c r="J104" s="231" t="s">
        <v>42</v>
      </c>
      <c r="K104" s="231" t="s">
        <v>43</v>
      </c>
      <c r="L104" s="231" t="s">
        <v>44</v>
      </c>
      <c r="M104" s="23" t="s">
        <v>45</v>
      </c>
      <c r="N104" s="24" t="s">
        <v>46</v>
      </c>
    </row>
    <row r="105" spans="1:14" x14ac:dyDescent="0.2">
      <c r="A105" s="271"/>
      <c r="B105" s="272"/>
      <c r="C105" s="147"/>
      <c r="D105" s="273"/>
      <c r="E105" s="274"/>
      <c r="F105" s="261"/>
      <c r="G105" s="143">
        <v>0</v>
      </c>
      <c r="H105" s="143">
        <v>0</v>
      </c>
      <c r="I105" s="85">
        <f t="shared" ref="I105:I107" si="46">G105-H105</f>
        <v>0</v>
      </c>
      <c r="J105" s="152">
        <v>0</v>
      </c>
      <c r="K105" s="152">
        <v>0</v>
      </c>
      <c r="L105" s="85">
        <f>SUM(J105:K105)</f>
        <v>0</v>
      </c>
      <c r="M105" s="16" t="str">
        <f>IFERROR(L105/H105,"N/A")</f>
        <v>N/A</v>
      </c>
      <c r="N105" s="262">
        <v>0</v>
      </c>
    </row>
    <row r="106" spans="1:14" x14ac:dyDescent="0.2">
      <c r="A106" s="275"/>
      <c r="B106" s="272"/>
      <c r="C106" s="147"/>
      <c r="D106" s="273"/>
      <c r="E106" s="274"/>
      <c r="F106" s="261"/>
      <c r="G106" s="143">
        <v>0</v>
      </c>
      <c r="H106" s="143">
        <v>0</v>
      </c>
      <c r="I106" s="85">
        <f t="shared" si="46"/>
        <v>0</v>
      </c>
      <c r="J106" s="152">
        <v>0</v>
      </c>
      <c r="K106" s="152">
        <v>0</v>
      </c>
      <c r="L106" s="85">
        <f t="shared" ref="L106:L107" si="47">SUM(J106:K106)</f>
        <v>0</v>
      </c>
      <c r="M106" s="16" t="str">
        <f t="shared" ref="M106:M107" si="48">IFERROR(L106/H106,"N/A")</f>
        <v>N/A</v>
      </c>
      <c r="N106" s="262">
        <v>0</v>
      </c>
    </row>
    <row r="107" spans="1:14" x14ac:dyDescent="0.2">
      <c r="A107" s="275"/>
      <c r="B107" s="272"/>
      <c r="C107" s="147"/>
      <c r="D107" s="273"/>
      <c r="E107" s="274"/>
      <c r="F107" s="261"/>
      <c r="G107" s="143">
        <v>0</v>
      </c>
      <c r="H107" s="143">
        <v>0</v>
      </c>
      <c r="I107" s="85">
        <f t="shared" si="46"/>
        <v>0</v>
      </c>
      <c r="J107" s="152">
        <v>0</v>
      </c>
      <c r="K107" s="152">
        <v>0</v>
      </c>
      <c r="L107" s="85">
        <f t="shared" si="47"/>
        <v>0</v>
      </c>
      <c r="M107" s="16" t="str">
        <f t="shared" si="48"/>
        <v>N/A</v>
      </c>
      <c r="N107" s="262">
        <v>0</v>
      </c>
    </row>
    <row r="108" spans="1:14" ht="13.5" thickBot="1" x14ac:dyDescent="0.25">
      <c r="A108" s="219"/>
      <c r="B108" s="216"/>
      <c r="C108" s="268" t="s">
        <v>136</v>
      </c>
      <c r="D108" s="269"/>
      <c r="E108" s="269"/>
      <c r="F108" s="270"/>
      <c r="G108" s="90">
        <f t="shared" ref="G108:L108" si="49">SUM(G105:G107)</f>
        <v>0</v>
      </c>
      <c r="H108" s="90">
        <f t="shared" si="49"/>
        <v>0</v>
      </c>
      <c r="I108" s="90">
        <f t="shared" si="49"/>
        <v>0</v>
      </c>
      <c r="J108" s="90">
        <f t="shared" si="49"/>
        <v>0</v>
      </c>
      <c r="K108" s="90">
        <f t="shared" si="49"/>
        <v>0</v>
      </c>
      <c r="L108" s="90">
        <f t="shared" si="49"/>
        <v>0</v>
      </c>
      <c r="M108" s="25" t="str">
        <f>IFERROR(L108/H108,"N/A")</f>
        <v>N/A</v>
      </c>
      <c r="N108" s="91">
        <f>SUM(N105:N107)</f>
        <v>0</v>
      </c>
    </row>
    <row r="109" spans="1:14" ht="13.5" thickBot="1" x14ac:dyDescent="0.25"/>
    <row r="110" spans="1:14" s="228" customFormat="1" x14ac:dyDescent="0.2">
      <c r="A110" s="249" t="s">
        <v>137</v>
      </c>
      <c r="B110" s="250"/>
      <c r="C110" s="250"/>
      <c r="D110" s="250"/>
      <c r="E110" s="250"/>
      <c r="F110" s="251"/>
      <c r="G110" s="252"/>
      <c r="H110" s="252"/>
      <c r="I110" s="252"/>
      <c r="J110" s="252"/>
      <c r="K110" s="252"/>
      <c r="L110" s="252"/>
      <c r="M110" s="4"/>
      <c r="N110" s="3"/>
    </row>
    <row r="111" spans="1:14" s="228" customFormat="1" ht="11.25" x14ac:dyDescent="0.2">
      <c r="A111" s="253" t="s">
        <v>138</v>
      </c>
      <c r="B111" s="279"/>
      <c r="C111" s="279"/>
      <c r="D111" s="279"/>
      <c r="E111" s="279"/>
      <c r="F111" s="226"/>
      <c r="G111" s="226"/>
      <c r="H111" s="226"/>
      <c r="I111" s="226"/>
      <c r="J111" s="226"/>
      <c r="K111" s="226"/>
      <c r="L111" s="226"/>
      <c r="M111" s="69"/>
      <c r="N111" s="280"/>
    </row>
    <row r="112" spans="1:14" s="228" customFormat="1" ht="11.25" x14ac:dyDescent="0.2">
      <c r="A112" s="281" t="s">
        <v>139</v>
      </c>
      <c r="B112" s="279"/>
      <c r="C112" s="279"/>
      <c r="D112" s="279"/>
      <c r="E112" s="279"/>
      <c r="F112" s="226"/>
      <c r="G112" s="226"/>
      <c r="H112" s="226"/>
      <c r="I112" s="226"/>
      <c r="J112" s="226"/>
      <c r="K112" s="226"/>
      <c r="L112" s="226"/>
      <c r="M112" s="69"/>
      <c r="N112" s="280"/>
    </row>
    <row r="113" spans="1:14" s="228" customFormat="1" ht="11.25" x14ac:dyDescent="0.2">
      <c r="A113" s="281" t="s">
        <v>140</v>
      </c>
      <c r="B113" s="279"/>
      <c r="C113" s="279"/>
      <c r="D113" s="279"/>
      <c r="E113" s="279"/>
      <c r="F113" s="279"/>
      <c r="G113" s="26"/>
      <c r="H113" s="26"/>
      <c r="I113" s="26"/>
      <c r="J113" s="26"/>
      <c r="K113" s="26"/>
      <c r="L113" s="26"/>
      <c r="M113" s="27"/>
      <c r="N113" s="28"/>
    </row>
    <row r="114" spans="1:14" ht="34.5" thickBot="1" x14ac:dyDescent="0.25">
      <c r="A114" s="254" t="s">
        <v>99</v>
      </c>
      <c r="B114" s="255"/>
      <c r="C114" s="256"/>
      <c r="D114" s="256"/>
      <c r="E114" s="256"/>
      <c r="F114" s="256"/>
      <c r="G114" s="231" t="s">
        <v>39</v>
      </c>
      <c r="H114" s="231" t="s">
        <v>40</v>
      </c>
      <c r="I114" s="231" t="s">
        <v>41</v>
      </c>
      <c r="J114" s="231" t="s">
        <v>42</v>
      </c>
      <c r="K114" s="231" t="s">
        <v>43</v>
      </c>
      <c r="L114" s="231" t="s">
        <v>44</v>
      </c>
      <c r="M114" s="23" t="s">
        <v>45</v>
      </c>
      <c r="N114" s="24" t="s">
        <v>46</v>
      </c>
    </row>
    <row r="115" spans="1:14" ht="13.5" thickBot="1" x14ac:dyDescent="0.25">
      <c r="A115" s="282" t="s">
        <v>141</v>
      </c>
      <c r="B115" s="283"/>
      <c r="C115" s="149"/>
      <c r="D115" s="261"/>
      <c r="E115" s="284" t="s">
        <v>142</v>
      </c>
      <c r="F115" s="285">
        <f>IFERROR(H117/H119,"N/A")</f>
        <v>0</v>
      </c>
      <c r="G115" s="144">
        <v>101746.5</v>
      </c>
      <c r="H115" s="144">
        <v>0</v>
      </c>
      <c r="I115" s="92">
        <f>G115-H115</f>
        <v>101746.5</v>
      </c>
      <c r="J115" s="153">
        <v>0</v>
      </c>
      <c r="K115" s="153">
        <v>0</v>
      </c>
      <c r="L115" s="85">
        <f>SUM(J115:K115)</f>
        <v>0</v>
      </c>
      <c r="M115" s="16" t="str">
        <f>IFERROR(L115/H115,"N/A")</f>
        <v>N/A</v>
      </c>
      <c r="N115" s="262">
        <v>98383</v>
      </c>
    </row>
    <row r="116" spans="1:14" ht="13.5" thickBot="1" x14ac:dyDescent="0.25">
      <c r="A116" s="286"/>
      <c r="B116" s="283"/>
      <c r="C116" s="150"/>
      <c r="D116" s="261"/>
      <c r="E116" s="284" t="s">
        <v>142</v>
      </c>
      <c r="F116" s="285" t="str">
        <f>IFERROR(H118/H120,"N/A")</f>
        <v>N/A</v>
      </c>
      <c r="G116" s="144">
        <v>0</v>
      </c>
      <c r="H116" s="144">
        <v>0</v>
      </c>
      <c r="I116" s="92">
        <f t="shared" ref="I116" si="50">G116-H116</f>
        <v>0</v>
      </c>
      <c r="J116" s="153">
        <v>0</v>
      </c>
      <c r="K116" s="153">
        <v>0</v>
      </c>
      <c r="L116" s="92">
        <f>SUM(J116:K116)</f>
        <v>0</v>
      </c>
      <c r="M116" s="22" t="str">
        <f>IFERROR(L116/H116,"N/A")</f>
        <v>N/A</v>
      </c>
      <c r="N116" s="287">
        <v>0</v>
      </c>
    </row>
    <row r="117" spans="1:14" ht="13.5" thickBot="1" x14ac:dyDescent="0.25">
      <c r="A117" s="219"/>
      <c r="B117" s="216"/>
      <c r="C117" s="268" t="s">
        <v>143</v>
      </c>
      <c r="D117" s="269"/>
      <c r="E117" s="269"/>
      <c r="F117" s="288"/>
      <c r="G117" s="93">
        <f>SUM(G115:G116)</f>
        <v>101746.5</v>
      </c>
      <c r="H117" s="93">
        <f>SUM(H115:H116)</f>
        <v>0</v>
      </c>
      <c r="I117" s="93">
        <f>SUM(I115:I116)</f>
        <v>101746.5</v>
      </c>
      <c r="J117" s="93">
        <f t="shared" ref="J117:L117" si="51">SUM(J115:J116)</f>
        <v>0</v>
      </c>
      <c r="K117" s="93">
        <f t="shared" si="51"/>
        <v>0</v>
      </c>
      <c r="L117" s="93">
        <f t="shared" si="51"/>
        <v>0</v>
      </c>
      <c r="M117" s="82" t="str">
        <f>IFERROR(L117/H117,"N/A")</f>
        <v>N/A</v>
      </c>
      <c r="N117" s="94">
        <f>SUM(N115:N116)</f>
        <v>98383</v>
      </c>
    </row>
    <row r="118" spans="1:14" ht="13.5" thickBot="1" x14ac:dyDescent="0.25"/>
    <row r="119" spans="1:14" ht="15.75" thickBot="1" x14ac:dyDescent="0.3">
      <c r="A119" s="289"/>
      <c r="B119" s="290"/>
      <c r="C119" s="291" t="s">
        <v>144</v>
      </c>
      <c r="D119" s="290"/>
      <c r="E119" s="290"/>
      <c r="F119" s="292"/>
      <c r="G119" s="95">
        <f t="shared" ref="G119:L119" si="52">SUM(G117,G108,G100,G92,G69,G61,G46)</f>
        <v>1119211.79</v>
      </c>
      <c r="H119" s="95">
        <f t="shared" si="52"/>
        <v>524220.29</v>
      </c>
      <c r="I119" s="95">
        <f t="shared" si="52"/>
        <v>594991.5</v>
      </c>
      <c r="J119" s="95">
        <f t="shared" si="52"/>
        <v>259425</v>
      </c>
      <c r="K119" s="95">
        <f t="shared" si="52"/>
        <v>264795</v>
      </c>
      <c r="L119" s="95">
        <f t="shared" si="52"/>
        <v>524220</v>
      </c>
      <c r="M119" s="2">
        <f>IFERROR(L119/H119,"N/A")</f>
        <v>0.99999944679745234</v>
      </c>
      <c r="N119" s="96">
        <f>SUM(N117,N108,N100,N92,N69,N61,N46)</f>
        <v>1082216</v>
      </c>
    </row>
    <row r="120" spans="1:14" ht="15" customHeight="1" thickBot="1" x14ac:dyDescent="0.25"/>
    <row r="121" spans="1:14" ht="15" x14ac:dyDescent="0.25">
      <c r="A121" s="293" t="s">
        <v>24</v>
      </c>
      <c r="B121" s="250"/>
      <c r="C121" s="250"/>
      <c r="D121" s="250"/>
      <c r="E121" s="250"/>
      <c r="F121" s="250"/>
      <c r="G121" s="250"/>
      <c r="H121" s="250"/>
      <c r="I121" s="250"/>
      <c r="J121" s="250"/>
      <c r="K121" s="250"/>
      <c r="L121" s="250"/>
      <c r="M121" s="250"/>
      <c r="N121" s="294"/>
    </row>
    <row r="122" spans="1:14" ht="14.25" x14ac:dyDescent="0.2">
      <c r="A122" s="295" t="s">
        <v>145</v>
      </c>
      <c r="B122" s="296"/>
      <c r="C122" s="296"/>
      <c r="D122" s="296"/>
      <c r="E122" s="296"/>
      <c r="F122" s="296"/>
      <c r="G122" s="296"/>
      <c r="H122" s="296"/>
      <c r="I122" s="296"/>
      <c r="J122" s="296"/>
      <c r="K122" s="296"/>
      <c r="L122" s="296"/>
      <c r="M122" s="296"/>
      <c r="N122" s="297"/>
    </row>
    <row r="123" spans="1:14" ht="15" x14ac:dyDescent="0.25">
      <c r="A123" s="295" t="s">
        <v>146</v>
      </c>
      <c r="B123" s="296"/>
      <c r="C123" s="296"/>
      <c r="D123" s="296"/>
      <c r="E123" s="296"/>
      <c r="F123" s="296"/>
      <c r="G123" s="296"/>
      <c r="H123" s="296"/>
      <c r="I123" s="296"/>
      <c r="J123" s="296"/>
      <c r="K123" s="296"/>
      <c r="L123" s="296"/>
      <c r="M123" s="296"/>
      <c r="N123" s="297"/>
    </row>
    <row r="124" spans="1:14" ht="15" x14ac:dyDescent="0.25">
      <c r="A124" s="295" t="s">
        <v>147</v>
      </c>
      <c r="B124" s="296"/>
      <c r="C124" s="296"/>
      <c r="D124" s="296"/>
      <c r="E124" s="296"/>
      <c r="F124" s="296"/>
      <c r="G124" s="296"/>
      <c r="H124" s="296"/>
      <c r="I124" s="296"/>
      <c r="J124" s="296"/>
      <c r="K124" s="296"/>
      <c r="L124" s="296"/>
      <c r="M124" s="296"/>
      <c r="N124" s="297"/>
    </row>
    <row r="125" spans="1:14" ht="45" customHeight="1" x14ac:dyDescent="0.2">
      <c r="A125" s="298" t="s">
        <v>148</v>
      </c>
      <c r="B125" s="299"/>
      <c r="C125" s="299" t="s">
        <v>99</v>
      </c>
      <c r="I125" s="300" t="s">
        <v>149</v>
      </c>
      <c r="J125" s="300" t="s">
        <v>150</v>
      </c>
      <c r="K125" s="300" t="s">
        <v>151</v>
      </c>
      <c r="L125" s="300" t="s">
        <v>152</v>
      </c>
      <c r="M125" s="76" t="s">
        <v>153</v>
      </c>
      <c r="N125" s="301" t="s">
        <v>154</v>
      </c>
    </row>
    <row r="126" spans="1:14" ht="15" customHeight="1" x14ac:dyDescent="0.2">
      <c r="A126" s="302" t="s">
        <v>155</v>
      </c>
      <c r="B126" s="102"/>
      <c r="C126" s="102"/>
      <c r="I126" s="103"/>
      <c r="J126" s="103"/>
      <c r="K126" s="103"/>
      <c r="L126" s="103"/>
      <c r="M126" s="11"/>
      <c r="N126" s="72"/>
    </row>
    <row r="127" spans="1:14" ht="15" customHeight="1" x14ac:dyDescent="0.2">
      <c r="A127" s="303" t="s">
        <v>156</v>
      </c>
      <c r="B127" s="151"/>
      <c r="C127" s="151" t="s">
        <v>58</v>
      </c>
      <c r="I127" s="143">
        <f>382414+30478</f>
        <v>412892</v>
      </c>
      <c r="J127" s="304">
        <v>141436</v>
      </c>
      <c r="K127" s="154">
        <v>251990</v>
      </c>
      <c r="L127" s="97">
        <f t="shared" ref="L127:L128" si="53">SUM(J127:K127)</f>
        <v>393426</v>
      </c>
      <c r="M127" s="11"/>
      <c r="N127" s="72"/>
    </row>
    <row r="128" spans="1:14" ht="15" customHeight="1" x14ac:dyDescent="0.2">
      <c r="A128" s="303" t="s">
        <v>157</v>
      </c>
      <c r="B128" s="151"/>
      <c r="C128" s="151" t="s">
        <v>58</v>
      </c>
      <c r="I128" s="143">
        <v>42100</v>
      </c>
      <c r="J128" s="304">
        <v>16840</v>
      </c>
      <c r="K128" s="154">
        <v>15230</v>
      </c>
      <c r="L128" s="97">
        <f t="shared" si="53"/>
        <v>32070</v>
      </c>
      <c r="M128" s="11"/>
      <c r="N128" s="72"/>
    </row>
    <row r="129" spans="1:14" x14ac:dyDescent="0.2">
      <c r="A129" s="305" t="s">
        <v>158</v>
      </c>
      <c r="B129" s="102"/>
      <c r="I129" s="103"/>
      <c r="J129" s="306" t="s">
        <v>159</v>
      </c>
      <c r="K129" s="103"/>
      <c r="L129" s="103"/>
      <c r="M129" s="11"/>
      <c r="N129" s="72"/>
    </row>
    <row r="130" spans="1:14" ht="15" customHeight="1" x14ac:dyDescent="0.2">
      <c r="A130" s="303"/>
      <c r="B130" s="151"/>
      <c r="I130" s="143">
        <v>0</v>
      </c>
      <c r="J130" s="307" t="s">
        <v>160</v>
      </c>
      <c r="K130" s="154">
        <v>0</v>
      </c>
      <c r="L130" s="97">
        <f t="shared" ref="L130:L140" si="54">SUM(J130:K130)</f>
        <v>0</v>
      </c>
      <c r="M130" s="11"/>
      <c r="N130" s="72"/>
    </row>
    <row r="131" spans="1:14" ht="15" customHeight="1" x14ac:dyDescent="0.2">
      <c r="A131" s="303"/>
      <c r="B131" s="151"/>
      <c r="I131" s="143">
        <v>0</v>
      </c>
      <c r="J131" s="307" t="s">
        <v>160</v>
      </c>
      <c r="K131" s="154">
        <v>0</v>
      </c>
      <c r="L131" s="97">
        <f t="shared" si="54"/>
        <v>0</v>
      </c>
      <c r="M131" s="11"/>
      <c r="N131" s="72"/>
    </row>
    <row r="132" spans="1:14" x14ac:dyDescent="0.2">
      <c r="A132" s="305" t="s">
        <v>161</v>
      </c>
      <c r="B132" s="102"/>
      <c r="I132" s="103"/>
      <c r="J132" s="306" t="s">
        <v>159</v>
      </c>
      <c r="K132" s="103"/>
      <c r="L132" s="103"/>
      <c r="M132" s="11"/>
      <c r="N132" s="72"/>
    </row>
    <row r="133" spans="1:14" ht="15" customHeight="1" x14ac:dyDescent="0.2">
      <c r="A133" s="303" t="s">
        <v>162</v>
      </c>
      <c r="B133" s="151"/>
      <c r="I133" s="143">
        <v>25000</v>
      </c>
      <c r="J133" s="304">
        <v>19275</v>
      </c>
      <c r="K133" s="154">
        <v>5725</v>
      </c>
      <c r="L133" s="97">
        <f t="shared" ref="L133:L134" si="55">SUM(J133:K133)</f>
        <v>25000</v>
      </c>
      <c r="M133" s="11"/>
      <c r="N133" s="72"/>
    </row>
    <row r="134" spans="1:14" ht="15" customHeight="1" x14ac:dyDescent="0.2">
      <c r="A134" s="303"/>
      <c r="B134" s="151"/>
      <c r="I134" s="143">
        <v>0</v>
      </c>
      <c r="J134" s="307" t="s">
        <v>160</v>
      </c>
      <c r="K134" s="154">
        <v>0</v>
      </c>
      <c r="L134" s="97">
        <f t="shared" si="55"/>
        <v>0</v>
      </c>
      <c r="M134" s="11"/>
      <c r="N134" s="72"/>
    </row>
    <row r="135" spans="1:14" x14ac:dyDescent="0.2">
      <c r="A135" s="305" t="s">
        <v>163</v>
      </c>
      <c r="B135" s="102"/>
      <c r="I135" s="103"/>
      <c r="J135" s="306" t="s">
        <v>159</v>
      </c>
      <c r="K135" s="103"/>
      <c r="L135" s="103"/>
      <c r="M135" s="31"/>
      <c r="N135" s="73"/>
    </row>
    <row r="136" spans="1:14" ht="15" customHeight="1" x14ac:dyDescent="0.2">
      <c r="A136" s="303" t="s">
        <v>164</v>
      </c>
      <c r="B136" s="151"/>
      <c r="I136" s="143">
        <v>40000</v>
      </c>
      <c r="J136" s="304">
        <v>32500</v>
      </c>
      <c r="K136" s="154">
        <v>0</v>
      </c>
      <c r="L136" s="97">
        <f t="shared" ref="L136:L137" si="56">SUM(J136:K136)</f>
        <v>32500</v>
      </c>
      <c r="M136" s="11"/>
      <c r="N136" s="72"/>
    </row>
    <row r="137" spans="1:14" ht="15" customHeight="1" x14ac:dyDescent="0.2">
      <c r="A137" s="303" t="s">
        <v>165</v>
      </c>
      <c r="B137" s="151"/>
      <c r="I137" s="143">
        <v>75000</v>
      </c>
      <c r="J137" s="304">
        <v>75000</v>
      </c>
      <c r="K137" s="154">
        <v>0</v>
      </c>
      <c r="L137" s="97">
        <f t="shared" si="56"/>
        <v>75000</v>
      </c>
      <c r="M137" s="11"/>
      <c r="N137" s="72"/>
    </row>
    <row r="138" spans="1:14" x14ac:dyDescent="0.2">
      <c r="A138" s="305" t="s">
        <v>166</v>
      </c>
      <c r="B138" s="102"/>
      <c r="I138" s="103"/>
      <c r="J138" s="103"/>
      <c r="K138" s="103"/>
      <c r="L138" s="103"/>
      <c r="M138" s="31"/>
      <c r="N138" s="73"/>
    </row>
    <row r="139" spans="1:14" ht="15" customHeight="1" x14ac:dyDescent="0.2">
      <c r="A139" s="303"/>
      <c r="B139" s="151"/>
      <c r="I139" s="143">
        <v>0</v>
      </c>
      <c r="J139" s="154">
        <v>0</v>
      </c>
      <c r="K139" s="154">
        <v>0</v>
      </c>
      <c r="L139" s="97">
        <f t="shared" si="54"/>
        <v>0</v>
      </c>
      <c r="M139" s="11"/>
      <c r="N139" s="72"/>
    </row>
    <row r="140" spans="1:14" ht="15" customHeight="1" x14ac:dyDescent="0.2">
      <c r="A140" s="303"/>
      <c r="B140" s="151"/>
      <c r="I140" s="143">
        <v>0</v>
      </c>
      <c r="J140" s="154">
        <v>0</v>
      </c>
      <c r="K140" s="154">
        <v>0</v>
      </c>
      <c r="L140" s="97">
        <f t="shared" si="54"/>
        <v>0</v>
      </c>
      <c r="M140" s="11"/>
      <c r="N140" s="72"/>
    </row>
    <row r="141" spans="1:14" x14ac:dyDescent="0.2">
      <c r="A141" s="302" t="s">
        <v>167</v>
      </c>
      <c r="B141" s="102"/>
      <c r="I141" s="103"/>
      <c r="J141" s="103"/>
      <c r="K141" s="103"/>
      <c r="L141" s="103"/>
      <c r="M141" s="31"/>
      <c r="N141" s="73"/>
    </row>
    <row r="142" spans="1:14" ht="15" customHeight="1" x14ac:dyDescent="0.2">
      <c r="A142" s="303"/>
      <c r="B142" s="151"/>
      <c r="I142" s="143">
        <v>0</v>
      </c>
      <c r="J142" s="154">
        <v>0</v>
      </c>
      <c r="K142" s="154">
        <v>0</v>
      </c>
      <c r="L142" s="97">
        <f t="shared" ref="L142:L143" si="57">SUM(J142:K142)</f>
        <v>0</v>
      </c>
      <c r="M142" s="11"/>
      <c r="N142" s="72"/>
    </row>
    <row r="143" spans="1:14" ht="15" customHeight="1" x14ac:dyDescent="0.2">
      <c r="A143" s="303"/>
      <c r="B143" s="151"/>
      <c r="I143" s="143">
        <v>0</v>
      </c>
      <c r="J143" s="154">
        <v>0</v>
      </c>
      <c r="K143" s="154">
        <v>0</v>
      </c>
      <c r="L143" s="97">
        <f t="shared" si="57"/>
        <v>0</v>
      </c>
      <c r="M143" s="11"/>
      <c r="N143" s="72"/>
    </row>
    <row r="144" spans="1:14" ht="15.75" thickBot="1" x14ac:dyDescent="0.3">
      <c r="A144" s="308" t="s">
        <v>168</v>
      </c>
      <c r="B144" s="216"/>
      <c r="C144" s="216"/>
      <c r="D144" s="309" t="s">
        <v>169</v>
      </c>
      <c r="E144" s="310"/>
      <c r="F144" s="310"/>
      <c r="G144" s="310"/>
      <c r="H144" s="310"/>
      <c r="I144" s="98">
        <f>SUM(I126:I143)</f>
        <v>594992</v>
      </c>
      <c r="J144" s="98">
        <f t="shared" ref="J144:L144" si="58">SUM(J126:J143)</f>
        <v>285051</v>
      </c>
      <c r="K144" s="98">
        <f t="shared" si="58"/>
        <v>272945</v>
      </c>
      <c r="L144" s="98">
        <f t="shared" si="58"/>
        <v>557996</v>
      </c>
      <c r="M144" s="99">
        <f>N13-L13</f>
        <v>557996</v>
      </c>
      <c r="N144" s="100">
        <f>IFERROR(L144-M144,"N/A")</f>
        <v>0</v>
      </c>
    </row>
    <row r="145" spans="1:14" ht="13.5" thickBot="1" x14ac:dyDescent="0.25">
      <c r="A145" s="194"/>
      <c r="F145" s="311"/>
    </row>
    <row r="146" spans="1:14" x14ac:dyDescent="0.2">
      <c r="A146" s="312" t="s">
        <v>170</v>
      </c>
      <c r="B146" s="218"/>
      <c r="C146" s="218"/>
      <c r="D146" s="218"/>
      <c r="E146" s="218"/>
      <c r="F146" s="313"/>
      <c r="G146" s="313"/>
      <c r="H146" s="313"/>
      <c r="I146" s="313"/>
      <c r="J146" s="313"/>
      <c r="K146" s="313"/>
      <c r="L146" s="313"/>
      <c r="M146" s="14"/>
      <c r="N146" s="13"/>
    </row>
    <row r="147" spans="1:14" ht="13.5" thickBot="1" x14ac:dyDescent="0.25">
      <c r="A147" s="214" t="s">
        <v>171</v>
      </c>
      <c r="B147" s="215"/>
      <c r="C147" s="215"/>
      <c r="D147" s="215"/>
      <c r="E147" s="215"/>
      <c r="F147" s="314"/>
      <c r="G147" s="314"/>
      <c r="H147" s="314"/>
      <c r="I147" s="314"/>
      <c r="J147" s="314"/>
      <c r="K147" s="314"/>
      <c r="L147" s="314"/>
      <c r="M147" s="10"/>
      <c r="N147" s="9"/>
    </row>
  </sheetData>
  <sheetProtection algorithmName="SHA-512" hashValue="Y+4jmZlCZ7TfzUf8Swvh4kLeTC0awQMnh9mwenINP6WB9KpLvhyZ3ZJ+ZQMn2lqluJhvJodaX5maSf1D94si0w==" saltValue="ZoWSz2Ebf3/vOpWWs7+Lvw==" spinCount="100000" sheet="1" objects="1" scenarios="1"/>
  <sortState xmlns:xlrd2="http://schemas.microsoft.com/office/spreadsheetml/2017/richdata2" ref="A27:N42">
    <sortCondition descending="1" ref="C27:C42"/>
  </sortState>
  <conditionalFormatting sqref="B126:B143">
    <cfRule type="containsText" dxfId="7" priority="16" operator="containsText" text="VARIANCE">
      <formula>NOT(ISERROR(SEARCH("VARIANCE",B126)))</formula>
    </cfRule>
  </conditionalFormatting>
  <conditionalFormatting sqref="C126:C128">
    <cfRule type="containsText" dxfId="6" priority="1" operator="containsText" text="VARIANCE">
      <formula>NOT(ISERROR(SEARCH("VARIANCE",C126)))</formula>
    </cfRule>
  </conditionalFormatting>
  <conditionalFormatting sqref="I129 K129:L129">
    <cfRule type="containsText" dxfId="5" priority="14" operator="containsText" text="VARIANCE">
      <formula>NOT(ISERROR(SEARCH("VARIANCE",I129)))</formula>
    </cfRule>
  </conditionalFormatting>
  <conditionalFormatting sqref="I132 K132:L132">
    <cfRule type="containsText" dxfId="4" priority="13" operator="containsText" text="VARIANCE">
      <formula>NOT(ISERROR(SEARCH("VARIANCE",I132)))</formula>
    </cfRule>
  </conditionalFormatting>
  <conditionalFormatting sqref="I135 K135:L135">
    <cfRule type="containsText" dxfId="3" priority="12" operator="containsText" text="VARIANCE">
      <formula>NOT(ISERROR(SEARCH("VARIANCE",I135)))</formula>
    </cfRule>
  </conditionalFormatting>
  <conditionalFormatting sqref="I126:L126">
    <cfRule type="containsText" dxfId="2" priority="15" operator="containsText" text="VARIANCE">
      <formula>NOT(ISERROR(SEARCH("VARIANCE",I126)))</formula>
    </cfRule>
  </conditionalFormatting>
  <conditionalFormatting sqref="I138:L138">
    <cfRule type="containsText" dxfId="1" priority="11" operator="containsText" text="VARIANCE">
      <formula>NOT(ISERROR(SEARCH("VARIANCE",I138)))</formula>
    </cfRule>
  </conditionalFormatting>
  <conditionalFormatting sqref="I141:L141">
    <cfRule type="containsText" dxfId="0" priority="10" operator="containsText" text="VARIANCE">
      <formula>NOT(ISERROR(SEARCH("VARIANCE",I141)))</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5:F11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45" xr:uid="{00000000-0002-0000-0600-000002000000}">
      <formula1>0.9</formula1>
      <formula2>1.1</formula2>
    </dataValidation>
    <dataValidation type="list" allowBlank="1" showInputMessage="1" showErrorMessage="1" sqref="C27:C45" xr:uid="{74035CC8-3374-44B2-8A35-54AB49E229AE}">
      <formula1>$C$19:$C$21</formula1>
    </dataValidation>
    <dataValidation type="list" allowBlank="1" showInputMessage="1" showErrorMessage="1" sqref="C127:C128" xr:uid="{F93EA848-F649-4FD1-A87A-52E88083D79D}">
      <formula1>$F$19:$F$21</formula1>
    </dataValidation>
  </dataValidations>
  <pageMargins left="0.7" right="0.7" top="0.75" bottom="0.75" header="0.3" footer="0.3"/>
  <pageSetup scale="50" orientation="landscape" r:id="rId1"/>
  <headerFooter>
    <oddFooter>&amp;LCity of Santa Monica
Exhibit C1 - Program Budget&amp;C&amp;P&amp;RFiscal Year 2022-23
Human Services Grants Program</oddFooter>
  </headerFooter>
  <rowBreaks count="2" manualBreakCount="2">
    <brk id="70" max="13" man="1"/>
    <brk id="120" max="13" man="1"/>
  </rowBreaks>
  <ignoredErrors>
    <ignoredError sqref="M6 M10:M11 M7:M9 M12:M13" formula="1"/>
    <ignoredError sqref="L127:L14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50"/>
  <sheetViews>
    <sheetView zoomScale="90" zoomScaleNormal="90" workbookViewId="0">
      <selection activeCell="I1" sqref="I1"/>
    </sheetView>
  </sheetViews>
  <sheetFormatPr defaultColWidth="8.85546875" defaultRowHeight="12.75" x14ac:dyDescent="0.2"/>
  <cols>
    <col min="1" max="1" width="53.7109375" style="188" customWidth="1"/>
    <col min="2" max="5" width="17.28515625" style="189" customWidth="1"/>
    <col min="6" max="8" width="17.28515625" style="165" customWidth="1"/>
    <col min="9" max="9" width="17.140625" style="166" customWidth="1"/>
    <col min="10" max="16384" width="8.85546875" style="166"/>
  </cols>
  <sheetData>
    <row r="1" spans="1:8" ht="18" x14ac:dyDescent="0.2">
      <c r="A1" s="161" t="s">
        <v>36</v>
      </c>
      <c r="B1" s="162"/>
      <c r="C1" s="163"/>
      <c r="D1" s="163"/>
      <c r="E1" s="163"/>
      <c r="F1" s="164"/>
    </row>
    <row r="2" spans="1:8" ht="18" x14ac:dyDescent="0.2">
      <c r="A2" s="161" t="s">
        <v>172</v>
      </c>
      <c r="B2" s="167"/>
      <c r="C2" s="167"/>
      <c r="D2" s="168"/>
      <c r="E2" s="168"/>
      <c r="F2" s="167"/>
      <c r="G2" s="167"/>
      <c r="H2" s="167"/>
    </row>
    <row r="3" spans="1:8" ht="9.75" customHeight="1" x14ac:dyDescent="0.2">
      <c r="A3" s="161"/>
      <c r="B3" s="167"/>
      <c r="C3" s="167"/>
      <c r="D3" s="168"/>
      <c r="E3" s="168"/>
      <c r="F3" s="167"/>
      <c r="G3" s="167"/>
      <c r="H3" s="167"/>
    </row>
    <row r="4" spans="1:8" x14ac:dyDescent="0.2">
      <c r="A4" s="169"/>
      <c r="B4" s="162"/>
      <c r="C4" s="163"/>
      <c r="D4" s="163"/>
      <c r="E4" s="163"/>
      <c r="F4" s="164"/>
    </row>
    <row r="5" spans="1:8" s="173" customFormat="1" ht="45" x14ac:dyDescent="0.2">
      <c r="A5" s="170" t="s">
        <v>173</v>
      </c>
      <c r="B5" s="171" t="s">
        <v>174</v>
      </c>
      <c r="C5" s="171" t="s">
        <v>175</v>
      </c>
      <c r="D5" s="171" t="s">
        <v>176</v>
      </c>
      <c r="E5" s="172"/>
      <c r="G5" s="172"/>
      <c r="H5" s="172"/>
    </row>
    <row r="6" spans="1:8" s="173" customFormat="1" ht="14.25" x14ac:dyDescent="0.2">
      <c r="A6" s="174" t="s">
        <v>177</v>
      </c>
      <c r="B6" s="175">
        <v>800</v>
      </c>
      <c r="C6" s="176">
        <v>449</v>
      </c>
      <c r="D6" s="176">
        <v>736</v>
      </c>
      <c r="E6" s="172"/>
      <c r="G6" s="172"/>
      <c r="H6" s="172"/>
    </row>
    <row r="7" spans="1:8" s="173" customFormat="1" ht="14.25" x14ac:dyDescent="0.2">
      <c r="A7" s="174" t="s">
        <v>178</v>
      </c>
      <c r="B7" s="175">
        <v>800</v>
      </c>
      <c r="C7" s="176">
        <v>449</v>
      </c>
      <c r="D7" s="176">
        <v>736</v>
      </c>
      <c r="E7" s="172"/>
      <c r="G7" s="172"/>
      <c r="H7" s="172"/>
    </row>
    <row r="8" spans="1:8" s="173" customFormat="1" ht="14.25" x14ac:dyDescent="0.2">
      <c r="A8" s="174" t="s">
        <v>179</v>
      </c>
      <c r="B8" s="175">
        <v>800</v>
      </c>
      <c r="C8" s="176">
        <v>449</v>
      </c>
      <c r="D8" s="176">
        <v>736</v>
      </c>
      <c r="E8" s="172"/>
      <c r="G8" s="172"/>
      <c r="H8" s="172"/>
    </row>
    <row r="9" spans="1:8" s="173" customFormat="1" ht="14.25" x14ac:dyDescent="0.2">
      <c r="A9" s="174" t="s">
        <v>180</v>
      </c>
      <c r="B9" s="175">
        <v>40</v>
      </c>
      <c r="C9" s="176">
        <v>3</v>
      </c>
      <c r="D9" s="176">
        <v>4</v>
      </c>
      <c r="E9" s="172"/>
      <c r="G9" s="172"/>
      <c r="H9" s="172"/>
    </row>
    <row r="10" spans="1:8" s="173" customFormat="1" ht="14.25" x14ac:dyDescent="0.2">
      <c r="A10" s="174" t="s">
        <v>181</v>
      </c>
      <c r="B10" s="175">
        <v>270</v>
      </c>
      <c r="C10" s="176">
        <v>177</v>
      </c>
      <c r="D10" s="176">
        <v>271</v>
      </c>
      <c r="E10" s="172"/>
      <c r="G10" s="172"/>
      <c r="H10" s="172"/>
    </row>
    <row r="11" spans="1:8" s="173" customFormat="1" ht="14.25" x14ac:dyDescent="0.2">
      <c r="A11" s="174" t="s">
        <v>182</v>
      </c>
      <c r="B11" s="175">
        <v>40</v>
      </c>
      <c r="C11" s="176">
        <v>24</v>
      </c>
      <c r="D11" s="176">
        <v>33</v>
      </c>
      <c r="E11" s="172"/>
      <c r="G11" s="172"/>
      <c r="H11" s="172"/>
    </row>
    <row r="12" spans="1:8" s="173" customFormat="1" ht="14.25" x14ac:dyDescent="0.2">
      <c r="A12" s="174" t="s">
        <v>183</v>
      </c>
      <c r="B12" s="175">
        <v>160</v>
      </c>
      <c r="C12" s="176">
        <v>146</v>
      </c>
      <c r="D12" s="176">
        <v>178</v>
      </c>
      <c r="E12" s="172"/>
      <c r="G12" s="172"/>
      <c r="H12" s="172"/>
    </row>
    <row r="13" spans="1:8" s="173" customFormat="1" ht="14.25" x14ac:dyDescent="0.2">
      <c r="A13" s="174" t="s">
        <v>184</v>
      </c>
      <c r="B13" s="175">
        <v>40</v>
      </c>
      <c r="C13" s="176">
        <v>22</v>
      </c>
      <c r="D13" s="176">
        <v>48</v>
      </c>
      <c r="E13" s="172"/>
      <c r="G13" s="172"/>
      <c r="H13" s="172"/>
    </row>
    <row r="14" spans="1:8" s="173" customFormat="1" ht="14.25" x14ac:dyDescent="0.2">
      <c r="A14" s="177"/>
      <c r="B14" s="178"/>
      <c r="C14" s="178"/>
      <c r="D14" s="178"/>
      <c r="E14" s="172"/>
      <c r="G14" s="172"/>
      <c r="H14" s="172"/>
    </row>
    <row r="15" spans="1:8" s="173" customFormat="1" ht="30" x14ac:dyDescent="0.2">
      <c r="A15" s="170" t="s">
        <v>185</v>
      </c>
      <c r="B15" s="171" t="s">
        <v>174</v>
      </c>
      <c r="C15" s="171" t="s">
        <v>175</v>
      </c>
      <c r="D15" s="171" t="s">
        <v>176</v>
      </c>
      <c r="E15" s="172"/>
      <c r="G15" s="172"/>
      <c r="H15" s="172"/>
    </row>
    <row r="16" spans="1:8" s="173" customFormat="1" ht="14.25" x14ac:dyDescent="0.2">
      <c r="A16" s="174" t="s">
        <v>186</v>
      </c>
      <c r="B16" s="175">
        <v>40</v>
      </c>
      <c r="C16" s="176">
        <v>16</v>
      </c>
      <c r="D16" s="176">
        <v>27</v>
      </c>
      <c r="E16" s="172"/>
      <c r="G16" s="172"/>
      <c r="H16" s="172"/>
    </row>
    <row r="17" spans="1:8" s="173" customFormat="1" ht="14.25" x14ac:dyDescent="0.2">
      <c r="A17" s="174" t="s">
        <v>187</v>
      </c>
      <c r="B17" s="175">
        <v>90</v>
      </c>
      <c r="C17" s="176">
        <v>49</v>
      </c>
      <c r="D17" s="176">
        <v>86</v>
      </c>
      <c r="E17" s="172"/>
      <c r="G17" s="172"/>
      <c r="H17" s="172"/>
    </row>
    <row r="18" spans="1:8" s="173" customFormat="1" ht="14.25" x14ac:dyDescent="0.2">
      <c r="A18" s="174" t="s">
        <v>188</v>
      </c>
      <c r="B18" s="175">
        <v>180</v>
      </c>
      <c r="C18" s="176">
        <v>60</v>
      </c>
      <c r="D18" s="176">
        <v>106</v>
      </c>
      <c r="E18" s="172"/>
      <c r="G18" s="172"/>
      <c r="H18" s="172"/>
    </row>
    <row r="19" spans="1:8" s="173" customFormat="1" ht="14.25" x14ac:dyDescent="0.2">
      <c r="A19" s="174" t="s">
        <v>189</v>
      </c>
      <c r="B19" s="175">
        <v>410</v>
      </c>
      <c r="C19" s="176">
        <v>266</v>
      </c>
      <c r="D19" s="176">
        <v>434</v>
      </c>
      <c r="E19" s="172"/>
      <c r="G19" s="172"/>
      <c r="H19" s="172"/>
    </row>
    <row r="20" spans="1:8" s="173" customFormat="1" ht="14.25" x14ac:dyDescent="0.2">
      <c r="A20" s="174" t="s">
        <v>190</v>
      </c>
      <c r="B20" s="175">
        <v>0</v>
      </c>
      <c r="C20" s="176">
        <v>20</v>
      </c>
      <c r="D20" s="176">
        <v>30</v>
      </c>
      <c r="E20" s="172"/>
      <c r="G20" s="172"/>
      <c r="H20" s="172"/>
    </row>
    <row r="21" spans="1:8" s="173" customFormat="1" ht="14.25" x14ac:dyDescent="0.2">
      <c r="A21" s="174" t="s">
        <v>191</v>
      </c>
      <c r="B21" s="175">
        <v>80</v>
      </c>
      <c r="C21" s="176">
        <v>29</v>
      </c>
      <c r="D21" s="176">
        <v>36</v>
      </c>
      <c r="E21" s="172"/>
      <c r="G21" s="172"/>
      <c r="H21" s="172"/>
    </row>
    <row r="22" spans="1:8" s="173" customFormat="1" ht="14.25" x14ac:dyDescent="0.2">
      <c r="A22" s="174" t="s">
        <v>192</v>
      </c>
      <c r="B22" s="175">
        <v>0</v>
      </c>
      <c r="C22" s="176">
        <v>9</v>
      </c>
      <c r="D22" s="176">
        <v>17</v>
      </c>
      <c r="E22" s="172"/>
      <c r="G22" s="172"/>
      <c r="H22" s="172"/>
    </row>
    <row r="23" spans="1:8" s="173" customFormat="1" ht="15" x14ac:dyDescent="0.2">
      <c r="A23" s="179" t="s">
        <v>193</v>
      </c>
      <c r="B23" s="180">
        <f>SUM(B16:B22)</f>
        <v>800</v>
      </c>
      <c r="C23" s="180">
        <f t="shared" ref="C23:D23" si="0">SUM(C16:C22)</f>
        <v>449</v>
      </c>
      <c r="D23" s="180">
        <f t="shared" si="0"/>
        <v>736</v>
      </c>
      <c r="E23" s="172"/>
      <c r="G23" s="172"/>
      <c r="H23" s="172"/>
    </row>
    <row r="24" spans="1:8" s="173" customFormat="1" ht="14.25" x14ac:dyDescent="0.2">
      <c r="B24" s="178"/>
      <c r="C24" s="178"/>
      <c r="D24" s="178"/>
      <c r="E24" s="172"/>
      <c r="G24" s="172"/>
      <c r="H24" s="172"/>
    </row>
    <row r="25" spans="1:8" s="173" customFormat="1" ht="30" x14ac:dyDescent="0.2">
      <c r="A25" s="170" t="s">
        <v>194</v>
      </c>
      <c r="B25" s="171" t="s">
        <v>174</v>
      </c>
      <c r="C25" s="171" t="s">
        <v>175</v>
      </c>
      <c r="D25" s="171" t="s">
        <v>176</v>
      </c>
      <c r="E25" s="172"/>
      <c r="G25" s="172"/>
      <c r="H25" s="172"/>
    </row>
    <row r="26" spans="1:8" s="173" customFormat="1" ht="14.25" x14ac:dyDescent="0.2">
      <c r="A26" s="174">
        <v>90401</v>
      </c>
      <c r="B26" s="175">
        <v>200.47058823529414</v>
      </c>
      <c r="C26" s="176">
        <v>83</v>
      </c>
      <c r="D26" s="176">
        <v>128</v>
      </c>
      <c r="E26" s="172"/>
      <c r="G26" s="172"/>
      <c r="H26" s="172"/>
    </row>
    <row r="27" spans="1:8" s="173" customFormat="1" ht="14.25" x14ac:dyDescent="0.2">
      <c r="A27" s="174">
        <v>90402</v>
      </c>
      <c r="B27" s="175">
        <v>30</v>
      </c>
      <c r="C27" s="176">
        <v>21</v>
      </c>
      <c r="D27" s="176">
        <v>36</v>
      </c>
      <c r="E27" s="172"/>
      <c r="G27" s="172"/>
      <c r="H27" s="172"/>
    </row>
    <row r="28" spans="1:8" s="173" customFormat="1" ht="14.25" x14ac:dyDescent="0.2">
      <c r="A28" s="174">
        <v>90403</v>
      </c>
      <c r="B28" s="175">
        <v>199.52941176470588</v>
      </c>
      <c r="C28" s="176">
        <v>103</v>
      </c>
      <c r="D28" s="176">
        <v>168</v>
      </c>
      <c r="E28" s="172"/>
      <c r="G28" s="172"/>
      <c r="H28" s="172"/>
    </row>
    <row r="29" spans="1:8" s="173" customFormat="1" ht="14.25" x14ac:dyDescent="0.2">
      <c r="A29" s="174">
        <v>90404</v>
      </c>
      <c r="B29" s="175">
        <v>200.47058823529414</v>
      </c>
      <c r="C29" s="176">
        <v>135</v>
      </c>
      <c r="D29" s="176">
        <v>226</v>
      </c>
      <c r="E29" s="172"/>
      <c r="G29" s="172"/>
      <c r="H29" s="172"/>
    </row>
    <row r="30" spans="1:8" s="173" customFormat="1" ht="14.25" x14ac:dyDescent="0.2">
      <c r="A30" s="174">
        <v>90405</v>
      </c>
      <c r="B30" s="175">
        <v>170</v>
      </c>
      <c r="C30" s="176">
        <v>100</v>
      </c>
      <c r="D30" s="176">
        <v>171</v>
      </c>
      <c r="E30" s="172"/>
      <c r="G30" s="172"/>
      <c r="H30" s="172"/>
    </row>
    <row r="31" spans="1:8" s="173" customFormat="1" ht="14.25" x14ac:dyDescent="0.2">
      <c r="A31" s="174" t="s">
        <v>195</v>
      </c>
      <c r="B31" s="175" t="s">
        <v>196</v>
      </c>
      <c r="C31" s="176">
        <v>7</v>
      </c>
      <c r="D31" s="176">
        <v>7</v>
      </c>
      <c r="E31" s="172"/>
      <c r="G31" s="172"/>
      <c r="H31" s="172"/>
    </row>
    <row r="32" spans="1:8" s="173" customFormat="1" ht="15" x14ac:dyDescent="0.2">
      <c r="A32" s="179" t="s">
        <v>193</v>
      </c>
      <c r="B32" s="180">
        <f>SUM(B26:B31)</f>
        <v>800.47058823529414</v>
      </c>
      <c r="C32" s="180">
        <f>SUM(C26:C31)</f>
        <v>449</v>
      </c>
      <c r="D32" s="180">
        <f>SUM(D26:D31)</f>
        <v>736</v>
      </c>
      <c r="E32" s="172"/>
      <c r="G32" s="172"/>
      <c r="H32" s="172"/>
    </row>
    <row r="33" spans="1:9" s="173" customFormat="1" ht="14.25" x14ac:dyDescent="0.2">
      <c r="B33" s="172"/>
      <c r="C33" s="178"/>
      <c r="D33" s="178"/>
      <c r="E33" s="172"/>
      <c r="G33" s="172"/>
      <c r="H33" s="172"/>
    </row>
    <row r="34" spans="1:9" s="173" customFormat="1" ht="30" customHeight="1" x14ac:dyDescent="0.2">
      <c r="A34" s="320" t="s">
        <v>197</v>
      </c>
      <c r="B34" s="322" t="s">
        <v>175</v>
      </c>
      <c r="C34" s="323"/>
      <c r="D34" s="323"/>
      <c r="E34" s="324"/>
      <c r="F34" s="322" t="s">
        <v>176</v>
      </c>
      <c r="G34" s="323"/>
      <c r="H34" s="323"/>
      <c r="I34" s="324"/>
    </row>
    <row r="35" spans="1:9" s="173" customFormat="1" ht="22.5" customHeight="1" x14ac:dyDescent="0.2">
      <c r="A35" s="321"/>
      <c r="B35" s="171" t="s">
        <v>198</v>
      </c>
      <c r="C35" s="171" t="s">
        <v>199</v>
      </c>
      <c r="D35" s="171" t="s">
        <v>200</v>
      </c>
      <c r="E35" s="171" t="s">
        <v>201</v>
      </c>
      <c r="F35" s="171" t="s">
        <v>198</v>
      </c>
      <c r="G35" s="171" t="s">
        <v>199</v>
      </c>
      <c r="H35" s="171" t="s">
        <v>200</v>
      </c>
      <c r="I35" s="171" t="s">
        <v>201</v>
      </c>
    </row>
    <row r="36" spans="1:9" s="173" customFormat="1" ht="14.25" x14ac:dyDescent="0.2">
      <c r="A36" s="181" t="s">
        <v>202</v>
      </c>
      <c r="B36" s="182">
        <v>0</v>
      </c>
      <c r="C36" s="183">
        <v>0</v>
      </c>
      <c r="D36" s="183">
        <v>0</v>
      </c>
      <c r="E36" s="183">
        <v>0</v>
      </c>
      <c r="F36" s="182">
        <v>0</v>
      </c>
      <c r="G36" s="183">
        <v>0</v>
      </c>
      <c r="H36" s="183">
        <v>0</v>
      </c>
      <c r="I36" s="183">
        <v>0</v>
      </c>
    </row>
    <row r="37" spans="1:9" s="173" customFormat="1" ht="14.25" x14ac:dyDescent="0.2">
      <c r="A37" s="184" t="s">
        <v>203</v>
      </c>
      <c r="B37" s="185">
        <v>0</v>
      </c>
      <c r="C37" s="183">
        <v>0</v>
      </c>
      <c r="D37" s="183">
        <v>0</v>
      </c>
      <c r="E37" s="183">
        <v>0</v>
      </c>
      <c r="F37" s="182">
        <v>0</v>
      </c>
      <c r="G37" s="183">
        <v>0</v>
      </c>
      <c r="H37" s="183">
        <v>0</v>
      </c>
      <c r="I37" s="183">
        <v>0</v>
      </c>
    </row>
    <row r="38" spans="1:9" s="173" customFormat="1" ht="14.25" x14ac:dyDescent="0.2">
      <c r="A38" s="184" t="s">
        <v>204</v>
      </c>
      <c r="B38" s="185">
        <v>0</v>
      </c>
      <c r="C38" s="183">
        <v>0</v>
      </c>
      <c r="D38" s="183">
        <v>0</v>
      </c>
      <c r="E38" s="183">
        <v>0</v>
      </c>
      <c r="F38" s="182">
        <v>0</v>
      </c>
      <c r="G38" s="183">
        <v>0</v>
      </c>
      <c r="H38" s="183">
        <v>0</v>
      </c>
      <c r="I38" s="183">
        <v>0</v>
      </c>
    </row>
    <row r="39" spans="1:9" s="173" customFormat="1" ht="14.25" x14ac:dyDescent="0.2">
      <c r="A39" s="181" t="s">
        <v>205</v>
      </c>
      <c r="B39" s="185">
        <v>3</v>
      </c>
      <c r="C39" s="183">
        <v>1</v>
      </c>
      <c r="D39" s="183">
        <v>0</v>
      </c>
      <c r="E39" s="183">
        <v>0</v>
      </c>
      <c r="F39" s="182">
        <v>3</v>
      </c>
      <c r="G39" s="183">
        <v>5</v>
      </c>
      <c r="H39" s="183">
        <v>0</v>
      </c>
      <c r="I39" s="183">
        <v>0</v>
      </c>
    </row>
    <row r="40" spans="1:9" s="173" customFormat="1" ht="14.25" x14ac:dyDescent="0.2">
      <c r="A40" s="181" t="s">
        <v>206</v>
      </c>
      <c r="B40" s="185">
        <v>25</v>
      </c>
      <c r="C40" s="183">
        <v>32</v>
      </c>
      <c r="D40" s="183">
        <v>0</v>
      </c>
      <c r="E40" s="183">
        <v>0</v>
      </c>
      <c r="F40" s="182">
        <v>35</v>
      </c>
      <c r="G40" s="183">
        <v>45</v>
      </c>
      <c r="H40" s="183">
        <v>0</v>
      </c>
      <c r="I40" s="183">
        <v>3</v>
      </c>
    </row>
    <row r="41" spans="1:9" s="173" customFormat="1" ht="14.25" x14ac:dyDescent="0.2">
      <c r="A41" s="181" t="s">
        <v>207</v>
      </c>
      <c r="B41" s="185">
        <v>31</v>
      </c>
      <c r="C41" s="183">
        <v>44</v>
      </c>
      <c r="D41" s="183">
        <v>0</v>
      </c>
      <c r="E41" s="183">
        <v>3</v>
      </c>
      <c r="F41" s="182">
        <v>50</v>
      </c>
      <c r="G41" s="183">
        <v>85</v>
      </c>
      <c r="H41" s="183">
        <v>0</v>
      </c>
      <c r="I41" s="183">
        <v>4</v>
      </c>
    </row>
    <row r="42" spans="1:9" s="173" customFormat="1" ht="14.25" x14ac:dyDescent="0.2">
      <c r="A42" s="181" t="s">
        <v>208</v>
      </c>
      <c r="B42" s="185">
        <v>28</v>
      </c>
      <c r="C42" s="183">
        <v>48</v>
      </c>
      <c r="D42" s="183">
        <v>0</v>
      </c>
      <c r="E42" s="183">
        <v>1</v>
      </c>
      <c r="F42" s="182">
        <v>54</v>
      </c>
      <c r="G42" s="183">
        <v>80</v>
      </c>
      <c r="H42" s="183">
        <v>0</v>
      </c>
      <c r="I42" s="183">
        <v>3</v>
      </c>
    </row>
    <row r="43" spans="1:9" s="173" customFormat="1" ht="14.25" x14ac:dyDescent="0.2">
      <c r="A43" s="181" t="s">
        <v>209</v>
      </c>
      <c r="B43" s="185">
        <v>29</v>
      </c>
      <c r="C43" s="183">
        <v>40</v>
      </c>
      <c r="D43" s="183">
        <v>0</v>
      </c>
      <c r="E43" s="183">
        <v>0</v>
      </c>
      <c r="F43" s="182">
        <v>48</v>
      </c>
      <c r="G43" s="183">
        <v>50</v>
      </c>
      <c r="H43" s="183">
        <v>0</v>
      </c>
      <c r="I43" s="183">
        <v>0</v>
      </c>
    </row>
    <row r="44" spans="1:9" s="173" customFormat="1" ht="14.25" x14ac:dyDescent="0.2">
      <c r="A44" s="181" t="s">
        <v>210</v>
      </c>
      <c r="B44" s="185">
        <v>49</v>
      </c>
      <c r="C44" s="183">
        <v>76</v>
      </c>
      <c r="D44" s="183">
        <v>0</v>
      </c>
      <c r="E44" s="183">
        <v>0</v>
      </c>
      <c r="F44" s="182">
        <v>84</v>
      </c>
      <c r="G44" s="183">
        <v>114</v>
      </c>
      <c r="H44" s="183">
        <v>0</v>
      </c>
      <c r="I44" s="183">
        <v>0</v>
      </c>
    </row>
    <row r="45" spans="1:9" s="173" customFormat="1" ht="14.25" x14ac:dyDescent="0.2">
      <c r="A45" s="181" t="s">
        <v>211</v>
      </c>
      <c r="B45" s="185">
        <v>13</v>
      </c>
      <c r="C45" s="183">
        <v>21</v>
      </c>
      <c r="D45" s="183">
        <v>0</v>
      </c>
      <c r="E45" s="183">
        <v>0</v>
      </c>
      <c r="F45" s="182">
        <v>22</v>
      </c>
      <c r="G45" s="183">
        <v>37</v>
      </c>
      <c r="H45" s="183">
        <v>0</v>
      </c>
      <c r="I45" s="183">
        <v>1</v>
      </c>
    </row>
    <row r="46" spans="1:9" s="173" customFormat="1" ht="14.25" x14ac:dyDescent="0.2">
      <c r="A46" s="181" t="s">
        <v>212</v>
      </c>
      <c r="B46" s="185">
        <v>3</v>
      </c>
      <c r="C46" s="183">
        <v>2</v>
      </c>
      <c r="D46" s="183">
        <v>0</v>
      </c>
      <c r="E46" s="183">
        <v>0</v>
      </c>
      <c r="F46" s="182">
        <v>4</v>
      </c>
      <c r="G46" s="183">
        <v>9</v>
      </c>
      <c r="H46" s="183">
        <v>0</v>
      </c>
      <c r="I46" s="183">
        <v>0</v>
      </c>
    </row>
    <row r="47" spans="1:9" ht="15" x14ac:dyDescent="0.2">
      <c r="A47" s="186" t="s">
        <v>193</v>
      </c>
      <c r="B47" s="187">
        <f t="shared" ref="B47:I47" si="1">SUM(B36:B46)</f>
        <v>181</v>
      </c>
      <c r="C47" s="187">
        <f t="shared" si="1"/>
        <v>264</v>
      </c>
      <c r="D47" s="187">
        <f t="shared" si="1"/>
        <v>0</v>
      </c>
      <c r="E47" s="187">
        <f t="shared" si="1"/>
        <v>4</v>
      </c>
      <c r="F47" s="187">
        <f t="shared" si="1"/>
        <v>300</v>
      </c>
      <c r="G47" s="187">
        <f t="shared" si="1"/>
        <v>425</v>
      </c>
      <c r="H47" s="187">
        <f t="shared" si="1"/>
        <v>0</v>
      </c>
      <c r="I47" s="187">
        <f t="shared" si="1"/>
        <v>11</v>
      </c>
    </row>
    <row r="48" spans="1:9" x14ac:dyDescent="0.2">
      <c r="C48" s="165"/>
    </row>
    <row r="49" spans="1:3" ht="45" x14ac:dyDescent="0.2">
      <c r="A49" s="170" t="s">
        <v>213</v>
      </c>
      <c r="B49" s="190" t="s">
        <v>174</v>
      </c>
      <c r="C49" s="191" t="s">
        <v>214</v>
      </c>
    </row>
    <row r="50" spans="1:3" ht="14.25" x14ac:dyDescent="0.2">
      <c r="A50" s="192"/>
      <c r="B50" s="104">
        <f>IFERROR(('PROGRAM BUDGET &amp; FISCAL REPORT'!G13/'PARTICIPANTS &amp; DEMOGRAPHICS'!B6),"N/A")</f>
        <v>1399.0147375000001</v>
      </c>
      <c r="C50" s="104">
        <f>IFERROR(('PROGRAM BUDGET &amp; FISCAL REPORT'!N13/'PARTICIPANTS &amp; DEMOGRAPHICS'!D6),"N/A")</f>
        <v>1470.4021739130435</v>
      </c>
    </row>
  </sheetData>
  <sheetProtection algorithmName="SHA-512" hashValue="j+3NCBOoKWSMCw+k059oUaD1laqhHKRDHmPA/LE7N7V4eUQyuxfyYz9uUbAak9GoCIhTYK0yWdpBTUZ2271SNQ==" saltValue="n6eNPJMHr5VWzRYKj08HrA==" spinCount="100000" sheet="1" objects="1" scenarios="1"/>
  <mergeCells count="3">
    <mergeCell ref="A34:A35"/>
    <mergeCell ref="B34:E34"/>
    <mergeCell ref="F34:I34"/>
  </mergeCells>
  <pageMargins left="0.7" right="0.7" top="0.75" bottom="0.75" header="0.3" footer="0.3"/>
  <pageSetup scale="62" orientation="landscape" horizontalDpi="4294967295" verticalDpi="4294967295" r:id="rId1"/>
  <headerFooter>
    <oddFooter>&amp;LCity of Santa Monica
Exhibit C1 -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20"/>
      <c r="B1" s="29" t="s">
        <v>36</v>
      </c>
      <c r="C1" s="40"/>
      <c r="D1" s="40"/>
      <c r="E1" s="40"/>
      <c r="F1" s="40"/>
      <c r="G1" s="40"/>
    </row>
    <row r="2" spans="1:8" ht="18" x14ac:dyDescent="0.25">
      <c r="A2" s="20"/>
      <c r="B2" s="29" t="s">
        <v>215</v>
      </c>
      <c r="C2" s="40"/>
      <c r="D2" s="40"/>
      <c r="E2" s="40"/>
      <c r="F2" s="40"/>
      <c r="G2" s="40"/>
    </row>
    <row r="3" spans="1:8" ht="22.5" customHeight="1" x14ac:dyDescent="0.25">
      <c r="A3" s="20"/>
      <c r="B3" s="156" t="str">
        <f>'PROGRAM BUDGET &amp; FISCAL REPORT'!A6</f>
        <v>AGENCY NAME:</v>
      </c>
      <c r="C3" s="105" t="str">
        <f>'PROGRAM BUDGET &amp; FISCAL REPORT'!B6</f>
        <v>Legal Aid Foundation of Los Angeles</v>
      </c>
      <c r="D3" s="106"/>
      <c r="E3" s="106"/>
      <c r="F3" s="106"/>
      <c r="G3" s="40"/>
    </row>
    <row r="4" spans="1:8" ht="22.5" customHeight="1" x14ac:dyDescent="0.25">
      <c r="A4" s="20"/>
      <c r="B4" s="156" t="str">
        <f>'PROGRAM BUDGET &amp; FISCAL REPORT'!A7</f>
        <v>PROGRAM NAME:</v>
      </c>
      <c r="C4" s="107" t="str">
        <f>'PROGRAM BUDGET &amp; FISCAL REPORT'!B7</f>
        <v>General Community Legal Services Program</v>
      </c>
      <c r="D4" s="108"/>
      <c r="E4" s="108"/>
      <c r="F4" s="108"/>
      <c r="G4" s="40"/>
    </row>
    <row r="5" spans="1:8" ht="8.25" customHeight="1" thickBot="1" x14ac:dyDescent="0.25">
      <c r="A5" s="20"/>
      <c r="B5" s="159"/>
      <c r="C5" s="40"/>
      <c r="D5" s="40"/>
      <c r="E5" s="40"/>
      <c r="F5" s="40"/>
      <c r="G5" s="40"/>
    </row>
    <row r="6" spans="1:8" ht="52.5" customHeight="1" x14ac:dyDescent="0.55000000000000004">
      <c r="B6" s="42" t="s">
        <v>216</v>
      </c>
      <c r="C6" s="43" t="s">
        <v>217</v>
      </c>
      <c r="D6" s="43"/>
      <c r="E6" s="43" t="s">
        <v>218</v>
      </c>
      <c r="F6" s="44"/>
      <c r="G6" s="40"/>
    </row>
    <row r="7" spans="1:8" ht="14.25" x14ac:dyDescent="0.2">
      <c r="B7" s="45" t="s">
        <v>219</v>
      </c>
      <c r="C7" s="46">
        <f>'PARTICIPANTS &amp; DEMOGRAPHICS'!B6</f>
        <v>800</v>
      </c>
      <c r="D7" s="47"/>
      <c r="E7" s="47">
        <f>'PARTICIPANTS &amp; DEMOGRAPHICS'!D6</f>
        <v>736</v>
      </c>
      <c r="F7" s="48"/>
      <c r="G7" s="40"/>
    </row>
    <row r="8" spans="1:8" ht="14.25" x14ac:dyDescent="0.2">
      <c r="B8" s="49" t="s">
        <v>220</v>
      </c>
      <c r="C8" s="46">
        <f>'PARTICIPANTS &amp; DEMOGRAPHICS'!B7</f>
        <v>800</v>
      </c>
      <c r="D8" s="47"/>
      <c r="E8" s="47">
        <f>'PARTICIPANTS &amp; DEMOGRAPHICS'!D7</f>
        <v>736</v>
      </c>
      <c r="F8" s="48"/>
      <c r="G8" s="40"/>
    </row>
    <row r="9" spans="1:8" ht="14.25" x14ac:dyDescent="0.2">
      <c r="B9" s="45" t="s">
        <v>221</v>
      </c>
      <c r="C9" s="70">
        <f>IFERROR(C8/C7, "N/A")</f>
        <v>1</v>
      </c>
      <c r="D9" s="51"/>
      <c r="E9" s="114">
        <f>IFERROR(E8/E7, "N/A")</f>
        <v>1</v>
      </c>
      <c r="F9" s="48"/>
      <c r="G9" s="40"/>
    </row>
    <row r="10" spans="1:8" ht="14.25" x14ac:dyDescent="0.2">
      <c r="B10" s="45"/>
      <c r="C10" s="50"/>
      <c r="D10" s="51"/>
      <c r="E10" s="46"/>
      <c r="F10" s="48"/>
      <c r="G10" s="40"/>
    </row>
    <row r="11" spans="1:8" ht="63.75" customHeight="1" x14ac:dyDescent="0.55000000000000004">
      <c r="B11" s="52" t="s">
        <v>222</v>
      </c>
      <c r="C11" s="157" t="s">
        <v>223</v>
      </c>
      <c r="D11" s="157" t="s">
        <v>224</v>
      </c>
      <c r="E11" s="157" t="s">
        <v>225</v>
      </c>
      <c r="F11" s="158" t="s">
        <v>226</v>
      </c>
      <c r="G11" s="40"/>
    </row>
    <row r="12" spans="1:8" ht="16.5" customHeight="1" x14ac:dyDescent="0.2">
      <c r="B12" s="45" t="s">
        <v>227</v>
      </c>
      <c r="C12" s="109">
        <f>'PROGRAM BUDGET &amp; FISCAL REPORT'!G13</f>
        <v>1119211.79</v>
      </c>
      <c r="D12" s="109">
        <f>'PROGRAM BUDGET &amp; FISCAL REPORT'!H13</f>
        <v>524220.29</v>
      </c>
      <c r="E12" s="109">
        <f>'PROGRAM BUDGET &amp; FISCAL REPORT'!N13</f>
        <v>1082216</v>
      </c>
      <c r="F12" s="110">
        <f>'PROGRAM BUDGET &amp; FISCAL REPORT'!L13</f>
        <v>524220</v>
      </c>
      <c r="G12" s="40"/>
    </row>
    <row r="13" spans="1:8" ht="16.5" customHeight="1" x14ac:dyDescent="0.2">
      <c r="B13" s="45"/>
      <c r="C13" s="53"/>
      <c r="D13" s="53"/>
      <c r="E13" s="53"/>
      <c r="F13" s="54"/>
      <c r="G13" s="40"/>
    </row>
    <row r="14" spans="1:8" ht="19.5" x14ac:dyDescent="0.55000000000000004">
      <c r="B14" s="52" t="s">
        <v>228</v>
      </c>
      <c r="C14" s="325" t="s">
        <v>229</v>
      </c>
      <c r="D14" s="325"/>
      <c r="E14" s="325" t="s">
        <v>230</v>
      </c>
      <c r="F14" s="326"/>
      <c r="G14" s="40"/>
    </row>
    <row r="15" spans="1:8" ht="14.25" x14ac:dyDescent="0.2">
      <c r="B15" s="45" t="s">
        <v>231</v>
      </c>
      <c r="C15" s="111">
        <f>IFERROR(C12*C9,"N/A")</f>
        <v>1119211.79</v>
      </c>
      <c r="D15" s="55">
        <f>IFERROR(C15/C12,"N/A")</f>
        <v>1</v>
      </c>
      <c r="E15" s="112">
        <f>IFERROR(E12*E9,"N/A")</f>
        <v>1082216</v>
      </c>
      <c r="F15" s="57">
        <f>IFERROR(E15/E12,"N/A")</f>
        <v>1</v>
      </c>
      <c r="G15" s="40"/>
    </row>
    <row r="16" spans="1:8" ht="14.25" x14ac:dyDescent="0.2">
      <c r="B16" s="45" t="s">
        <v>232</v>
      </c>
      <c r="C16" s="111">
        <f>D12</f>
        <v>524220.29</v>
      </c>
      <c r="D16" s="55">
        <f>IFERROR(C16/C15, "N/A")</f>
        <v>0.46838345939868981</v>
      </c>
      <c r="E16" s="112">
        <f>F12</f>
        <v>524220</v>
      </c>
      <c r="F16" s="57">
        <f>IFERROR(E16/E15, "N/A")</f>
        <v>0.48439498214774129</v>
      </c>
      <c r="G16" s="40"/>
      <c r="H16" s="41"/>
    </row>
    <row r="17" spans="2:7" ht="15" thickBot="1" x14ac:dyDescent="0.25">
      <c r="B17" s="45"/>
      <c r="C17" s="30"/>
      <c r="D17" s="55"/>
      <c r="E17" s="56"/>
      <c r="F17" s="57"/>
      <c r="G17" s="40"/>
    </row>
    <row r="18" spans="2:7" ht="15.75" thickBot="1" x14ac:dyDescent="0.3">
      <c r="B18" s="58" t="s">
        <v>233</v>
      </c>
      <c r="C18" s="113">
        <f>IFERROR(C15-C16,"N/A")</f>
        <v>594991.5</v>
      </c>
      <c r="D18" s="59">
        <f>IFERROR(C18/C15, "N/A")</f>
        <v>0.53161654060131014</v>
      </c>
      <c r="E18" s="113">
        <f>IFERROR(E15-E16, "N/A")</f>
        <v>557996</v>
      </c>
      <c r="F18" s="60">
        <f>IFERROR(E18/E15, "N/A")</f>
        <v>0.51560501785225865</v>
      </c>
      <c r="G18" s="40"/>
    </row>
    <row r="19" spans="2:7" ht="30.75" thickBot="1" x14ac:dyDescent="0.3">
      <c r="B19" s="45"/>
      <c r="C19" s="61"/>
      <c r="D19" s="62" t="s">
        <v>234</v>
      </c>
      <c r="E19" s="47"/>
      <c r="F19" s="62" t="s">
        <v>234</v>
      </c>
    </row>
    <row r="20" spans="2:7" s="1" customFormat="1" ht="12.75" x14ac:dyDescent="0.2">
      <c r="B20" s="40"/>
      <c r="C20" s="36"/>
      <c r="D20" s="36"/>
      <c r="E20" s="36"/>
      <c r="F20" s="36"/>
      <c r="G20" s="36"/>
    </row>
  </sheetData>
  <sheetProtection algorithmName="SHA-512" hashValue="FyKn3lQmfdatU5Vi794I010Ik5PZ8ro8S62X4pO20Y3eq0rGebVyfqmQqK6zDaclEm8dl9x6GXvFbFMQuxk1EQ==" saltValue="SZHFCx/HGUlv4Hpj30oOi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pane ySplit="6" topLeftCell="A7" activePane="bottomLeft" state="frozen"/>
      <selection pane="bottomLeft"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7" customFormat="1" ht="18" x14ac:dyDescent="0.2">
      <c r="A1" s="38" t="s">
        <v>36</v>
      </c>
      <c r="B1" s="71"/>
      <c r="C1" s="39"/>
      <c r="D1" s="39"/>
      <c r="E1" s="39"/>
      <c r="F1" s="21"/>
      <c r="G1" s="21"/>
    </row>
    <row r="2" spans="1:7" ht="18" x14ac:dyDescent="0.25">
      <c r="A2" s="330" t="s">
        <v>235</v>
      </c>
      <c r="B2" s="331"/>
      <c r="C2" s="331"/>
      <c r="D2" s="331"/>
      <c r="E2" s="331"/>
      <c r="F2" s="155"/>
      <c r="G2" s="155"/>
    </row>
    <row r="3" spans="1:7" ht="15.75" x14ac:dyDescent="0.2">
      <c r="A3" s="115"/>
      <c r="B3" s="155"/>
      <c r="C3" s="155"/>
      <c r="D3" s="155"/>
      <c r="E3" s="155"/>
      <c r="F3" s="155"/>
      <c r="G3" s="155"/>
    </row>
    <row r="4" spans="1:7" ht="79.5" customHeight="1" x14ac:dyDescent="0.2">
      <c r="A4" s="332" t="s">
        <v>236</v>
      </c>
      <c r="B4" s="333"/>
      <c r="C4" s="333"/>
      <c r="D4" s="333"/>
      <c r="E4" s="333"/>
      <c r="F4" s="155"/>
      <c r="G4" s="155"/>
    </row>
    <row r="5" spans="1:7" ht="15" x14ac:dyDescent="0.2">
      <c r="A5" s="116"/>
      <c r="B5" s="117"/>
      <c r="C5" s="117"/>
      <c r="D5" s="117"/>
      <c r="E5" s="117"/>
      <c r="F5" s="155"/>
      <c r="G5" s="155"/>
    </row>
    <row r="6" spans="1:7" ht="45" x14ac:dyDescent="0.25">
      <c r="A6" s="334" t="s">
        <v>237</v>
      </c>
      <c r="B6" s="335"/>
      <c r="C6" s="160" t="s">
        <v>238</v>
      </c>
      <c r="D6" s="160" t="s">
        <v>239</v>
      </c>
      <c r="E6" s="118" t="s">
        <v>240</v>
      </c>
      <c r="F6" s="155"/>
      <c r="G6" s="155"/>
    </row>
    <row r="7" spans="1:7" ht="15" x14ac:dyDescent="0.25">
      <c r="A7" s="119" t="s">
        <v>241</v>
      </c>
      <c r="B7" s="120"/>
      <c r="C7" s="119"/>
      <c r="D7" s="119"/>
      <c r="E7" s="119"/>
      <c r="F7" s="155"/>
      <c r="G7" s="155"/>
    </row>
    <row r="8" spans="1:7" ht="15" x14ac:dyDescent="0.25">
      <c r="A8" s="121" t="s">
        <v>60</v>
      </c>
      <c r="B8" s="121" t="s">
        <v>242</v>
      </c>
      <c r="C8" s="122">
        <v>10000</v>
      </c>
      <c r="D8" s="122">
        <v>15000</v>
      </c>
      <c r="E8" s="119"/>
      <c r="F8" s="155"/>
      <c r="G8" s="155"/>
    </row>
    <row r="9" spans="1:7" ht="15" x14ac:dyDescent="0.25">
      <c r="A9" s="123"/>
      <c r="B9" s="124"/>
      <c r="C9" s="124"/>
      <c r="D9" s="155"/>
      <c r="E9" s="125"/>
      <c r="F9" s="155"/>
      <c r="G9" s="155"/>
    </row>
    <row r="10" spans="1:7" ht="15" x14ac:dyDescent="0.25">
      <c r="A10" s="329" t="s">
        <v>155</v>
      </c>
      <c r="B10" s="328"/>
      <c r="C10" s="328"/>
      <c r="D10" s="328"/>
      <c r="E10" s="328"/>
      <c r="F10" s="155"/>
      <c r="G10" s="155"/>
    </row>
    <row r="11" spans="1:7" ht="14.25" x14ac:dyDescent="0.2">
      <c r="A11" s="126" t="s">
        <v>243</v>
      </c>
      <c r="B11" s="126" t="s">
        <v>58</v>
      </c>
      <c r="C11" s="135">
        <v>13569543</v>
      </c>
      <c r="D11" s="135">
        <v>15135827</v>
      </c>
      <c r="E11" s="127" t="s">
        <v>244</v>
      </c>
      <c r="F11" s="155"/>
      <c r="G11" s="155"/>
    </row>
    <row r="12" spans="1:7" ht="14.25" x14ac:dyDescent="0.2">
      <c r="A12" s="126" t="s">
        <v>243</v>
      </c>
      <c r="B12" s="126" t="s">
        <v>245</v>
      </c>
      <c r="C12" s="135">
        <v>13668665</v>
      </c>
      <c r="D12" s="135">
        <v>14789564</v>
      </c>
      <c r="E12" s="128" t="s">
        <v>246</v>
      </c>
      <c r="F12" s="155"/>
      <c r="G12" s="155"/>
    </row>
    <row r="13" spans="1:7" ht="14.25" x14ac:dyDescent="0.2">
      <c r="A13" s="129"/>
      <c r="B13" s="129"/>
      <c r="C13" s="129"/>
      <c r="D13" s="130"/>
      <c r="E13" s="131"/>
      <c r="F13" s="155"/>
      <c r="G13" s="155"/>
    </row>
    <row r="14" spans="1:7" ht="15" x14ac:dyDescent="0.25">
      <c r="A14" s="329" t="s">
        <v>158</v>
      </c>
      <c r="B14" s="328"/>
      <c r="C14" s="328"/>
      <c r="D14" s="328"/>
      <c r="E14" s="328"/>
      <c r="F14" s="155"/>
      <c r="G14" s="155"/>
    </row>
    <row r="15" spans="1:7" ht="14.25" x14ac:dyDescent="0.2">
      <c r="A15" s="155"/>
      <c r="B15" s="126" t="s">
        <v>247</v>
      </c>
      <c r="C15" s="135">
        <v>1250000</v>
      </c>
      <c r="D15" s="135">
        <v>400000</v>
      </c>
      <c r="E15" s="127" t="s">
        <v>248</v>
      </c>
      <c r="F15" s="155"/>
      <c r="G15" s="155"/>
    </row>
    <row r="16" spans="1:7" ht="14.25" x14ac:dyDescent="0.2">
      <c r="A16" s="155"/>
      <c r="B16" s="126" t="s">
        <v>148</v>
      </c>
      <c r="C16" s="135">
        <v>0</v>
      </c>
      <c r="D16" s="135">
        <v>0</v>
      </c>
      <c r="E16" s="128"/>
      <c r="F16" s="155"/>
      <c r="G16" s="155"/>
    </row>
    <row r="17" spans="1:5" ht="14.25" x14ac:dyDescent="0.2">
      <c r="A17" s="129"/>
      <c r="B17" s="129"/>
      <c r="C17" s="129"/>
      <c r="D17" s="130"/>
      <c r="E17" s="131"/>
    </row>
    <row r="18" spans="1:5" ht="15" x14ac:dyDescent="0.25">
      <c r="A18" s="329" t="s">
        <v>161</v>
      </c>
      <c r="B18" s="328"/>
      <c r="C18" s="328"/>
      <c r="D18" s="328"/>
      <c r="E18" s="328"/>
    </row>
    <row r="19" spans="1:5" ht="14.25" x14ac:dyDescent="0.2">
      <c r="A19" s="155"/>
      <c r="B19" s="126" t="s">
        <v>249</v>
      </c>
      <c r="C19" s="135">
        <v>268119</v>
      </c>
      <c r="D19" s="135">
        <v>200000</v>
      </c>
      <c r="E19" s="127" t="s">
        <v>248</v>
      </c>
    </row>
    <row r="20" spans="1:5" ht="14.25" x14ac:dyDescent="0.2">
      <c r="A20" s="155"/>
      <c r="B20" s="126" t="s">
        <v>250</v>
      </c>
      <c r="C20" s="135">
        <v>180000</v>
      </c>
      <c r="D20" s="135">
        <v>15000</v>
      </c>
      <c r="E20" s="127" t="s">
        <v>248</v>
      </c>
    </row>
    <row r="21" spans="1:5" ht="14.25" x14ac:dyDescent="0.2">
      <c r="A21" s="129"/>
      <c r="B21" s="129"/>
      <c r="C21" s="129"/>
      <c r="D21" s="130"/>
      <c r="E21" s="131"/>
    </row>
    <row r="22" spans="1:5" ht="15" x14ac:dyDescent="0.25">
      <c r="A22" s="329" t="s">
        <v>163</v>
      </c>
      <c r="B22" s="328"/>
      <c r="C22" s="328"/>
      <c r="D22" s="328"/>
      <c r="E22" s="328"/>
    </row>
    <row r="23" spans="1:5" ht="14.25" x14ac:dyDescent="0.2">
      <c r="A23" s="155"/>
      <c r="B23" s="126" t="s">
        <v>148</v>
      </c>
      <c r="C23" s="135">
        <v>0</v>
      </c>
      <c r="D23" s="135">
        <v>0</v>
      </c>
      <c r="E23" s="127"/>
    </row>
    <row r="24" spans="1:5" ht="14.25" x14ac:dyDescent="0.2">
      <c r="A24" s="155"/>
      <c r="B24" s="126" t="s">
        <v>148</v>
      </c>
      <c r="C24" s="135">
        <v>0</v>
      </c>
      <c r="D24" s="135">
        <v>0</v>
      </c>
      <c r="E24" s="128"/>
    </row>
    <row r="25" spans="1:5" ht="14.25" x14ac:dyDescent="0.2">
      <c r="A25" s="129"/>
      <c r="B25" s="129"/>
      <c r="C25" s="129"/>
      <c r="D25" s="130"/>
      <c r="E25" s="131"/>
    </row>
    <row r="26" spans="1:5" ht="15" x14ac:dyDescent="0.25">
      <c r="A26" s="329" t="s">
        <v>166</v>
      </c>
      <c r="B26" s="328"/>
      <c r="C26" s="328"/>
      <c r="D26" s="328"/>
      <c r="E26" s="328"/>
    </row>
    <row r="27" spans="1:5" ht="14.25" x14ac:dyDescent="0.2">
      <c r="A27" s="155"/>
      <c r="B27" s="126" t="s">
        <v>148</v>
      </c>
      <c r="C27" s="135">
        <v>0</v>
      </c>
      <c r="D27" s="135">
        <v>0</v>
      </c>
      <c r="E27" s="127"/>
    </row>
    <row r="28" spans="1:5" ht="14.25" x14ac:dyDescent="0.2">
      <c r="A28" s="155"/>
      <c r="B28" s="126" t="s">
        <v>148</v>
      </c>
      <c r="C28" s="135">
        <v>0</v>
      </c>
      <c r="D28" s="135">
        <v>0</v>
      </c>
      <c r="E28" s="128"/>
    </row>
    <row r="29" spans="1:5" ht="14.25" x14ac:dyDescent="0.2">
      <c r="A29" s="129"/>
      <c r="B29" s="129"/>
      <c r="C29" s="129"/>
      <c r="D29" s="130"/>
      <c r="E29" s="131"/>
    </row>
    <row r="30" spans="1:5" ht="15" x14ac:dyDescent="0.25">
      <c r="A30" s="329" t="s">
        <v>167</v>
      </c>
      <c r="B30" s="328"/>
      <c r="C30" s="328"/>
      <c r="D30" s="328"/>
      <c r="E30" s="328"/>
    </row>
    <row r="31" spans="1:5" ht="14.25" x14ac:dyDescent="0.2">
      <c r="A31" s="155"/>
      <c r="B31" s="126" t="s">
        <v>251</v>
      </c>
      <c r="C31" s="135">
        <v>637990</v>
      </c>
      <c r="D31" s="135">
        <v>75000</v>
      </c>
      <c r="E31" s="127" t="s">
        <v>248</v>
      </c>
    </row>
    <row r="32" spans="1:5" ht="14.25" x14ac:dyDescent="0.2">
      <c r="A32" s="155"/>
      <c r="B32" s="126" t="s">
        <v>252</v>
      </c>
      <c r="C32" s="135">
        <f>4145461-1470202</f>
        <v>2675259</v>
      </c>
      <c r="D32" s="135">
        <v>937670</v>
      </c>
      <c r="E32" s="127" t="s">
        <v>248</v>
      </c>
    </row>
    <row r="33" spans="1:5" x14ac:dyDescent="0.2">
      <c r="A33" s="132"/>
      <c r="B33" s="132"/>
      <c r="C33" s="132"/>
      <c r="D33" s="132"/>
      <c r="E33" s="133"/>
    </row>
    <row r="34" spans="1:5" ht="15" x14ac:dyDescent="0.25">
      <c r="A34" s="329" t="s">
        <v>168</v>
      </c>
      <c r="B34" s="329"/>
      <c r="C34" s="141">
        <f>SUM(C10:C33)</f>
        <v>32249576</v>
      </c>
      <c r="D34" s="141">
        <f>SUM(D10:D33)</f>
        <v>31553061</v>
      </c>
      <c r="E34" s="142"/>
    </row>
    <row r="35" spans="1:5" x14ac:dyDescent="0.2">
      <c r="A35" s="134"/>
      <c r="B35" s="134"/>
      <c r="C35" s="134"/>
      <c r="D35" s="134"/>
      <c r="E35" s="134"/>
    </row>
    <row r="36" spans="1:5" x14ac:dyDescent="0.2">
      <c r="A36" s="327"/>
      <c r="B36" s="328"/>
      <c r="C36" s="328"/>
      <c r="D36" s="328"/>
      <c r="E36" s="328"/>
    </row>
  </sheetData>
  <sheetProtection algorithmName="SHA-512" hashValue="MCS5qB6k5qbZ++cXqQgjnYtjRIz/F17ZheN6q+13xr5j61k1GFZjrfJzojBhr51oYg11F3Nn98AMAaKqsmaucQ==" saltValue="dUq9TRptSc9bqsHDlP4Zbg==" spinCount="100000" sheet="1" objects="1" scenarios="1"/>
  <mergeCells count="11">
    <mergeCell ref="A2:E2"/>
    <mergeCell ref="A4:E4"/>
    <mergeCell ref="A6:B6"/>
    <mergeCell ref="A10:E10"/>
    <mergeCell ref="A18:E18"/>
    <mergeCell ref="A36:E36"/>
    <mergeCell ref="A30:E30"/>
    <mergeCell ref="A34:B34"/>
    <mergeCell ref="A14:E14"/>
    <mergeCell ref="A26:E26"/>
    <mergeCell ref="A22:E22"/>
  </mergeCells>
  <pageMargins left="0.7" right="0.7" top="0.75" bottom="0.75" header="0.3" footer="0.3"/>
  <pageSetup scale="79" firstPageNumber="8" orientation="portrait" r:id="rId1"/>
  <headerFooter>
    <oddFooter>&amp;LCity of Santa Monica
Exhibit C1 -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Natasha Guest Kingscote</DisplayName>
        <AccountId>31</AccountId>
        <AccountType/>
      </UserInfo>
      <UserInfo>
        <DisplayName>Aliya Buttar</DisplayName>
        <AccountId>18</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4092A1A-F3E9-4F3C-9698-299C484B8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2023-11-28T01:09:13Z</cp:lastPrinted>
  <dcterms:created xsi:type="dcterms:W3CDTF">1999-10-15T17:33:56Z</dcterms:created>
  <dcterms:modified xsi:type="dcterms:W3CDTF">2023-11-28T01:09:21Z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