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71" documentId="13_ncr:1_{A6F19538-3990-4B6E-A507-BA2EFC7534DC}" xr6:coauthVersionLast="46" xr6:coauthVersionMax="47" xr10:uidLastSave="{3F854D42-D0D4-4A4A-B433-2477F0AB286D}"/>
  <workbookProtection workbookAlgorithmName="SHA-512" workbookHashValue="ENLNykEsT2SJIqBt5QJbZ0RNkN+2t8naUqyTY/Q2aEnof+5zmSHyOF9Xrd1hBRQHEkPSewFM+WY367qop3e/Sg==" workbookSaltValue="3C/FyZ0u4+cJFBMYZ4PhRw==" workbookSpinCount="100000" lockStructure="1"/>
  <bookViews>
    <workbookView xWindow="-120" yWindow="-120" windowWidth="29040" windowHeight="15840" xr2:uid="{00000000-000D-0000-FFFF-FFFF00000000}"/>
  </bookViews>
  <sheets>
    <sheet name="INSTRUCTIONS" sheetId="32" r:id="rId1"/>
    <sheet name="PROGRAM BUDGET &amp; FISCAL REPORT" sheetId="19" r:id="rId2"/>
    <sheet name="PARTICIPANTS &amp; DEMOGRAPHICS" sheetId="26" r:id="rId3"/>
    <sheet name="CASH MATCH" sheetId="14" r:id="rId4"/>
    <sheet name="AGENCY FUNDING SOURCES" sheetId="30" r:id="rId5"/>
    <sheet name="Staff Check" sheetId="33" state="hidden" r:id="rId6"/>
    <sheet name="Staff Check Pivot" sheetId="34" state="hidden" r:id="rId7"/>
    <sheet name="ESRI_MAPINFO_SHEET" sheetId="31" state="veryHidden" r:id="rId8"/>
  </sheets>
  <definedNames>
    <definedName name="_xlnm.Print_Area" localSheetId="4">'AGENCY FUNDING SOURCES'!$A$1:$E$53</definedName>
    <definedName name="_xlnm.Print_Area" localSheetId="1">'PROGRAM BUDGET &amp; FISCAL REPORT'!$A$1:$N$159</definedName>
  </definedNames>
  <calcPr calcId="191028"/>
  <pivotCaches>
    <pivotCache cacheId="11"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9" l="1"/>
  <c r="N57" i="19"/>
  <c r="N60" i="19" s="1"/>
  <c r="K57" i="19"/>
  <c r="J57" i="19"/>
  <c r="H57" i="19"/>
  <c r="G57" i="19"/>
  <c r="D57" i="19"/>
  <c r="N53" i="19"/>
  <c r="K53" i="19"/>
  <c r="J53" i="19"/>
  <c r="H53" i="19"/>
  <c r="G53" i="19"/>
  <c r="G60" i="19" s="1"/>
  <c r="D53" i="19"/>
  <c r="J60" i="19" l="1"/>
  <c r="D60" i="19"/>
  <c r="K60" i="19"/>
  <c r="K142" i="19" l="1"/>
  <c r="J142" i="19"/>
  <c r="B13" i="19"/>
  <c r="K145" i="19"/>
  <c r="J145" i="19"/>
  <c r="K139" i="19"/>
  <c r="J139" i="19"/>
  <c r="H71" i="19"/>
  <c r="C100" i="19" l="1"/>
  <c r="C99" i="19"/>
  <c r="C98" i="19"/>
  <c r="C97" i="19"/>
  <c r="C96" i="19"/>
  <c r="C94" i="19"/>
  <c r="C93" i="19"/>
  <c r="C90" i="19"/>
  <c r="C89" i="19"/>
  <c r="C88" i="19"/>
  <c r="C86" i="19"/>
  <c r="C85" i="19"/>
  <c r="C84" i="19"/>
  <c r="C76" i="19"/>
  <c r="C108" i="19" l="1"/>
  <c r="L56" i="19" l="1"/>
  <c r="M56" i="19" s="1"/>
  <c r="I56" i="19"/>
  <c r="L47" i="19"/>
  <c r="M47" i="19" s="1"/>
  <c r="I47" i="19"/>
  <c r="L46" i="19"/>
  <c r="M46" i="19" s="1"/>
  <c r="I46" i="19"/>
  <c r="L45" i="19"/>
  <c r="M45" i="19" s="1"/>
  <c r="I45" i="19"/>
  <c r="L44" i="19"/>
  <c r="M44" i="19" s="1"/>
  <c r="I44" i="19"/>
  <c r="L43" i="19"/>
  <c r="M43" i="19" s="1"/>
  <c r="I43" i="19"/>
  <c r="L42" i="19"/>
  <c r="M42" i="19" s="1"/>
  <c r="I42" i="19"/>
  <c r="L41" i="19"/>
  <c r="M41" i="19" s="1"/>
  <c r="I41" i="19"/>
  <c r="L40" i="19"/>
  <c r="M40" i="19" s="1"/>
  <c r="I40" i="19"/>
  <c r="L39" i="19"/>
  <c r="M39" i="19" s="1"/>
  <c r="I39" i="19"/>
  <c r="L111" i="19"/>
  <c r="M111" i="19" s="1"/>
  <c r="I111" i="19"/>
  <c r="L110" i="19"/>
  <c r="M110" i="19" s="1"/>
  <c r="I110" i="19"/>
  <c r="L93" i="19"/>
  <c r="M93" i="19" s="1"/>
  <c r="I93" i="19"/>
  <c r="L92" i="19"/>
  <c r="M92" i="19" s="1"/>
  <c r="I92" i="19"/>
  <c r="L91" i="19"/>
  <c r="M91" i="19" s="1"/>
  <c r="I91" i="19"/>
  <c r="L90" i="19"/>
  <c r="M90" i="19" s="1"/>
  <c r="I90" i="19"/>
  <c r="L89" i="19"/>
  <c r="M89" i="19" s="1"/>
  <c r="I89" i="19"/>
  <c r="L88" i="19"/>
  <c r="M88" i="19" s="1"/>
  <c r="I88" i="19"/>
  <c r="L87" i="19"/>
  <c r="M87" i="19" s="1"/>
  <c r="I87" i="19"/>
  <c r="L48" i="19"/>
  <c r="M48" i="19" s="1"/>
  <c r="I48" i="19"/>
  <c r="L38" i="19"/>
  <c r="M38" i="19" s="1"/>
  <c r="I38" i="19"/>
  <c r="L37" i="19"/>
  <c r="M37" i="19" s="1"/>
  <c r="I37" i="19"/>
  <c r="L36" i="19"/>
  <c r="M36" i="19" s="1"/>
  <c r="I36" i="19"/>
  <c r="L35" i="19"/>
  <c r="M35" i="19" s="1"/>
  <c r="I35" i="19"/>
  <c r="L34" i="19"/>
  <c r="M34" i="19" s="1"/>
  <c r="I34" i="19"/>
  <c r="L33" i="19"/>
  <c r="M33" i="19" s="1"/>
  <c r="I33" i="19"/>
  <c r="L32" i="19"/>
  <c r="M32" i="19" s="1"/>
  <c r="I32" i="19"/>
  <c r="L31" i="19"/>
  <c r="M31" i="19" s="1"/>
  <c r="I31" i="19"/>
  <c r="L30" i="19"/>
  <c r="M30" i="19" s="1"/>
  <c r="I30" i="19"/>
  <c r="L55" i="19"/>
  <c r="M55" i="19" s="1"/>
  <c r="I55" i="19"/>
  <c r="L29" i="19"/>
  <c r="M29" i="19" s="1"/>
  <c r="I29" i="19"/>
  <c r="L28" i="19"/>
  <c r="M28" i="19" s="1"/>
  <c r="I28" i="19"/>
  <c r="L27" i="19"/>
  <c r="I27" i="19"/>
  <c r="L59" i="19"/>
  <c r="M59" i="19" s="1"/>
  <c r="I59" i="19"/>
  <c r="L58" i="19"/>
  <c r="M58" i="19" s="1"/>
  <c r="I58" i="19"/>
  <c r="L52" i="19"/>
  <c r="M52" i="19" s="1"/>
  <c r="I52" i="19"/>
  <c r="L51" i="19"/>
  <c r="M51" i="19" s="1"/>
  <c r="I51" i="19"/>
  <c r="L50" i="19"/>
  <c r="M50" i="19" s="1"/>
  <c r="I50" i="19"/>
  <c r="L49" i="19"/>
  <c r="M49" i="19" s="1"/>
  <c r="I49" i="19"/>
  <c r="K156" i="19"/>
  <c r="J156" i="19"/>
  <c r="I156" i="19"/>
  <c r="I53" i="19" l="1"/>
  <c r="M27" i="19"/>
  <c r="L53" i="19"/>
  <c r="E8" i="14"/>
  <c r="E7" i="14"/>
  <c r="C8" i="14"/>
  <c r="C7" i="14"/>
  <c r="M53" i="19" l="1"/>
  <c r="C4" i="14"/>
  <c r="C3" i="14"/>
  <c r="N112" i="19"/>
  <c r="I127" i="19"/>
  <c r="C53" i="30" l="1"/>
  <c r="D53" i="30"/>
  <c r="D13" i="19" l="1"/>
  <c r="D12" i="19"/>
  <c r="D11" i="19"/>
  <c r="D10" i="19"/>
  <c r="D9" i="19"/>
  <c r="L155" i="19" l="1"/>
  <c r="L154" i="19"/>
  <c r="L152" i="19"/>
  <c r="L151" i="19"/>
  <c r="L149" i="19"/>
  <c r="L148" i="19"/>
  <c r="L146" i="19"/>
  <c r="L145" i="19"/>
  <c r="L143" i="19"/>
  <c r="L142" i="19"/>
  <c r="L140" i="19"/>
  <c r="L139" i="19"/>
  <c r="D8" i="19"/>
  <c r="D7" i="19"/>
  <c r="D6" i="19"/>
  <c r="L156" i="19" l="1"/>
  <c r="N129" i="19"/>
  <c r="K129" i="19"/>
  <c r="J129" i="19"/>
  <c r="F128" i="19"/>
  <c r="H129" i="19"/>
  <c r="G129" i="19"/>
  <c r="L128" i="19"/>
  <c r="M128" i="19" s="1"/>
  <c r="I128" i="19"/>
  <c r="H7" i="19"/>
  <c r="G71" i="19"/>
  <c r="G7" i="19" s="1"/>
  <c r="G6" i="19"/>
  <c r="I119" i="19"/>
  <c r="I118" i="19"/>
  <c r="I117" i="19"/>
  <c r="I109" i="19"/>
  <c r="I108" i="19"/>
  <c r="I102" i="19"/>
  <c r="I101" i="19"/>
  <c r="I100" i="19"/>
  <c r="I99" i="19"/>
  <c r="I98" i="19"/>
  <c r="I97" i="19"/>
  <c r="I96" i="19"/>
  <c r="I95" i="19"/>
  <c r="I94" i="19"/>
  <c r="I86" i="19"/>
  <c r="I85" i="19"/>
  <c r="I84" i="19"/>
  <c r="L119" i="19"/>
  <c r="M119" i="19" s="1"/>
  <c r="L118" i="19"/>
  <c r="M118" i="19" s="1"/>
  <c r="L109" i="19"/>
  <c r="M109" i="19" s="1"/>
  <c r="L100" i="19"/>
  <c r="M100" i="19" s="1"/>
  <c r="L99" i="19"/>
  <c r="M99" i="19" s="1"/>
  <c r="L98" i="19"/>
  <c r="M98" i="19" s="1"/>
  <c r="L97" i="19"/>
  <c r="M97" i="19" s="1"/>
  <c r="L96" i="19"/>
  <c r="M96" i="19" s="1"/>
  <c r="L95" i="19"/>
  <c r="M95" i="19" s="1"/>
  <c r="L94" i="19"/>
  <c r="M94" i="19" s="1"/>
  <c r="L86" i="19"/>
  <c r="M86" i="19" s="1"/>
  <c r="I77" i="19"/>
  <c r="L77" i="19"/>
  <c r="M77" i="19" s="1"/>
  <c r="I78" i="19"/>
  <c r="L78" i="19"/>
  <c r="M78" i="19" s="1"/>
  <c r="I66" i="19"/>
  <c r="L66" i="19"/>
  <c r="I67" i="19"/>
  <c r="L67" i="19"/>
  <c r="M67" i="19" s="1"/>
  <c r="I68" i="19"/>
  <c r="L68" i="19"/>
  <c r="M68" i="19" s="1"/>
  <c r="I69" i="19"/>
  <c r="L69" i="19"/>
  <c r="M69" i="19" s="1"/>
  <c r="I70" i="19"/>
  <c r="L70" i="19"/>
  <c r="M70" i="19" s="1"/>
  <c r="I54" i="19"/>
  <c r="I57" i="19" s="1"/>
  <c r="I60" i="19" s="1"/>
  <c r="I65" i="19"/>
  <c r="G103" i="19"/>
  <c r="G9" i="19" s="1"/>
  <c r="L102" i="19"/>
  <c r="M102" i="19" s="1"/>
  <c r="L101" i="19"/>
  <c r="M101" i="19" s="1"/>
  <c r="N6" i="19"/>
  <c r="N71" i="19"/>
  <c r="N7" i="19" s="1"/>
  <c r="N79" i="19"/>
  <c r="N8" i="19" s="1"/>
  <c r="N103" i="19"/>
  <c r="N9" i="19" s="1"/>
  <c r="J112" i="19"/>
  <c r="J10" i="19" s="1"/>
  <c r="K112" i="19"/>
  <c r="K10" i="19" s="1"/>
  <c r="N120" i="19"/>
  <c r="N11" i="19" s="1"/>
  <c r="L54" i="19"/>
  <c r="L65" i="19"/>
  <c r="M65" i="19" s="1"/>
  <c r="B4" i="14"/>
  <c r="B3" i="14"/>
  <c r="G79" i="19"/>
  <c r="G8" i="19" s="1"/>
  <c r="G112" i="19"/>
  <c r="G10" i="19" s="1"/>
  <c r="G120" i="19"/>
  <c r="G11" i="19" s="1"/>
  <c r="H79" i="19"/>
  <c r="H8" i="19" s="1"/>
  <c r="H103" i="19"/>
  <c r="H9" i="19" s="1"/>
  <c r="H112" i="19"/>
  <c r="H10" i="19" s="1"/>
  <c r="H120" i="19"/>
  <c r="H11" i="19" s="1"/>
  <c r="L76" i="19"/>
  <c r="M76" i="19" s="1"/>
  <c r="I129" i="19"/>
  <c r="I12" i="19" s="1"/>
  <c r="I76" i="19"/>
  <c r="L85" i="19"/>
  <c r="M85" i="19" s="1"/>
  <c r="L127" i="19"/>
  <c r="M127" i="19" s="1"/>
  <c r="K120" i="19"/>
  <c r="K11" i="19" s="1"/>
  <c r="J120" i="19"/>
  <c r="J11" i="19" s="1"/>
  <c r="L117" i="19"/>
  <c r="M117" i="19" s="1"/>
  <c r="L108" i="19"/>
  <c r="M108" i="19" s="1"/>
  <c r="L84" i="19"/>
  <c r="M84" i="19" s="1"/>
  <c r="K103" i="19"/>
  <c r="K9" i="19" s="1"/>
  <c r="J103" i="19"/>
  <c r="J9" i="19" s="1"/>
  <c r="K79" i="19"/>
  <c r="K8" i="19" s="1"/>
  <c r="J79" i="19"/>
  <c r="J8" i="19" s="1"/>
  <c r="K71" i="19"/>
  <c r="K7" i="19" s="1"/>
  <c r="J71" i="19"/>
  <c r="J7" i="19" s="1"/>
  <c r="K6" i="19"/>
  <c r="M54" i="19" l="1"/>
  <c r="L57" i="19"/>
  <c r="J6" i="19"/>
  <c r="H6" i="19"/>
  <c r="C68" i="19"/>
  <c r="C65" i="19"/>
  <c r="C67" i="19"/>
  <c r="C66" i="19"/>
  <c r="G131" i="19"/>
  <c r="G13" i="19" s="1"/>
  <c r="B9" i="26" s="1"/>
  <c r="G12" i="19"/>
  <c r="H131" i="19"/>
  <c r="H13" i="19" s="1"/>
  <c r="D12" i="14" s="1"/>
  <c r="C16" i="14" s="1"/>
  <c r="H12" i="19"/>
  <c r="N12" i="19"/>
  <c r="J12" i="19"/>
  <c r="J131" i="19"/>
  <c r="J13" i="19" s="1"/>
  <c r="K12" i="19"/>
  <c r="K131" i="19"/>
  <c r="K13" i="19" s="1"/>
  <c r="E9" i="14"/>
  <c r="C9" i="14"/>
  <c r="I103" i="19"/>
  <c r="I9" i="19" s="1"/>
  <c r="I112" i="19"/>
  <c r="I10" i="19" s="1"/>
  <c r="N10" i="19"/>
  <c r="I79" i="19"/>
  <c r="I8" i="19" s="1"/>
  <c r="I71" i="19"/>
  <c r="I7" i="19" s="1"/>
  <c r="I6" i="19"/>
  <c r="L71" i="19"/>
  <c r="M71" i="19" s="1"/>
  <c r="I120" i="19"/>
  <c r="L103" i="19"/>
  <c r="L129" i="19"/>
  <c r="L12" i="19" s="1"/>
  <c r="L79" i="19"/>
  <c r="M79" i="19" s="1"/>
  <c r="L112" i="19"/>
  <c r="L10" i="19" s="1"/>
  <c r="M10" i="19" s="1"/>
  <c r="L120" i="19"/>
  <c r="M66" i="19"/>
  <c r="M57" i="19" l="1"/>
  <c r="L60" i="19"/>
  <c r="L6" i="19" s="1"/>
  <c r="M6" i="19" s="1"/>
  <c r="B50" i="26"/>
  <c r="C12" i="14"/>
  <c r="C15" i="14" s="1"/>
  <c r="D15" i="14" s="1"/>
  <c r="M12" i="19"/>
  <c r="F127" i="19"/>
  <c r="N131" i="19"/>
  <c r="N13" i="19" s="1"/>
  <c r="C9" i="26" s="1"/>
  <c r="I11" i="19"/>
  <c r="I131" i="19"/>
  <c r="I13" i="19" s="1"/>
  <c r="M120" i="19"/>
  <c r="L131" i="19"/>
  <c r="L13" i="19" s="1"/>
  <c r="L11" i="19"/>
  <c r="M11" i="19" s="1"/>
  <c r="M103" i="19"/>
  <c r="L9" i="19"/>
  <c r="M9" i="19" s="1"/>
  <c r="L7" i="19"/>
  <c r="M7" i="19" s="1"/>
  <c r="M60" i="19"/>
  <c r="M112" i="19"/>
  <c r="L8" i="19"/>
  <c r="M8" i="19" s="1"/>
  <c r="M129" i="19"/>
  <c r="B14" i="19" l="1"/>
  <c r="M156" i="19"/>
  <c r="C50" i="26"/>
  <c r="E12" i="14"/>
  <c r="E15" i="14" s="1"/>
  <c r="F15" i="14" s="1"/>
  <c r="M13" i="19"/>
  <c r="F12" i="14"/>
  <c r="M131" i="19"/>
  <c r="D16" i="14"/>
  <c r="C18" i="14"/>
  <c r="D18" i="14" s="1"/>
  <c r="E16" i="14" l="1"/>
  <c r="E18" i="14" s="1"/>
  <c r="N156" i="19"/>
  <c r="B15" i="19"/>
  <c r="F16" i="14" l="1"/>
  <c r="F18" i="14"/>
</calcChain>
</file>

<file path=xl/sharedStrings.xml><?xml version="1.0" encoding="utf-8"?>
<sst xmlns="http://schemas.openxmlformats.org/spreadsheetml/2006/main" count="1067" uniqueCount="417">
  <si>
    <t>FY 2022-23 HSGP Exhibit C1</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</si>
  <si>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</si>
  <si>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</si>
  <si>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</si>
  <si>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</si>
  <si>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</si>
  <si>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</si>
  <si>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</si>
  <si>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</si>
  <si>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</si>
  <si>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</si>
  <si>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</si>
  <si>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</si>
  <si>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</si>
  <si>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</si>
  <si>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</si>
  <si>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</si>
  <si>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</si>
  <si>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</si>
  <si>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</si>
  <si>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</si>
  <si>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</si>
  <si>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</si>
  <si>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</si>
  <si>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</si>
  <si>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</si>
  <si>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</si>
  <si>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</si>
  <si>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</si>
  <si>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</si>
  <si>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</si>
  <si>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</si>
  <si>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</si>
  <si>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</si>
  <si>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</si>
  <si>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</si>
  <si>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</si>
  <si>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</si>
  <si>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</si>
  <si>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</si>
  <si>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</si>
  <si>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</si>
  <si>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</si>
  <si>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</si>
  <si>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</si>
  <si>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</si>
  <si>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</si>
  <si>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</si>
  <si>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The People Concern</t>
  </si>
  <si>
    <t>PROGRAM NAME:</t>
  </si>
  <si>
    <t>Annenberg Access Center</t>
  </si>
  <si>
    <t>REPORTING PERIOD:</t>
  </si>
  <si>
    <t>FY 2022-23 Program Budget: 7/1/22-6/30/23</t>
  </si>
  <si>
    <t>A. Total City Funds Disbursed to Date:</t>
  </si>
  <si>
    <t>B. Total City Funds Expended to Date:</t>
  </si>
  <si>
    <t>C. Cash Balance (Line A - Line B):</t>
  </si>
  <si>
    <t>Senior/Executive Management</t>
  </si>
  <si>
    <t>Federal</t>
  </si>
  <si>
    <t>Mid-Year Report (1st Period): 7/1/22 - 12/31/22</t>
  </si>
  <si>
    <t>Administrative Support</t>
  </si>
  <si>
    <t>State</t>
  </si>
  <si>
    <t>Year-End Report (2nd Period): 1/1/23 - 6/30/23</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</si>
  <si>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</si>
  <si>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</si>
  <si>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</si>
  <si>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</si>
  <si>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</si>
  <si>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</si>
  <si>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</si>
  <si>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</si>
  <si>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</si>
  <si>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 FTE to Program</t>
  </si>
  <si>
    <t>Months Per Year</t>
  </si>
  <si>
    <t>Aguilar, Charles Gabriel</t>
  </si>
  <si>
    <t>Administrative Assistant</t>
  </si>
  <si>
    <t>Hernandez, Linda</t>
  </si>
  <si>
    <t>Assistant Director, Case Management &amp; Outreach</t>
  </si>
  <si>
    <t>Goins, Kevin</t>
  </si>
  <si>
    <t>Assistant Director, Safety &amp; Engagement</t>
  </si>
  <si>
    <t>Hill, Shontae</t>
  </si>
  <si>
    <t>Assistant, Food &amp; Inventory</t>
  </si>
  <si>
    <t>Thomas, Precious</t>
  </si>
  <si>
    <t>Quality Assurance and Emergency Services Assistant</t>
  </si>
  <si>
    <t>Brown, Zaqueriea Myshekia</t>
  </si>
  <si>
    <t>Case Manager</t>
  </si>
  <si>
    <t>Manuel, Michael Leroy</t>
  </si>
  <si>
    <t>Price, Raenetta</t>
  </si>
  <si>
    <t>Whitman, Catrina Amelia Morlino</t>
  </si>
  <si>
    <t>Castillo, Jessica Roxana</t>
  </si>
  <si>
    <t xml:space="preserve">Ortiz   Jr, Isaiah J. </t>
  </si>
  <si>
    <t>Calloway, Kendal Rayshaun</t>
  </si>
  <si>
    <t>Van Hook, Sene Nakomi</t>
  </si>
  <si>
    <t>Vacant-Cigna Funded</t>
  </si>
  <si>
    <t>Clinician</t>
  </si>
  <si>
    <t>Dozier, Nathenia M</t>
  </si>
  <si>
    <t>Coordinator</t>
  </si>
  <si>
    <t>Vacant</t>
  </si>
  <si>
    <t>Coordinator, Triage</t>
  </si>
  <si>
    <t>Brooks Jenkins, Jadava</t>
  </si>
  <si>
    <t>Coordinator, Wellness</t>
  </si>
  <si>
    <t>Castillo, Cherry</t>
  </si>
  <si>
    <t>Director, Access &amp; Engagement</t>
  </si>
  <si>
    <t>Garcia, Isaias</t>
  </si>
  <si>
    <t>Facilities Maintenance Engineer I</t>
  </si>
  <si>
    <t>Moran Arriola, Olga Lidia</t>
  </si>
  <si>
    <t>Jackson, Charlre-L E</t>
  </si>
  <si>
    <t>Program Manager</t>
  </si>
  <si>
    <t>Butler, Brodie May</t>
  </si>
  <si>
    <t>Woods, Kevin Paul</t>
  </si>
  <si>
    <t>Breen, Kymberly</t>
  </si>
  <si>
    <t>Receptionist</t>
  </si>
  <si>
    <t>Campbell, Jonathan Angus</t>
  </si>
  <si>
    <t>Support Specialist, Safety &amp; Engagement</t>
  </si>
  <si>
    <t>Neil, Nichoma</t>
  </si>
  <si>
    <t>White, Steven Donald</t>
  </si>
  <si>
    <t>Herrera, Jonathan</t>
  </si>
  <si>
    <t>Support Specialist</t>
  </si>
  <si>
    <t>Sanford, Tia Lashe</t>
  </si>
  <si>
    <t>1A.  Staff Salaries TOTAL</t>
  </si>
  <si>
    <t>1B.  Staff Fringe Benefits</t>
  </si>
  <si>
    <t>List each fringe benefit as a percentage of total staff salaries listed above (FICA, SUI, Workers’ Compensation, Medical Insurance, Retirement, etc.).</t>
  </si>
  <si>
    <t>Description</t>
  </si>
  <si>
    <t>Worker's Compensation</t>
  </si>
  <si>
    <t>3.85% of staff salaries</t>
  </si>
  <si>
    <t>S.U.I.</t>
  </si>
  <si>
    <t>0.78% of staff salaries</t>
  </si>
  <si>
    <t>Health Insurance</t>
  </si>
  <si>
    <t>13.79% of staff salaries Full Time Staff Covered (based on actual costs)</t>
  </si>
  <si>
    <t>FICA/Medicare</t>
  </si>
  <si>
    <t>7.65% of staff salaries</t>
  </si>
  <si>
    <t>1B.  Staff Fringe Benefits TOTAL</t>
  </si>
  <si>
    <t>2.  Consultant Services</t>
  </si>
  <si>
    <t>List each consultant to be funded. Include type of service, total budgeted expense, and any additional information to suport the use of consultants as opposed to staff or volunteers.</t>
  </si>
  <si>
    <t>Consultant and Professionals</t>
  </si>
  <si>
    <t>Monthly budgeted cost per month x 12 months:</t>
  </si>
  <si>
    <t>2.  Consultant Services TOTAL</t>
  </si>
  <si>
    <t>3.  Operating Expenses</t>
  </si>
  <si>
    <t>List all operating expenses [e.g., space/rent expense, utilities, facilitiy maintenance, equipment, insurance, office supplies, printing, audit fees, travel, training, etc.].</t>
  </si>
  <si>
    <t>Repair &amp; Maintenance</t>
  </si>
  <si>
    <t>Physical repairs of facility and major systems. Monthly budgeted cost:</t>
  </si>
  <si>
    <t>Rent - Space</t>
  </si>
  <si>
    <t>Calculated on FTE basis. Annual rent/12 x Program FTEs x 12 months. Monthly budgeted cost:</t>
  </si>
  <si>
    <t>Janitorial &amp; Cleaning</t>
  </si>
  <si>
    <t>Cleaning and general upkeep of facility. Monthly budgeted cost:</t>
  </si>
  <si>
    <t>Equipment</t>
  </si>
  <si>
    <t>Training and Conferences</t>
  </si>
  <si>
    <t>Training and conferences - General skills training for staff - computer proficiency, management skills, etc. Monthly budgeted cost:</t>
  </si>
  <si>
    <t>Insurance(s)</t>
  </si>
  <si>
    <t xml:space="preserve">Supplies   </t>
  </si>
  <si>
    <t>Copy/Printing</t>
  </si>
  <si>
    <t>Laundry and Shower Supplies</t>
  </si>
  <si>
    <t>Food</t>
  </si>
  <si>
    <t xml:space="preserve">Computer and IT Supplies </t>
  </si>
  <si>
    <t>Staff Mileage and Parking</t>
  </si>
  <si>
    <t>Utilities</t>
  </si>
  <si>
    <t>Telephone / Internet</t>
  </si>
  <si>
    <t>Security</t>
  </si>
  <si>
    <t>Vehicle Insurance and Maint.</t>
  </si>
  <si>
    <t>Other and Miscellaneous Costs</t>
  </si>
  <si>
    <t>3.  Operating Expenses TOTAL</t>
  </si>
  <si>
    <t>4.  Direct Client Support</t>
  </si>
  <si>
    <t>List any expenses associated with direct service provision, individual client support, scholarships, or stipends. Include estimated number of recipients.</t>
  </si>
  <si>
    <t xml:space="preserve">Client Related Expense   </t>
  </si>
  <si>
    <t>Bus Tokens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</si>
  <si>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</si>
  <si>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</si>
  <si>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</si>
  <si>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</si>
  <si>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</si>
  <si>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</si>
  <si>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</si>
  <si>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</si>
  <si>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</si>
  <si>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</si>
  <si>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</si>
  <si>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</si>
  <si>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</si>
  <si>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</si>
  <si>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</si>
  <si>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</si>
  <si>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</si>
  <si>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</si>
  <si>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</si>
  <si>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</si>
  <si>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</si>
  <si>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</si>
  <si>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</si>
  <si>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LAHSA</t>
  </si>
  <si>
    <t>2.  Private/Corporate Grants</t>
  </si>
  <si>
    <t>Private</t>
  </si>
  <si>
    <t>3.  Individual Donations</t>
  </si>
  <si>
    <t>Donations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</si>
  <si>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</si>
  <si>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</si>
  <si>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</si>
  <si>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</si>
  <si>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</si>
  <si>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</si>
  <si>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</si>
  <si>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</si>
  <si>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t>
  </si>
  <si>
    <t>Projected Total</t>
  </si>
  <si>
    <t>Mid-Year Actuals</t>
  </si>
  <si>
    <t>Year-End Actuals</t>
  </si>
  <si>
    <t>Total Unduplicated PP</t>
  </si>
  <si>
    <t>Total SMPP</t>
  </si>
  <si>
    <t>COST PER PARTICIPANT 
(Total Program Budget / Total Unduplicated Participants</t>
  </si>
  <si>
    <t>Year-End Actual</t>
  </si>
  <si>
    <t xml:space="preserve">Please also provide accurate complete demographic information as listed below by uploading an appropriate </t>
  </si>
  <si>
    <t>ServicePoint CCM report summary sheet via your agency’s SharePoint folder:</t>
  </si>
  <si>
    <t>Household ID (HH ID) and Head of Household (HoH)</t>
  </si>
  <si>
    <t xml:space="preserve">As required by LAHSA, each client must belong to a household, and each household must designate a Head of Household (HoH). </t>
  </si>
  <si>
    <t xml:space="preserve">Households must be created before an entry screen is completed. For households of more than one person, the household type </t>
  </si>
  <si>
    <t xml:space="preserve">must be chosen accordingly. For single individuals, the Household ID and Head of Household designation is automatically </t>
  </si>
  <si>
    <t>generated.</t>
  </si>
  <si>
    <t>Demographics</t>
  </si>
  <si>
    <t xml:space="preserve">As required by HUD, these data elements include but are not limited to chronically homeless, gender, race, ethnicity, veteran </t>
  </si>
  <si>
    <t xml:space="preserve">status, date of birth and prior living situation must be entered. </t>
  </si>
  <si>
    <t>Disabilities</t>
  </si>
  <si>
    <t xml:space="preserve">Each disability must have a separate sub-assessment record on the HUD assessment. </t>
  </si>
  <si>
    <t>Housing Placements</t>
  </si>
  <si>
    <t xml:space="preserve">Housing Placements must be entered on the Head of Household’s Housing Placement Assessment when the Household has </t>
  </si>
  <si>
    <t xml:space="preserve">been placed into housing. For housing placements to count towards the reporting period, the Start Date of the Housing Placement </t>
  </si>
  <si>
    <t xml:space="preserve">Assessment must be between the program-provider Entry and Exit dates and the reporting period, and the “Provider Making </t>
  </si>
  <si>
    <t xml:space="preserve">Housing Placement” must also match the Entry program-provider. End dates are required for all housing placements that have </t>
  </si>
  <si>
    <t xml:space="preserve">ended. For example, for clients that move from Emergency or Transitional Housing to Permanent Housing, an end date must be </t>
  </si>
  <si>
    <t>entered for that Emergency or Transitional Housing Placement record.</t>
  </si>
  <si>
    <t>Employment Placements</t>
  </si>
  <si>
    <t xml:space="preserve">Employment Placements are recorded for each client that has been placed in the Employment/Income Assessment in the Work </t>
  </si>
  <si>
    <t xml:space="preserve">History sub-assessment. The Start Date must be between the program-provider Entry and Exit dates, and the “Provider Making </t>
  </si>
  <si>
    <t xml:space="preserve">Employment Placement” must also match the program-provider. </t>
  </si>
  <si>
    <t>Exit Data</t>
  </si>
  <si>
    <t>When a client has completed or left a program, the Exit Reason and Destination must be indicated on the Exit screen. For clients</t>
  </si>
  <si>
    <t xml:space="preserve"> with other members in their household, each household member must be exited with Exit Reasons and Destinations as well.</t>
  </si>
  <si>
    <t>Santa Monica Residency</t>
  </si>
  <si>
    <t xml:space="preserve">In ClientTrack, Santa Monica Residency was determined by a single question, “Santa Monica Resident?” In ServicePoint, a </t>
  </si>
  <si>
    <t xml:space="preserve">series of questions related to a client’s history of homelessness determines their residency in Santa Monica. </t>
  </si>
  <si>
    <t>COST PER PARTICIPANT 
(Total Program Budget / 
Total Unduplicated Program Participants)</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</si>
  <si>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</si>
  <si>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</si>
  <si>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</si>
  <si>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</si>
  <si>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</si>
  <si>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</si>
  <si>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</si>
  <si>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</si>
  <si>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</si>
  <si>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</si>
  <si>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</si>
  <si>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</si>
  <si>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</si>
  <si>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</si>
  <si>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</si>
  <si>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</si>
  <si>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</si>
  <si>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</si>
  <si>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</si>
  <si>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</si>
  <si>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</si>
  <si>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</si>
  <si>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</si>
  <si>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</si>
  <si>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</si>
  <si>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</si>
  <si>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</si>
  <si>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</si>
  <si>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County</t>
  </si>
  <si>
    <t xml:space="preserve">LA County Dept Department of Health Services </t>
  </si>
  <si>
    <t>Multiple</t>
  </si>
  <si>
    <t>Los Angeles Homeless Services Authority</t>
  </si>
  <si>
    <t>LA County Dept of Mental Health</t>
  </si>
  <si>
    <t>City</t>
  </si>
  <si>
    <t>City of Santa Monica</t>
  </si>
  <si>
    <t>California Office of Emergency Services (CalOEs)</t>
  </si>
  <si>
    <t>City of Lancaster</t>
  </si>
  <si>
    <t>City of Los Angeles</t>
  </si>
  <si>
    <t>City of Los Angeles HCIDLA</t>
  </si>
  <si>
    <t>Emergency Food &amp; Shelter Program</t>
  </si>
  <si>
    <t>Other</t>
  </si>
  <si>
    <t>Antelope Valley College</t>
  </si>
  <si>
    <t>City of Malibu</t>
  </si>
  <si>
    <t>US Department of HUD</t>
  </si>
  <si>
    <t>Various</t>
  </si>
  <si>
    <t>County of Los Angeles</t>
  </si>
  <si>
    <t>LA County DPH/DA/DV</t>
  </si>
  <si>
    <t>Clifford Beers Housing</t>
  </si>
  <si>
    <t>Other Contracts</t>
  </si>
  <si>
    <t>Private Foundations</t>
  </si>
  <si>
    <t>FY21-22 includes $4M in one-time capital grants</t>
  </si>
  <si>
    <t>Interest/Investment</t>
  </si>
  <si>
    <t>Shared Housing Rent</t>
  </si>
  <si>
    <t>Lease Income</t>
  </si>
  <si>
    <t>Loan Forgiveness</t>
  </si>
  <si>
    <t>FY21-22 includes $5.6M PPP Loan Forgiveness</t>
  </si>
  <si>
    <t>Other Income</t>
  </si>
  <si>
    <t>Events</t>
  </si>
  <si>
    <t>PROGRAM</t>
  </si>
  <si>
    <t>ACCESS</t>
  </si>
  <si>
    <t>Archibald, Christopher</t>
  </si>
  <si>
    <t>Director, Food Services</t>
  </si>
  <si>
    <t>CSC</t>
  </si>
  <si>
    <t>Arias Pacheco, Francisco Javier</t>
  </si>
  <si>
    <t>IHW</t>
  </si>
  <si>
    <t>Ayon, Irma</t>
  </si>
  <si>
    <t>Counselor  Advocate</t>
  </si>
  <si>
    <t>SOJOURN</t>
  </si>
  <si>
    <t>Barrow, Hailey Louise</t>
  </si>
  <si>
    <t>Case Manager, Childrens Program</t>
  </si>
  <si>
    <t>Bernabe, Shantalle</t>
  </si>
  <si>
    <t>Case Manager, Interim Housing</t>
  </si>
  <si>
    <t>Best, Patricia</t>
  </si>
  <si>
    <t>Assistant Director</t>
  </si>
  <si>
    <t>Bolian, Sandra A.</t>
  </si>
  <si>
    <t>Bowe-Hood, Lori</t>
  </si>
  <si>
    <t>Director of Interim Housing</t>
  </si>
  <si>
    <t>Brace, Anne Denise</t>
  </si>
  <si>
    <t>Burrell, Lisa Delores</t>
  </si>
  <si>
    <t>Manager, Food Services</t>
  </si>
  <si>
    <t>Cail, Shatanita Quintona</t>
  </si>
  <si>
    <t>Manager, Sojourn Shelter</t>
  </si>
  <si>
    <t>Carbajal, Alejandro</t>
  </si>
  <si>
    <t>Castillo Martinez, Teresa</t>
  </si>
  <si>
    <t>Ciano, Vincent Alexander</t>
  </si>
  <si>
    <t>Clark, Teneij Tamera</t>
  </si>
  <si>
    <t>Clemons, Cynthia Brittany</t>
  </si>
  <si>
    <t xml:space="preserve">Manager, Residential </t>
  </si>
  <si>
    <t>Cole, Viveca</t>
  </si>
  <si>
    <t>Senior Coordinator</t>
  </si>
  <si>
    <t>Cortez, Felicitas</t>
  </si>
  <si>
    <t>Dias, Christina</t>
  </si>
  <si>
    <t>Dixon, Savanna Rose</t>
  </si>
  <si>
    <t>Duval, Christina J</t>
  </si>
  <si>
    <t>Elias, Sonia  B.</t>
  </si>
  <si>
    <t>Flores Pacheco, Jorge R.</t>
  </si>
  <si>
    <t>Facilities Maintenance Engineer II</t>
  </si>
  <si>
    <t>Foreman, Caroline</t>
  </si>
  <si>
    <t>Franco, Dominique Del Rosario</t>
  </si>
  <si>
    <t>Fuchs, Ase M.</t>
  </si>
  <si>
    <t>Counselor Advocate</t>
  </si>
  <si>
    <t>Gachucha, Catherine N</t>
  </si>
  <si>
    <t>Garcia, Jennifer Stephanie</t>
  </si>
  <si>
    <t>Gardina, Trishina Simone</t>
  </si>
  <si>
    <t>Gillie, Craig Marshall</t>
  </si>
  <si>
    <t>Gillings, Glynnis</t>
  </si>
  <si>
    <t>Handy, Larry A</t>
  </si>
  <si>
    <t>Harris, Jacqueline Elaine</t>
  </si>
  <si>
    <t>Line Cook</t>
  </si>
  <si>
    <t>Harrison, Marlene</t>
  </si>
  <si>
    <t>Hernandez, Ana Gabriela</t>
  </si>
  <si>
    <t>Senior Case Manager</t>
  </si>
  <si>
    <t>Hernandez, Selenne Vacant</t>
  </si>
  <si>
    <t>Program Coordinator, Sojourn Shelter</t>
  </si>
  <si>
    <t>Hines-Morgan, Jerri Elaine</t>
  </si>
  <si>
    <t>Holguin, Daisy</t>
  </si>
  <si>
    <t>Hyder, Ibtisam</t>
  </si>
  <si>
    <t>Jackson , Kierra Constance</t>
  </si>
  <si>
    <t>Ledezma, Antonio</t>
  </si>
  <si>
    <t>Lillquist, Erica Ryun</t>
  </si>
  <si>
    <t>Director, Interim Housing</t>
  </si>
  <si>
    <t>Maxey, Guadalupe</t>
  </si>
  <si>
    <t>Mckinney, Patrick Maurice</t>
  </si>
  <si>
    <t>Mcmillan, Loveda</t>
  </si>
  <si>
    <t>Mena, Davell Dejon</t>
  </si>
  <si>
    <t>Mohamed, Fadumo Omar</t>
  </si>
  <si>
    <t>Moreno, Heidi</t>
  </si>
  <si>
    <t>Assistant Director, Interim Housing</t>
  </si>
  <si>
    <t>Munguia, Rocio</t>
  </si>
  <si>
    <t>Myvett, Shareipha Tishaun</t>
  </si>
  <si>
    <t>Senior Director, Interim Housing</t>
  </si>
  <si>
    <t>Senior Director</t>
  </si>
  <si>
    <t>Novrudzhyan , Armine  Arutyunyan</t>
  </si>
  <si>
    <t>Manager, AP/AR</t>
  </si>
  <si>
    <t>Palomo, Armando</t>
  </si>
  <si>
    <t>Patton, Myron Lamar</t>
  </si>
  <si>
    <t>Ramirez, Santiago</t>
  </si>
  <si>
    <t>Assistant, Food Services</t>
  </si>
  <si>
    <t>Rocquemore, Markesha Turquoize</t>
  </si>
  <si>
    <t>Rollison, Zoe Eudora</t>
  </si>
  <si>
    <t>Silsbee, Adrienne Brooke</t>
  </si>
  <si>
    <t>Siu- Kootnikoff, Minty Chung</t>
  </si>
  <si>
    <t>Director, Legal Services</t>
  </si>
  <si>
    <t>Smith, Brittney</t>
  </si>
  <si>
    <t>Smylie, Tulynn M</t>
  </si>
  <si>
    <t>Chief Program Officer, Services</t>
  </si>
  <si>
    <t>Solis Cristobal, Martha M</t>
  </si>
  <si>
    <t>Housing Navigator</t>
  </si>
  <si>
    <t>Tantau, Carol</t>
  </si>
  <si>
    <t>Coordinator, Support Services</t>
  </si>
  <si>
    <t>Thompson, Curtis Deon</t>
  </si>
  <si>
    <t>Tovar, Elizabeth A</t>
  </si>
  <si>
    <t>Turner , Dachelle  Unique</t>
  </si>
  <si>
    <t>Turner, Jason T</t>
  </si>
  <si>
    <t>Uhlenkott, James</t>
  </si>
  <si>
    <t>Case Manager, Inreach</t>
  </si>
  <si>
    <t>Facilities Maintenance Technician I</t>
  </si>
  <si>
    <t>Support Specialist, On Call</t>
  </si>
  <si>
    <t>Support Specialist, On-Call</t>
  </si>
  <si>
    <t>Case Manager, Adults M-F Sojourn</t>
  </si>
  <si>
    <t>Case Manager, Childrens M-F Sojourn</t>
  </si>
  <si>
    <t>Coordinator, Outreach &amp; Education Sojourn</t>
  </si>
  <si>
    <t>Counselor Advocate (Thurs - Mon) (2p-10:30p) Swing - Floater</t>
  </si>
  <si>
    <t>Counselor Advocate-Sojourn 2p-10:30p</t>
  </si>
  <si>
    <t>Counselor Advocate-Sojourn 6am-2:30p</t>
  </si>
  <si>
    <t>Counselor Advocate-Sojourn 9:30a-6p</t>
  </si>
  <si>
    <t>Housing Navigator (Sun-Thurs) (9a-5:30p) SOJOURN</t>
  </si>
  <si>
    <t>Senior Director, Sojourn</t>
  </si>
  <si>
    <t>Case Manager, Adults M-F Adams</t>
  </si>
  <si>
    <t>Vacant-Gregory</t>
  </si>
  <si>
    <t>Vasquez, Abel</t>
  </si>
  <si>
    <t>Velazquez, Rosalva</t>
  </si>
  <si>
    <t>Widby, Arzigianna Letrice</t>
  </si>
  <si>
    <t>Williams, Marquis Charles</t>
  </si>
  <si>
    <t>Zapata, Erika M</t>
  </si>
  <si>
    <t>Row Labels</t>
  </si>
  <si>
    <t>Sum of FTE (Agency Wide)</t>
  </si>
  <si>
    <t>(blank)</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</si>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</sst>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 numFmtId="171" formatCode="_([$$-409]* #,##0.00_);_([$$-409]* \(#,##0.00\);_([$$-409]* &quot;-&quot;??_);_(@_)"/>
  </numFmts>
  <fonts count="35"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indexed="64"/>
      </left>
      <right/>
      <top style="thin">
        <color indexed="64"/>
      </top>
      <bottom style="thin">
        <color theme="0" tint="-0.1499679555650502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69">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0" fontId="8" fillId="0" borderId="0" xfId="3" applyFont="1" applyAlignment="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164" fontId="4" fillId="3"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2"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0" fontId="8" fillId="0" borderId="35" xfId="3" applyFont="1" applyBorder="1" applyAlignment="1">
      <alignment wrapText="1"/>
    </xf>
    <xf numFmtId="0" fontId="8" fillId="0" borderId="0" xfId="3" applyFont="1" applyAlignment="1">
      <alignment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1" fillId="12" borderId="21" xfId="2" applyNumberFormat="1" applyFont="1" applyFill="1" applyBorder="1" applyProtection="1">
      <protection locked="0"/>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12" borderId="22" xfId="2" applyNumberFormat="1" applyFont="1" applyFill="1" applyBorder="1" applyProtection="1">
      <protection locked="0"/>
    </xf>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59"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4" xfId="2" applyNumberFormat="1" applyFont="1" applyFill="1" applyBorder="1" applyProtection="1"/>
    <xf numFmtId="49" fontId="1" fillId="12" borderId="21" xfId="0" applyNumberFormat="1" applyFont="1" applyFill="1" applyBorder="1" applyAlignment="1" applyProtection="1">
      <alignment horizontal="center" vertical="top" shrinkToFit="1"/>
      <protection locked="0"/>
    </xf>
    <xf numFmtId="49" fontId="1" fillId="12" borderId="22" xfId="0" applyNumberFormat="1" applyFont="1" applyFill="1" applyBorder="1" applyAlignment="1" applyProtection="1">
      <alignment horizontal="center" vertical="top" shrinkToFit="1"/>
      <protection locked="0"/>
    </xf>
    <xf numFmtId="1" fontId="1" fillId="12" borderId="21" xfId="0" applyNumberFormat="1" applyFont="1" applyFill="1" applyBorder="1" applyAlignment="1" applyProtection="1">
      <alignment horizontal="center" vertical="top" shrinkToFit="1"/>
      <protection locked="0"/>
    </xf>
    <xf numFmtId="1" fontId="1" fillId="12" borderId="22" xfId="0" applyNumberFormat="1" applyFont="1" applyFill="1" applyBorder="1" applyAlignment="1" applyProtection="1">
      <alignment horizontal="center" vertical="top" shrinkToFit="1"/>
      <protection locked="0"/>
    </xf>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6"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29" fillId="0" borderId="0" xfId="3" applyFont="1" applyAlignment="1">
      <alignment horizontal="center" wrapText="1"/>
    </xf>
    <xf numFmtId="0" fontId="17" fillId="0" borderId="0" xfId="3" applyFont="1" applyAlignment="1">
      <alignment horizontal="center" wrapText="1"/>
    </xf>
    <xf numFmtId="0" fontId="29" fillId="0" borderId="0" xfId="3" applyFont="1"/>
    <xf numFmtId="164" fontId="29" fillId="0" borderId="0" xfId="2" applyNumberFormat="1" applyFont="1" applyBorder="1" applyAlignment="1" applyProtection="1">
      <alignment horizontal="center" wrapText="1"/>
    </xf>
    <xf numFmtId="0" fontId="28"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8" xfId="3" applyFont="1" applyBorder="1"/>
    <xf numFmtId="0" fontId="1" fillId="0" borderId="0" xfId="3" applyAlignment="1">
      <alignment wrapText="1"/>
    </xf>
    <xf numFmtId="0" fontId="1" fillId="0" borderId="48" xfId="3" applyBorder="1"/>
    <xf numFmtId="0" fontId="1" fillId="0" borderId="0" xfId="3" applyAlignment="1">
      <alignment horizontal="left" wrapText="1"/>
    </xf>
    <xf numFmtId="42" fontId="4" fillId="12" borderId="12" xfId="2" applyNumberFormat="1" applyFont="1" applyFill="1" applyBorder="1" applyAlignment="1" applyProtection="1"/>
    <xf numFmtId="0" fontId="4" fillId="12" borderId="14" xfId="2" applyNumberFormat="1" applyFont="1" applyFill="1" applyBorder="1" applyAlignment="1" applyProtection="1">
      <alignment horizontal="center" vertical="center" wrapText="1"/>
    </xf>
    <xf numFmtId="0" fontId="31" fillId="0" borderId="0" xfId="3" applyFont="1"/>
    <xf numFmtId="0" fontId="32" fillId="0" borderId="0" xfId="3" applyFont="1"/>
    <xf numFmtId="0" fontId="33" fillId="0" borderId="0" xfId="3" applyFont="1" applyAlignment="1">
      <alignment horizontal="center"/>
    </xf>
    <xf numFmtId="0" fontId="34" fillId="9" borderId="18" xfId="3" applyFont="1" applyFill="1" applyBorder="1" applyAlignment="1">
      <alignment horizontal="center" vertical="center" wrapText="1"/>
    </xf>
    <xf numFmtId="0" fontId="34" fillId="9" borderId="1" xfId="3" applyFont="1" applyFill="1" applyBorder="1" applyAlignment="1">
      <alignment horizontal="center" vertical="center" wrapText="1"/>
    </xf>
    <xf numFmtId="0" fontId="1" fillId="12" borderId="40" xfId="0" applyFont="1" applyFill="1" applyBorder="1" applyAlignment="1" applyProtection="1">
      <alignment horizontal="left" vertical="top"/>
      <protection locked="0"/>
    </xf>
    <xf numFmtId="0" fontId="1" fillId="12" borderId="21" xfId="0" applyFont="1" applyFill="1" applyBorder="1" applyAlignment="1" applyProtection="1">
      <alignment horizontal="left" vertical="top"/>
      <protection locked="0"/>
    </xf>
    <xf numFmtId="2" fontId="1" fillId="12" borderId="21" xfId="0" applyNumberFormat="1" applyFont="1" applyFill="1" applyBorder="1" applyAlignment="1" applyProtection="1">
      <alignment horizontal="center" vertical="top"/>
      <protection locked="0"/>
    </xf>
    <xf numFmtId="0" fontId="1" fillId="0" borderId="0" xfId="0" applyFont="1"/>
    <xf numFmtId="0" fontId="1" fillId="12" borderId="21" xfId="0" applyFont="1" applyFill="1" applyBorder="1" applyAlignment="1" applyProtection="1">
      <alignment horizontal="center" vertical="top" shrinkToFit="1"/>
      <protection locked="0"/>
    </xf>
    <xf numFmtId="9" fontId="1" fillId="12" borderId="21" xfId="5" applyFont="1" applyFill="1" applyBorder="1" applyAlignment="1" applyProtection="1">
      <alignment horizontal="center" vertical="top"/>
      <protection locked="0"/>
    </xf>
    <xf numFmtId="0" fontId="1" fillId="12" borderId="22" xfId="0" applyFont="1" applyFill="1" applyBorder="1" applyAlignment="1" applyProtection="1">
      <alignment horizontal="center" vertical="top" shrinkToFit="1"/>
      <protection locked="0"/>
    </xf>
    <xf numFmtId="2" fontId="1" fillId="12" borderId="22" xfId="0" applyNumberFormat="1" applyFont="1" applyFill="1" applyBorder="1" applyAlignment="1" applyProtection="1">
      <alignment horizontal="center" vertical="top"/>
      <protection locked="0"/>
    </xf>
    <xf numFmtId="9" fontId="1" fillId="12" borderId="22" xfId="5" applyFont="1" applyFill="1" applyBorder="1" applyAlignment="1" applyProtection="1">
      <alignment horizontal="center" vertical="top"/>
      <protection locked="0"/>
    </xf>
    <xf numFmtId="0" fontId="0" fillId="0" borderId="40" xfId="0" applyBorder="1"/>
    <xf numFmtId="0" fontId="1" fillId="12" borderId="0" xfId="0" applyFont="1" applyFill="1" applyAlignment="1" applyProtection="1">
      <alignment horizontal="left" vertical="top"/>
      <protection locked="0"/>
    </xf>
    <xf numFmtId="0" fontId="0" fillId="0" borderId="21" xfId="0" applyBorder="1"/>
    <xf numFmtId="0" fontId="0" fillId="0" borderId="22" xfId="0" applyBorder="1"/>
    <xf numFmtId="49" fontId="1" fillId="12" borderId="0" xfId="0" applyNumberFormat="1" applyFont="1" applyFill="1" applyAlignment="1" applyProtection="1">
      <alignment horizontal="center" vertical="top" shrinkToFit="1"/>
      <protection locked="0"/>
    </xf>
    <xf numFmtId="2" fontId="1" fillId="12" borderId="0" xfId="0" applyNumberFormat="1" applyFont="1" applyFill="1" applyAlignment="1" applyProtection="1">
      <alignment horizontal="center" vertical="top"/>
      <protection locked="0"/>
    </xf>
    <xf numFmtId="170" fontId="1" fillId="12" borderId="0" xfId="0" applyNumberFormat="1" applyFont="1" applyFill="1" applyAlignment="1" applyProtection="1">
      <alignment horizontal="center" vertical="top" shrinkToFit="1"/>
      <protection locked="0"/>
    </xf>
    <xf numFmtId="1" fontId="1" fillId="12" borderId="0" xfId="0" applyNumberFormat="1" applyFont="1" applyFill="1" applyAlignment="1" applyProtection="1">
      <alignment horizontal="center" vertical="top" shrinkToFit="1"/>
      <protection locked="0"/>
    </xf>
    <xf numFmtId="42" fontId="1" fillId="12" borderId="0" xfId="2" applyNumberFormat="1" applyFont="1" applyFill="1" applyBorder="1" applyProtection="1">
      <protection locked="0"/>
    </xf>
    <xf numFmtId="0" fontId="0" fillId="0" borderId="19" xfId="0" applyBorder="1"/>
    <xf numFmtId="42" fontId="1" fillId="0" borderId="0" xfId="2" applyNumberFormat="1" applyFont="1" applyFill="1" applyBorder="1" applyProtection="1"/>
    <xf numFmtId="0" fontId="0" fillId="0" borderId="0" xfId="0" pivotButton="1"/>
    <xf numFmtId="0" fontId="0" fillId="0" borderId="0" xfId="0" applyAlignment="1">
      <alignment horizontal="left"/>
    </xf>
    <xf numFmtId="42" fontId="3" fillId="12" borderId="12" xfId="3" applyNumberFormat="1" applyFont="1" applyFill="1" applyBorder="1"/>
    <xf numFmtId="0" fontId="1" fillId="12" borderId="12" xfId="3" applyFill="1" applyBorder="1"/>
    <xf numFmtId="9" fontId="1" fillId="12" borderId="21" xfId="5" applyFont="1" applyFill="1" applyBorder="1" applyAlignment="1" applyProtection="1">
      <alignment horizontal="center" vertical="top"/>
    </xf>
    <xf numFmtId="42" fontId="1" fillId="12" borderId="21" xfId="2" applyNumberFormat="1" applyFont="1" applyFill="1" applyBorder="1" applyProtection="1"/>
    <xf numFmtId="10" fontId="1" fillId="12" borderId="44" xfId="5"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44" xfId="5" applyNumberFormat="1" applyFont="1" applyFill="1" applyBorder="1" applyAlignment="1" applyProtection="1">
      <alignment horizontal="left" vertical="top" wrapText="1"/>
    </xf>
    <xf numFmtId="39" fontId="1" fillId="12" borderId="50" xfId="1" applyNumberFormat="1" applyFont="1" applyFill="1" applyBorder="1" applyAlignment="1" applyProtection="1">
      <alignment horizontal="right" vertical="top" wrapText="1"/>
    </xf>
    <xf numFmtId="49" fontId="1" fillId="12" borderId="50" xfId="5" applyNumberFormat="1" applyFont="1" applyFill="1" applyBorder="1" applyAlignment="1" applyProtection="1">
      <alignment horizontal="left" vertical="top" wrapText="1"/>
    </xf>
    <xf numFmtId="49" fontId="1" fillId="12" borderId="53" xfId="5"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8" xfId="5" applyNumberFormat="1" applyFont="1" applyFill="1" applyBorder="1" applyAlignment="1" applyProtection="1">
      <alignment horizontal="left" vertical="top" wrapText="1"/>
    </xf>
    <xf numFmtId="0" fontId="1" fillId="12" borderId="26" xfId="2" applyNumberFormat="1" applyFont="1" applyFill="1" applyBorder="1" applyProtection="1"/>
    <xf numFmtId="171" fontId="4" fillId="12" borderId="14" xfId="2" applyNumberFormat="1" applyFont="1" applyFill="1" applyBorder="1" applyAlignment="1" applyProtection="1">
      <alignment horizontal="center" vertical="center" wrapText="1"/>
    </xf>
    <xf numFmtId="0" fontId="4" fillId="12" borderId="12" xfId="3" applyFont="1" applyFill="1" applyBorder="1" applyAlignment="1">
      <alignment wrapText="1"/>
    </xf>
    <xf numFmtId="0" fontId="4" fillId="12" borderId="15" xfId="3" applyFont="1" applyFill="1" applyBorder="1" applyAlignment="1">
      <alignment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 fillId="0" borderId="0" xfId="3"/>
    <xf numFmtId="0" fontId="3" fillId="0" borderId="0" xfId="3" applyFont="1"/>
    <xf numFmtId="0" fontId="13" fillId="0" borderId="0" xfId="3" applyFont="1" applyAlignment="1">
      <alignment vertical="top"/>
    </xf>
    <xf numFmtId="0" fontId="3" fillId="13" borderId="12" xfId="3" applyFont="1" applyFill="1" applyBorder="1" applyAlignment="1">
      <alignment horizontal="center" wrapText="1"/>
    </xf>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42" fontId="1" fillId="6"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0" fontId="1" fillId="12" borderId="40" xfId="0" applyFont="1" applyFill="1" applyBorder="1" applyAlignment="1" applyProtection="1">
      <alignment horizontal="left" vertical="top"/>
    </xf>
    <xf numFmtId="0" fontId="1" fillId="12" borderId="21" xfId="0"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2" fontId="1" fillId="12" borderId="21" xfId="0" applyNumberFormat="1" applyFont="1" applyFill="1" applyBorder="1" applyAlignment="1" applyProtection="1">
      <alignment horizontal="center" vertical="top"/>
    </xf>
    <xf numFmtId="1" fontId="1" fillId="12" borderId="21" xfId="0" applyNumberFormat="1" applyFont="1" applyFill="1" applyBorder="1" applyAlignment="1" applyProtection="1">
      <alignment horizontal="center" vertical="top" shrinkToFit="1"/>
    </xf>
    <xf numFmtId="42" fontId="1" fillId="6" borderId="21" xfId="2" applyNumberFormat="1" applyFont="1" applyFill="1" applyBorder="1" applyProtection="1"/>
    <xf numFmtId="42" fontId="1" fillId="0" borderId="21" xfId="3" applyNumberFormat="1" applyBorder="1" applyProtection="1"/>
    <xf numFmtId="42" fontId="1" fillId="6" borderId="36" xfId="3" applyNumberFormat="1" applyFill="1" applyBorder="1" applyProtection="1"/>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8" xfId="2" applyNumberFormat="1" applyFont="1" applyFill="1" applyBorder="1" applyProtection="1"/>
    <xf numFmtId="49" fontId="1" fillId="12" borderId="20" xfId="3" applyNumberFormat="1" applyFill="1" applyBorder="1" applyAlignment="1" applyProtection="1">
      <alignment horizontal="left" vertical="top"/>
    </xf>
    <xf numFmtId="49" fontId="1" fillId="12" borderId="44" xfId="0" applyNumberFormat="1" applyFont="1" applyFill="1" applyBorder="1" applyAlignment="1" applyProtection="1">
      <alignment horizontal="left" vertical="top" wrapText="1" shrinkToFit="1"/>
    </xf>
    <xf numFmtId="42" fontId="1" fillId="6" borderId="19" xfId="2" applyNumberFormat="1" applyFont="1" applyFill="1" applyBorder="1" applyProtection="1"/>
    <xf numFmtId="0" fontId="2" fillId="4" borderId="52"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50" xfId="3" applyNumberFormat="1" applyFill="1" applyBorder="1" applyAlignment="1" applyProtection="1">
      <alignment horizontal="left" vertical="top" wrapText="1"/>
    </xf>
    <xf numFmtId="49" fontId="1" fillId="12" borderId="51" xfId="3" applyNumberFormat="1" applyFill="1" applyBorder="1" applyAlignment="1" applyProtection="1">
      <alignment horizontal="left" vertical="top" wrapText="1"/>
    </xf>
    <xf numFmtId="42" fontId="1" fillId="6" borderId="22" xfId="2" applyNumberFormat="1" applyFont="1" applyFill="1" applyBorder="1" applyProtection="1"/>
    <xf numFmtId="0" fontId="2" fillId="4" borderId="11" xfId="3" applyFont="1" applyFill="1" applyBorder="1" applyAlignment="1" applyProtection="1">
      <alignment wrapText="1"/>
    </xf>
    <xf numFmtId="49" fontId="1" fillId="12" borderId="49" xfId="3" applyNumberFormat="1" applyFill="1" applyBorder="1" applyAlignment="1" applyProtection="1">
      <alignment horizontal="left" vertical="top"/>
    </xf>
    <xf numFmtId="49" fontId="1" fillId="12" borderId="50" xfId="0" applyNumberFormat="1" applyFont="1" applyFill="1" applyBorder="1" applyAlignment="1" applyProtection="1">
      <alignment horizontal="left" vertical="top" wrapText="1" shrinkToFit="1"/>
    </xf>
    <xf numFmtId="49" fontId="1" fillId="12" borderId="49" xfId="3" applyNumberFormat="1" applyFill="1" applyBorder="1" applyAlignment="1" applyProtection="1">
      <alignment horizontal="left" vertical="top" wrapText="1"/>
    </xf>
    <xf numFmtId="49" fontId="1" fillId="12" borderId="50" xfId="0" applyNumberFormat="1" applyFont="1" applyFill="1" applyBorder="1" applyAlignment="1" applyProtection="1">
      <alignment horizontal="left" vertical="top" shrinkToFit="1"/>
    </xf>
    <xf numFmtId="42" fontId="1" fillId="6" borderId="23" xfId="2" applyNumberFormat="1" applyFont="1" applyFill="1" applyBorder="1" applyProtection="1"/>
    <xf numFmtId="49" fontId="1" fillId="12" borderId="53" xfId="3" applyNumberFormat="1" applyFill="1" applyBorder="1" applyAlignment="1" applyProtection="1">
      <alignment horizontal="left" vertical="top" wrapText="1"/>
    </xf>
    <xf numFmtId="49" fontId="1" fillId="12" borderId="54" xfId="3" applyNumberFormat="1" applyFill="1" applyBorder="1" applyAlignment="1" applyProtection="1">
      <alignment horizontal="left" vertical="top" wrapText="1"/>
    </xf>
    <xf numFmtId="49" fontId="1" fillId="12" borderId="49" xfId="0" applyNumberFormat="1" applyFont="1" applyFill="1" applyBorder="1" applyAlignment="1" applyProtection="1">
      <alignment horizontal="left" vertical="top"/>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5" xfId="0" applyNumberFormat="1" applyFont="1" applyFill="1" applyBorder="1" applyAlignment="1" applyProtection="1">
      <alignment horizontal="left" vertical="top" shrinkToFit="1"/>
    </xf>
    <xf numFmtId="49" fontId="1" fillId="12" borderId="56"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5"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3" fillId="0" borderId="0" xfId="3" applyFont="1" applyAlignment="1" applyProtection="1">
      <alignment horizontal="left" vertical="center"/>
    </xf>
    <xf numFmtId="0" fontId="2" fillId="0" borderId="0" xfId="3" applyFont="1" applyAlignment="1" applyProtection="1">
      <alignment horizontal="center" vertical="center"/>
    </xf>
    <xf numFmtId="0" fontId="2" fillId="0" borderId="0" xfId="3" applyFont="1" applyAlignment="1" applyProtection="1">
      <alignment horizontal="center" vertical="center" textRotation="90" wrapText="1"/>
    </xf>
    <xf numFmtId="0" fontId="2" fillId="0" borderId="0" xfId="3" applyFont="1" applyAlignment="1" applyProtection="1">
      <alignment horizontal="center" vertical="center" textRotation="90"/>
    </xf>
    <xf numFmtId="0" fontId="1" fillId="0" borderId="0" xfId="3" applyAlignment="1" applyProtection="1">
      <alignment vertical="center" textRotation="90"/>
    </xf>
    <xf numFmtId="0" fontId="1" fillId="0" borderId="0" xfId="3" applyAlignment="1" applyProtection="1">
      <alignment vertical="center"/>
    </xf>
    <xf numFmtId="0" fontId="13" fillId="0" borderId="0" xfId="3" applyFont="1" applyAlignment="1" applyProtection="1">
      <alignment horizontal="center" vertical="center"/>
    </xf>
    <xf numFmtId="0" fontId="20" fillId="4" borderId="14" xfId="3" applyFont="1" applyFill="1" applyBorder="1" applyAlignment="1" applyProtection="1">
      <alignment horizontal="left" vertical="center"/>
    </xf>
    <xf numFmtId="0" fontId="20" fillId="4" borderId="45" xfId="3" applyFont="1" applyFill="1" applyBorder="1" applyAlignment="1" applyProtection="1">
      <alignment horizontal="center" vertical="center"/>
    </xf>
    <xf numFmtId="0" fontId="20" fillId="4" borderId="46" xfId="3" applyFont="1" applyFill="1" applyBorder="1" applyAlignment="1" applyProtection="1">
      <alignment horizontal="center" vertical="center"/>
    </xf>
    <xf numFmtId="0" fontId="4" fillId="0" borderId="0" xfId="3" applyFont="1" applyAlignment="1" applyProtection="1">
      <alignment vertical="center"/>
    </xf>
    <xf numFmtId="0" fontId="4" fillId="0" borderId="60" xfId="0" applyFont="1" applyBorder="1" applyAlignment="1" applyProtection="1">
      <alignment horizontal="right" vertical="center"/>
    </xf>
    <xf numFmtId="0" fontId="4" fillId="12" borderId="14" xfId="3" applyFont="1" applyFill="1" applyBorder="1" applyAlignment="1" applyProtection="1">
      <alignment horizontal="center" vertical="center" wrapText="1"/>
    </xf>
    <xf numFmtId="0" fontId="4" fillId="6" borderId="61" xfId="3" applyFont="1" applyFill="1" applyBorder="1" applyAlignment="1" applyProtection="1">
      <alignment horizontal="center" vertical="center"/>
    </xf>
    <xf numFmtId="0" fontId="4" fillId="6" borderId="62" xfId="3" applyFont="1" applyFill="1" applyBorder="1" applyAlignment="1" applyProtection="1">
      <alignment horizontal="center" vertical="center"/>
    </xf>
    <xf numFmtId="0" fontId="4" fillId="0" borderId="63" xfId="0" applyFont="1" applyBorder="1" applyAlignment="1" applyProtection="1">
      <alignment horizontal="right" vertical="center"/>
    </xf>
    <xf numFmtId="0" fontId="4" fillId="0" borderId="0" xfId="3" applyFont="1" applyAlignment="1" applyProtection="1">
      <alignment horizontal="center" vertical="center"/>
    </xf>
    <xf numFmtId="0" fontId="4" fillId="0" borderId="0" xfId="3" applyFont="1" applyAlignment="1" applyProtection="1">
      <alignment horizontal="center" vertical="center" wrapText="1"/>
    </xf>
    <xf numFmtId="0" fontId="20" fillId="4" borderId="14" xfId="3" applyFont="1" applyFill="1" applyBorder="1" applyAlignment="1" applyProtection="1">
      <alignment horizontal="left" vertical="center" wrapText="1"/>
    </xf>
    <xf numFmtId="0" fontId="20" fillId="4" borderId="64" xfId="3" applyFont="1" applyFill="1" applyBorder="1" applyAlignment="1" applyProtection="1">
      <alignment horizontal="left" vertical="center"/>
    </xf>
    <xf numFmtId="0" fontId="20" fillId="4" borderId="48" xfId="3" applyFont="1" applyFill="1" applyBorder="1" applyAlignment="1" applyProtection="1">
      <alignment horizontal="center" vertical="center"/>
    </xf>
    <xf numFmtId="0" fontId="20" fillId="4" borderId="65" xfId="3" applyFont="1" applyFill="1" applyBorder="1" applyAlignment="1" applyProtection="1">
      <alignment horizontal="center" vertical="center"/>
    </xf>
    <xf numFmtId="0" fontId="20" fillId="4" borderId="66" xfId="3" applyFont="1" applyFill="1" applyBorder="1" applyAlignment="1" applyProtection="1">
      <alignment horizontal="left" vertical="center"/>
    </xf>
    <xf numFmtId="0" fontId="20" fillId="4" borderId="12" xfId="3" applyFont="1" applyFill="1" applyBorder="1" applyAlignment="1" applyProtection="1">
      <alignment horizontal="center" vertical="center"/>
    </xf>
    <xf numFmtId="0" fontId="20" fillId="4" borderId="67" xfId="3" applyFont="1" applyFill="1" applyBorder="1" applyAlignment="1" applyProtection="1">
      <alignment horizontal="center"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3" fillId="0" borderId="0" xfId="3" applyFont="1" applyAlignment="1" applyProtection="1">
      <alignment horizontal="left" vertical="center" indent="2"/>
    </xf>
    <xf numFmtId="0" fontId="4" fillId="0" borderId="0" xfId="3" applyFont="1" applyAlignment="1" applyProtection="1">
      <alignment horizontal="left" vertical="center" indent="2"/>
    </xf>
    <xf numFmtId="0" fontId="1" fillId="0" borderId="0" xfId="3" applyAlignment="1" applyProtection="1">
      <alignment horizontal="center" vertical="center"/>
    </xf>
    <xf numFmtId="0" fontId="1" fillId="0" borderId="0" xfId="3" applyAlignment="1" applyProtection="1">
      <alignment horizontal="center" vertical="center" wrapText="1"/>
    </xf>
    <xf numFmtId="0" fontId="1" fillId="0" borderId="0" xfId="3" applyAlignment="1" applyProtection="1">
      <alignment vertical="center" wrapText="1"/>
    </xf>
    <xf numFmtId="2" fontId="1" fillId="12" borderId="22" xfId="0" applyNumberFormat="1" applyFont="1" applyFill="1" applyBorder="1" applyAlignment="1" applyProtection="1">
      <alignment horizontal="center" vertical="top"/>
    </xf>
    <xf numFmtId="9" fontId="1" fillId="12" borderId="22" xfId="5" applyFont="1" applyFill="1" applyBorder="1" applyAlignment="1" applyProtection="1">
      <alignment horizontal="center" vertical="top"/>
    </xf>
    <xf numFmtId="2" fontId="2" fillId="4" borderId="42" xfId="3" applyNumberFormat="1" applyFont="1" applyFill="1" applyBorder="1" applyAlignment="1" applyProtection="1">
      <alignment horizontal="center"/>
    </xf>
    <xf numFmtId="0" fontId="1" fillId="0" borderId="0" xfId="3" applyAlignment="1">
      <alignment horizontal="left" vertical="center" wrapText="1"/>
    </xf>
    <xf numFmtId="0" fontId="16" fillId="11" borderId="0" xfId="3" applyFont="1" applyFill="1"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2" fillId="0" borderId="0" xfId="3" applyFont="1" applyAlignment="1"/>
    <xf numFmtId="0" fontId="1" fillId="0" borderId="0" xfId="3" applyAlignment="1"/>
    <xf numFmtId="0" fontId="3" fillId="0" borderId="0" xfId="3" applyFont="1" applyAlignment="1"/>
    <xf numFmtId="0" fontId="13" fillId="0" borderId="0" xfId="3" applyFont="1" applyAlignment="1">
      <alignment vertical="top"/>
    </xf>
    <xf numFmtId="0" fontId="30" fillId="0" borderId="0" xfId="3" applyFont="1" applyAlignment="1"/>
    <xf numFmtId="0" fontId="4" fillId="0" borderId="47" xfId="3" applyFont="1" applyBorder="1" applyAlignment="1">
      <alignment horizontal="justify" vertical="center" wrapText="1"/>
    </xf>
    <xf numFmtId="0" fontId="4" fillId="0" borderId="15" xfId="3" applyFont="1" applyBorder="1" applyAlignment="1"/>
    <xf numFmtId="0" fontId="3" fillId="13" borderId="12" xfId="3" applyFont="1" applyFill="1" applyBorder="1" applyAlignment="1">
      <alignment horizontal="center" wrapText="1"/>
    </xf>
    <xf numFmtId="0" fontId="1" fillId="13" borderId="12" xfId="3" applyFill="1" applyBorder="1" applyAlignment="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9">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4000000}"/>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5000000}"/>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00000000-0008-0000-0C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c Amaral" refreshedDate="44768.452563773149" createdVersion="6" refreshedVersion="6" minRefreshableVersion="3" recordCount="131" xr:uid="{00000000-000A-0000-FFFF-FFFF00000000}">
  <cacheSource type="worksheet">
    <worksheetSource ref="A1:J1048576" sheet="Staff Check"/>
  </cacheSource>
  <cacheFields count="10">
    <cacheField name="Staff Name" numFmtId="0">
      <sharedItems containsBlank="1" count="102">
        <s v="Aguilar, Charles Gabriel"/>
        <s v="Archibald, Christopher"/>
        <s v="Arias Pacheco, Francisco Javier"/>
        <s v="Ayon, Irma"/>
        <s v="Barrow, Hailey Louise"/>
        <s v="Bernabe, Shantalle"/>
        <s v="Best, Patricia"/>
        <s v="Bolian, Sandra A."/>
        <s v="Bowe-Hood, Lori"/>
        <s v="Brace, Anne Denise"/>
        <s v="Breen, Kymberly"/>
        <s v="Brooks Jenkins, Jadava"/>
        <s v="Brown, Zaqueriea Myshekia"/>
        <s v="Burrell, Lisa Delores"/>
        <s v="Butler, Brodie May"/>
        <s v="Cail, Shatanita Quintona"/>
        <s v="Calloway, Kendal Rayshaun"/>
        <s v="Campbell, Jonathan Angus"/>
        <s v="Carbajal, Alejandro"/>
        <s v="Castillo Martinez, Teresa"/>
        <s v="Castillo, Cherry"/>
        <s v="Castillo, Jessica Roxana"/>
        <s v="Ciano, Vincent Alexander"/>
        <s v="Clark, Teneij Tamera"/>
        <s v="Clemons, Cynthia Brittany"/>
        <s v="Cole, Viveca"/>
        <s v="Cortez, Felicitas"/>
        <s v="Dias, Christina"/>
        <s v="Dixon, Savanna Rose"/>
        <s v="Dozier, Nathenia M"/>
        <s v="Duval, Christina J"/>
        <s v="Elias, Sonia  B."/>
        <s v="Flores Pacheco, Jorge R."/>
        <s v="Foreman, Caroline"/>
        <s v="Franco, Dominique Del Rosario"/>
        <s v="Fuchs, Ase M."/>
        <s v="Gachucha, Catherine N"/>
        <s v="Garcia, Isaias"/>
        <s v="Garcia, Jennifer Stephanie"/>
        <s v="Gardina, Trishina Simone"/>
        <s v="Gillie, Craig Marshall"/>
        <s v="Gillings, Glynnis"/>
        <s v="Goins, Kevin"/>
        <s v="Handy, Larry A"/>
        <s v="Harris, Jacqueline Elaine"/>
        <s v="Harrison, Marlene"/>
        <s v="Hernandez, Ana Gabriela"/>
        <s v="Hernandez, Linda"/>
        <s v="Hernandez, Selenne Vacant"/>
        <s v="Herrera, Jonathan"/>
        <s v="Hill, Shontae"/>
        <s v="Hines-Morgan, Jerri Elaine"/>
        <s v="Holguin, Daisy"/>
        <s v="Hyder, Ibtisam"/>
        <s v="Jackson , Kierra Constance"/>
        <s v="Jackson, Charlre-L E"/>
        <s v="Ledezma, Antonio"/>
        <s v="Lillquist, Erica Ryun"/>
        <s v="Manuel, Michael Leroy"/>
        <s v="Maxey, Guadalupe"/>
        <s v="Mckinney, Patrick Maurice"/>
        <s v="Mcmillan, Loveda"/>
        <s v="Mena, Davell Dejon"/>
        <s v="Mohamed, Fadumo Omar"/>
        <s v="Moran Arriola, Olga Lidia"/>
        <s v="Moreno, Heidi"/>
        <s v="Munguia, Rocio"/>
        <s v="Myvett, Shareipha Tishaun"/>
        <s v="Novrudzhyan , Armine  Arutyunyan"/>
        <s v="Ortiz   Jr, Isaiah J. "/>
        <s v="Palomo, Armando"/>
        <s v="Patton, Myron Lamar"/>
        <s v="Price, Raenetta"/>
        <s v="Ramirez, Santiago"/>
        <s v="Rocquemore, Markesha Turquoize"/>
        <s v="Rollison, Zoe Eudora"/>
        <s v="Sanford, Tia Lashe"/>
        <s v="Silsbee, Adrienne Brooke"/>
        <s v="Siu- Kootnikoff, Minty Chung"/>
        <s v="Smith, Brittney"/>
        <s v="Smylie, Tulynn M"/>
        <s v="Solis Cristobal, Martha M"/>
        <s v="Tantau, Carol"/>
        <s v="Thomas, Precious"/>
        <s v="Thompson, Curtis Deon"/>
        <s v="Tovar, Elizabeth A"/>
        <s v="Turner , Dachelle  Unique"/>
        <s v="Turner, Jason T"/>
        <s v="Uhlenkott, James"/>
        <s v="Vacant"/>
        <s v="Vacant-Cigna Funded"/>
        <s v="Vacant-Gregory"/>
        <s v="Van Hook, Sene Nakomi"/>
        <s v="Vasquez, Abel"/>
        <s v="Velazquez, Rosalva"/>
        <s v="White, Steven Donald"/>
        <s v="Whitman, Catrina Amelia Morlino"/>
        <s v="Widby, Arzigianna Letrice"/>
        <s v="Williams, Marquis Charles"/>
        <s v="Woods, Kevin Paul"/>
        <s v="Zapata, Erika M"/>
        <m/>
      </sharedItems>
    </cacheField>
    <cacheField name="Title" numFmtId="0">
      <sharedItems containsBlank="1"/>
    </cacheField>
    <cacheField name="Position Classification" numFmtId="0">
      <sharedItems containsBlank="1"/>
    </cacheField>
    <cacheField name="FTE (Agency Wide)" numFmtId="0">
      <sharedItems containsString="0" containsBlank="1" containsNumber="1" minValue="0.1" maxValue="1"/>
    </cacheField>
    <cacheField name="% FTE to Program" numFmtId="0">
      <sharedItems containsString="0" containsBlank="1" containsNumber="1" minValue="0.05" maxValue="1"/>
    </cacheField>
    <cacheField name="Months Per Year" numFmtId="0">
      <sharedItems containsString="0" containsBlank="1" containsNumber="1" containsInteger="1" minValue="10" maxValue="12"/>
    </cacheField>
    <cacheField name="TOTAL_x000a_PROGRAM_x000a_BUDGET" numFmtId="0">
      <sharedItems containsString="0" containsBlank="1" containsNumber="1" minValue="3237.8403200000002" maxValue="114551.93635599999"/>
    </cacheField>
    <cacheField name="SM GRANT_x000a_BUDGET" numFmtId="0">
      <sharedItems containsString="0" containsBlank="1" containsNumber="1" minValue="0" maxValue="71234.166666666672"/>
    </cacheField>
    <cacheField name="NON-CITY PROGRAM BUDGET" numFmtId="0">
      <sharedItems containsString="0" containsBlank="1" containsNumber="1" minValue="0" maxValue="114551.93635599999"/>
    </cacheField>
    <cacheField name="PROGR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x v="0"/>
    <s v="Administrative Assistant"/>
    <s v="Administrative Support"/>
    <n v="1"/>
    <n v="1"/>
    <n v="12"/>
    <n v="36252.58208"/>
    <n v="0"/>
    <n v="36252.58208"/>
    <s v="ACCESS"/>
  </r>
  <r>
    <x v="1"/>
    <s v="Director, Food Services"/>
    <s v="Direct Service Provision/Program Staff"/>
    <n v="1"/>
    <n v="7.0000000000000007E-2"/>
    <n v="12"/>
    <n v="26217.223535360001"/>
    <n v="0"/>
    <n v="26217.223535360001"/>
    <s v="CSC"/>
  </r>
  <r>
    <x v="2"/>
    <s v="Facilities Maintenance Engineer I"/>
    <s v="Direct Service Provision/Program Staff"/>
    <n v="1"/>
    <n v="1"/>
    <n v="12"/>
    <n v="31816.928"/>
    <n v="0"/>
    <n v="31816.928"/>
    <s v="IHW"/>
  </r>
  <r>
    <x v="3"/>
    <s v="Counselor  Advocate"/>
    <s v="Direct Service Provision/Program Staff"/>
    <n v="0.4"/>
    <n v="1"/>
    <n v="12"/>
    <n v="12951.361280000001"/>
    <n v="0"/>
    <n v="12951.361280000001"/>
    <s v="SOJOURN"/>
  </r>
  <r>
    <x v="4"/>
    <s v="Case Manager, Childrens Program"/>
    <s v="Direct Service Provision/Program Staff"/>
    <n v="1"/>
    <n v="0.35"/>
    <n v="12"/>
    <n v="15118.655551999998"/>
    <n v="0"/>
    <n v="15118.655551999998"/>
    <s v="SOJOURN"/>
  </r>
  <r>
    <x v="5"/>
    <s v="Case Manager, Interim Housing"/>
    <s v="Direct Service Provision/Program Staff"/>
    <n v="1"/>
    <n v="1"/>
    <n v="12"/>
    <n v="43196.158719999999"/>
    <n v="0"/>
    <n v="43196.158719999999"/>
    <s v="CSC"/>
  </r>
  <r>
    <x v="6"/>
    <s v="Assistant Director"/>
    <s v="Direct Service Provision/Program Staff"/>
    <n v="1"/>
    <n v="0.25"/>
    <n v="12"/>
    <n v="67485"/>
    <n v="16871.25"/>
    <n v="50613.75"/>
    <s v="IHW"/>
  </r>
  <r>
    <x v="7"/>
    <s v="Support Specialist"/>
    <s v="Direct Service Provision/Program Staff"/>
    <n v="1"/>
    <n v="1"/>
    <n v="12"/>
    <n v="32378.403200000001"/>
    <n v="0"/>
    <n v="32378.403200000001"/>
    <s v="CSC"/>
  </r>
  <r>
    <x v="8"/>
    <s v="Director of Interim Housing"/>
    <s v="Direct Service Provision/Program Staff"/>
    <n v="1"/>
    <n v="0.25"/>
    <n v="12"/>
    <n v="76483"/>
    <n v="19120.75"/>
    <n v="57362.25"/>
    <s v="IHW"/>
  </r>
  <r>
    <x v="9"/>
    <s v="Clinician"/>
    <s v="Direct Service Provision/Program Staff"/>
    <n v="1"/>
    <n v="0.4"/>
    <n v="12"/>
    <n v="52198.477759999994"/>
    <n v="0"/>
    <n v="52198.477759999994"/>
    <s v="SOJOURN"/>
  </r>
  <r>
    <x v="10"/>
    <s v="Support Specialist"/>
    <s v="Direct Service Provision/Program Staff"/>
    <n v="1"/>
    <n v="1"/>
    <n v="12"/>
    <n v="32378.403200000001"/>
    <n v="0"/>
    <n v="32378.403200000001"/>
    <s v="IHW"/>
  </r>
  <r>
    <x v="11"/>
    <s v="Coordinator, Wellness"/>
    <s v="Direct Service Provision/Program Staff"/>
    <n v="1"/>
    <n v="1"/>
    <n v="12"/>
    <n v="37805.996800000001"/>
    <n v="37805.996800000001"/>
    <n v="0"/>
    <s v="ACCESS"/>
  </r>
  <r>
    <x v="12"/>
    <s v="Case Manager"/>
    <s v="Direct Service Provision/Program Staff"/>
    <n v="1"/>
    <n v="1"/>
    <n v="12"/>
    <n v="43196.158719999999"/>
    <n v="0"/>
    <n v="43196.158719999999"/>
    <s v="ACCESS"/>
  </r>
  <r>
    <x v="13"/>
    <s v="Manager, Food Services"/>
    <s v="Direct Service Provision/Program Staff"/>
    <n v="1"/>
    <n v="0.71"/>
    <n v="12"/>
    <n v="56147.520000000004"/>
    <n v="0"/>
    <n v="56147.520000000004"/>
    <s v="CSC"/>
  </r>
  <r>
    <x v="14"/>
    <s v="Program Manager"/>
    <s v="Direct Service Provision/Program Staff"/>
    <n v="1"/>
    <n v="1"/>
    <n v="12"/>
    <n v="58487"/>
    <n v="0"/>
    <n v="58487"/>
    <s v="ACCESS"/>
  </r>
  <r>
    <x v="15"/>
    <s v="Manager, Sojourn Shelter"/>
    <s v="Direct Service Provision/Program Staff"/>
    <n v="1"/>
    <n v="0.2"/>
    <n v="12"/>
    <n v="26435.164813200001"/>
    <n v="0"/>
    <n v="26435.164813200001"/>
    <s v="SOJOURN"/>
  </r>
  <r>
    <x v="16"/>
    <s v="Case Manager"/>
    <s v="Direct Service Provision/Program Staff"/>
    <n v="1"/>
    <n v="1"/>
    <n v="12"/>
    <n v="43195.798800000004"/>
    <n v="12195.798799999997"/>
    <n v="31000.000000000007"/>
    <s v="ACCESS"/>
  </r>
  <r>
    <x v="17"/>
    <s v="Support Specialist, Safety &amp; Engagement"/>
    <s v="Direct Service Provision/Program Staff"/>
    <n v="1"/>
    <n v="1"/>
    <n v="12"/>
    <n v="31816.928"/>
    <n v="0"/>
    <n v="31816.928"/>
    <s v="ACCESS"/>
  </r>
  <r>
    <x v="18"/>
    <s v="Support Specialist"/>
    <s v="Direct Service Provision/Program Staff"/>
    <n v="1"/>
    <n v="1"/>
    <n v="12"/>
    <n v="32378.403200000001"/>
    <n v="32378.403200000001"/>
    <n v="0"/>
    <s v="IHW"/>
  </r>
  <r>
    <x v="19"/>
    <s v="Facilities Maintenance Engineer I"/>
    <s v="Direct Service Provision/Program Staff"/>
    <n v="1"/>
    <n v="0.5"/>
    <n v="12"/>
    <n v="31816.928"/>
    <n v="0"/>
    <n v="31816.928"/>
    <s v="CSC"/>
  </r>
  <r>
    <x v="20"/>
    <s v="Director, Access &amp; Engagement"/>
    <s v="Direct Service Provision/Program Staff"/>
    <n v="1"/>
    <n v="1"/>
    <n v="12"/>
    <n v="89573.308395999979"/>
    <n v="0"/>
    <n v="89573.308395999979"/>
    <s v="ACCESS"/>
  </r>
  <r>
    <x v="21"/>
    <s v="Case Manager"/>
    <s v="Direct Service Provision/Program Staff"/>
    <n v="1"/>
    <n v="1"/>
    <n v="12"/>
    <n v="43196.158719999999"/>
    <n v="0"/>
    <n v="43196.158719999999"/>
    <s v="ACCESS"/>
  </r>
  <r>
    <x v="22"/>
    <s v="Support Specialist"/>
    <s v="Direct Service Provision/Program Staff"/>
    <n v="1"/>
    <n v="1"/>
    <n v="12"/>
    <n v="32378.403200000001"/>
    <n v="0"/>
    <n v="32378.403200000001"/>
    <s v="CSC"/>
  </r>
  <r>
    <x v="23"/>
    <s v="Support Specialist"/>
    <s v="Direct Service Provision/Program Staff"/>
    <n v="1"/>
    <n v="0.5"/>
    <n v="12"/>
    <n v="32378.403200000001"/>
    <n v="16189.2016"/>
    <n v="16189.2016"/>
    <s v="CSC"/>
  </r>
  <r>
    <x v="24"/>
    <s v="Manager, Residential "/>
    <s v="Direct Service Provision/Program Staff"/>
    <n v="1"/>
    <n v="1"/>
    <n v="12"/>
    <n v="56147.520000000004"/>
    <n v="0"/>
    <n v="56147.520000000004"/>
    <s v="CSC"/>
  </r>
  <r>
    <x v="25"/>
    <s v="Senior Coordinator"/>
    <s v="Direct Service Provision/Program Staff"/>
    <n v="1"/>
    <n v="1"/>
    <n v="12"/>
    <n v="41717.607359999995"/>
    <n v="0"/>
    <n v="41717.607359999995"/>
    <s v="IHW"/>
  </r>
  <r>
    <x v="26"/>
    <s v="Facilities Maintenance Engineer I"/>
    <s v="Direct Service Provision/Program Staff"/>
    <n v="1"/>
    <n v="0.5"/>
    <n v="12"/>
    <n v="31816.928"/>
    <n v="15908.464"/>
    <n v="15908.464"/>
    <s v="CSC"/>
  </r>
  <r>
    <x v="27"/>
    <s v="Director of Interim Housing"/>
    <s v="Direct Service Provision/Program Staff"/>
    <n v="1"/>
    <n v="0.25"/>
    <n v="12"/>
    <n v="76483"/>
    <n v="19120.75"/>
    <n v="57362.25"/>
    <s v="IHW"/>
  </r>
  <r>
    <x v="28"/>
    <s v="Counselor  Advocate"/>
    <s v="Direct Service Provision/Program Staff"/>
    <n v="0.4"/>
    <n v="1"/>
    <n v="12"/>
    <n v="12951.361280000001"/>
    <n v="0"/>
    <n v="12951.361280000001"/>
    <s v="SOJOURN"/>
  </r>
  <r>
    <x v="29"/>
    <s v="Coordinator"/>
    <s v="Direct Service Provision/Program Staff"/>
    <n v="1"/>
    <n v="1"/>
    <n v="12"/>
    <n v="37805.996800000001"/>
    <n v="0"/>
    <n v="37805.996800000001"/>
    <s v="ACCESS"/>
  </r>
  <r>
    <x v="30"/>
    <s v="Support Specialist"/>
    <s v="Direct Service Provision/Program Staff"/>
    <n v="0.5"/>
    <n v="1"/>
    <n v="12"/>
    <n v="16189.2016"/>
    <n v="0"/>
    <n v="16189.2016"/>
    <s v="IHW"/>
  </r>
  <r>
    <x v="31"/>
    <s v="Facilities Maintenance Engineer I"/>
    <s v="Direct Service Provision/Program Staff"/>
    <n v="1"/>
    <n v="1"/>
    <n v="12"/>
    <n v="31816.928"/>
    <n v="0"/>
    <n v="31816.928"/>
    <s v="CSC"/>
  </r>
  <r>
    <x v="32"/>
    <s v="Facilities Maintenance Engineer II"/>
    <s v="Direct Service Provision/Program Staff"/>
    <n v="1"/>
    <n v="1"/>
    <n v="12"/>
    <n v="33763.375359999998"/>
    <n v="0"/>
    <n v="33763.375359999998"/>
    <s v="CSC"/>
  </r>
  <r>
    <x v="33"/>
    <s v="Support Specialist"/>
    <s v="Direct Service Provision/Program Staff"/>
    <n v="1"/>
    <n v="0.5"/>
    <n v="12"/>
    <n v="32378.403200000001"/>
    <n v="0"/>
    <n v="32378.403200000001"/>
    <s v="CSC"/>
  </r>
  <r>
    <x v="34"/>
    <s v="Support Specialist"/>
    <s v="Direct Service Provision/Program Staff"/>
    <n v="1"/>
    <n v="1"/>
    <n v="12"/>
    <n v="32378.403200000001"/>
    <n v="0"/>
    <n v="32378.403200000001"/>
    <s v="IHW"/>
  </r>
  <r>
    <x v="35"/>
    <s v="Counselor Advocate"/>
    <s v="Direct Service Provision/Program Staff"/>
    <n v="0.4"/>
    <n v="1"/>
    <n v="12"/>
    <n v="12951.361280000001"/>
    <n v="0"/>
    <n v="12951.361280000001"/>
    <s v="SOJOURN"/>
  </r>
  <r>
    <x v="36"/>
    <s v="Support Specialist"/>
    <s v="Direct Service Provision/Program Staff"/>
    <n v="1"/>
    <n v="1"/>
    <n v="12"/>
    <n v="32378.403200000001"/>
    <n v="32378.403200000001"/>
    <n v="0"/>
    <s v="CSC"/>
  </r>
  <r>
    <x v="37"/>
    <s v="Facilities Maintenance Engineer I"/>
    <s v="Direct Service Provision/Program Staff"/>
    <n v="1"/>
    <n v="1"/>
    <n v="12"/>
    <n v="31816.928"/>
    <n v="0"/>
    <n v="31816.928"/>
    <s v="ACCESS"/>
  </r>
  <r>
    <x v="38"/>
    <s v="Support Specialist"/>
    <s v="Direct Service Provision/Program Staff"/>
    <n v="1"/>
    <n v="1"/>
    <n v="12"/>
    <n v="32378.403200000001"/>
    <n v="32378.403200000001"/>
    <n v="0"/>
    <s v="IHW"/>
  </r>
  <r>
    <x v="39"/>
    <s v="Support Specialist"/>
    <s v="Direct Service Provision/Program Staff"/>
    <n v="1"/>
    <n v="1"/>
    <n v="12"/>
    <n v="32378.403200000001"/>
    <n v="0"/>
    <n v="32378.403200000001"/>
    <s v="IHW"/>
  </r>
  <r>
    <x v="40"/>
    <s v="Support Specialist"/>
    <s v="Direct Service Provision/Program Staff"/>
    <n v="1"/>
    <n v="0.4"/>
    <n v="12"/>
    <n v="12951.361280000001"/>
    <n v="0"/>
    <n v="12951.361280000001"/>
    <s v="IHW"/>
  </r>
  <r>
    <x v="41"/>
    <s v="Program Manager"/>
    <s v="Direct Service Provision/Program Staff"/>
    <n v="1"/>
    <n v="1"/>
    <n v="12"/>
    <n v="58487"/>
    <n v="0"/>
    <n v="58487"/>
    <s v="IHW"/>
  </r>
  <r>
    <x v="42"/>
    <s v="Assistant Director, Safety &amp; Engagement"/>
    <s v="Direct Service Provision/Program Staff"/>
    <n v="1"/>
    <n v="0.95"/>
    <n v="12"/>
    <n v="73729.180096000011"/>
    <n v="0"/>
    <n v="73729.180096000011"/>
    <s v="ACCESS"/>
  </r>
  <r>
    <x v="43"/>
    <s v="Support Specialist"/>
    <s v="Direct Service Provision/Program Staff"/>
    <n v="1"/>
    <n v="1"/>
    <n v="12"/>
    <n v="32378.403200000001"/>
    <n v="32378.403200000001"/>
    <n v="0"/>
    <s v="IHW"/>
  </r>
  <r>
    <x v="44"/>
    <s v="Line Cook"/>
    <s v="Direct Service Provision/Program Staff"/>
    <n v="1"/>
    <n v="0.5"/>
    <n v="12"/>
    <n v="32771.435840000006"/>
    <n v="16385.717920000003"/>
    <n v="16385.717920000003"/>
    <s v="CSC"/>
  </r>
  <r>
    <x v="45"/>
    <s v="Receptionist"/>
    <s v="Administrative Support"/>
    <n v="1"/>
    <n v="0.5"/>
    <n v="12"/>
    <n v="31816.928"/>
    <n v="0"/>
    <n v="31816.928"/>
    <s v="CSC"/>
  </r>
  <r>
    <x v="46"/>
    <s v="Senior Case Manager"/>
    <s v="Direct Service Provision/Program Staff"/>
    <n v="1"/>
    <n v="1"/>
    <n v="12"/>
    <n v="47238.780160000002"/>
    <n v="0"/>
    <n v="47238.780160000002"/>
    <s v="IHW"/>
  </r>
  <r>
    <x v="47"/>
    <s v="Assistant Director, Case Management &amp; Outreach"/>
    <s v="Direct Service Provision/Program Staff"/>
    <n v="1"/>
    <n v="1"/>
    <n v="12"/>
    <n v="67485"/>
    <n v="0"/>
    <n v="67485"/>
    <s v="ACCESS"/>
  </r>
  <r>
    <x v="48"/>
    <s v="Program Coordinator, Sojourn Shelter"/>
    <s v="Direct Service Provision/Program Staff"/>
    <n v="1"/>
    <n v="1"/>
    <n v="12"/>
    <n v="43196.158719999999"/>
    <n v="0"/>
    <n v="43196.158719999999"/>
    <s v="SOJOURN"/>
  </r>
  <r>
    <x v="49"/>
    <s v="Support Specialist"/>
    <s v="Direct Service Provision/Program Staff"/>
    <n v="1"/>
    <n v="1"/>
    <n v="12"/>
    <n v="31816.928"/>
    <n v="0"/>
    <n v="31816.928"/>
    <s v="ACCESS"/>
  </r>
  <r>
    <x v="50"/>
    <s v="Assistant, Food &amp; Inventory"/>
    <s v="Direct Service Provision/Program Staff"/>
    <n v="1"/>
    <n v="1"/>
    <n v="12"/>
    <n v="31816.928"/>
    <n v="31816.928"/>
    <n v="0"/>
    <s v="ACCESS"/>
  </r>
  <r>
    <x v="51"/>
    <s v="Case Manager, Interim Housing"/>
    <s v="Direct Service Provision/Program Staff"/>
    <n v="1"/>
    <n v="1"/>
    <n v="12"/>
    <n v="43195.798800000004"/>
    <n v="0"/>
    <n v="43195.798800000004"/>
    <s v="CSC"/>
  </r>
  <r>
    <x v="52"/>
    <s v="Counselor  Advocate"/>
    <s v="Direct Service Provision/Program Staff"/>
    <n v="1"/>
    <n v="1"/>
    <n v="12"/>
    <n v="32378.403200000001"/>
    <n v="0"/>
    <n v="32378.403200000001"/>
    <s v="SOJOURN"/>
  </r>
  <r>
    <x v="53"/>
    <s v="Counselor  Advocate"/>
    <s v="Direct Service Provision/Program Staff"/>
    <n v="0.4"/>
    <n v="1"/>
    <n v="12"/>
    <n v="12951.361280000001"/>
    <n v="0"/>
    <n v="12951.361280000001"/>
    <s v="SOJOURN"/>
  </r>
  <r>
    <x v="54"/>
    <s v="Counselor  Advocate"/>
    <s v="Direct Service Provision/Program Staff"/>
    <n v="1"/>
    <n v="0.5"/>
    <n v="12"/>
    <n v="32378.403200000001"/>
    <n v="0"/>
    <n v="32378.403200000001"/>
    <s v="SOJOURN"/>
  </r>
  <r>
    <x v="55"/>
    <s v="Program Manager"/>
    <s v="Direct Service Provision/Program Staff"/>
    <n v="1"/>
    <n v="1"/>
    <n v="12"/>
    <n v="58487"/>
    <n v="0"/>
    <n v="58487"/>
    <s v="ACCESS"/>
  </r>
  <r>
    <x v="56"/>
    <s v="Support Specialist"/>
    <s v="Direct Service Provision/Program Staff"/>
    <n v="1"/>
    <n v="1"/>
    <n v="12"/>
    <n v="32378.403200000001"/>
    <n v="0"/>
    <n v="32378.403200000001"/>
    <s v="IHW"/>
  </r>
  <r>
    <x v="57"/>
    <s v="Director, Interim Housing"/>
    <s v="Direct Service Provision/Program Staff"/>
    <n v="1"/>
    <n v="0.2"/>
    <n v="12"/>
    <n v="76483"/>
    <n v="0"/>
    <n v="76483"/>
    <s v="CSC"/>
  </r>
  <r>
    <x v="58"/>
    <s v="Case Manager"/>
    <s v="Direct Service Provision/Program Staff"/>
    <n v="1"/>
    <n v="1"/>
    <n v="12"/>
    <n v="43196.158719999999"/>
    <n v="0"/>
    <n v="43196.158719999999"/>
    <s v="ACCESS"/>
  </r>
  <r>
    <x v="59"/>
    <s v="Counselor  Advocate"/>
    <s v="Direct Service Provision/Program Staff"/>
    <n v="1"/>
    <n v="1"/>
    <n v="12"/>
    <n v="32378.403200000001"/>
    <n v="0"/>
    <n v="32378.403200000001"/>
    <s v="SOJOURN"/>
  </r>
  <r>
    <x v="60"/>
    <s v="Case Manager"/>
    <s v="Direct Service Provision/Program Staff"/>
    <n v="1"/>
    <n v="1"/>
    <n v="12"/>
    <n v="43196.158719999999"/>
    <n v="0"/>
    <n v="43196.158719999999"/>
    <s v="IHW"/>
  </r>
  <r>
    <x v="61"/>
    <s v="Support Specialist"/>
    <s v="Direct Service Provision/Program Staff"/>
    <n v="0.6"/>
    <n v="1"/>
    <n v="12"/>
    <n v="19427.041919999996"/>
    <n v="0"/>
    <n v="19427.041919999996"/>
    <s v="CSC"/>
  </r>
  <r>
    <x v="62"/>
    <s v="Support Specialist"/>
    <s v="Direct Service Provision/Program Staff"/>
    <n v="1"/>
    <n v="1"/>
    <n v="12"/>
    <n v="32378.403200000001"/>
    <n v="0"/>
    <n v="32378.403200000001"/>
    <s v="IHW"/>
  </r>
  <r>
    <x v="63"/>
    <s v="Support Specialist"/>
    <s v="Direct Service Provision/Program Staff"/>
    <n v="0.4"/>
    <n v="1"/>
    <n v="12"/>
    <n v="12951.361280000001"/>
    <n v="0"/>
    <n v="12951.361280000001"/>
    <s v="CSC"/>
  </r>
  <r>
    <x v="64"/>
    <s v="Facilities Maintenance Engineer I"/>
    <s v="Direct Service Provision/Program Staff"/>
    <n v="1"/>
    <n v="1"/>
    <n v="12"/>
    <n v="31816.928"/>
    <n v="0"/>
    <n v="31816.928"/>
    <s v="ACCESS"/>
  </r>
  <r>
    <x v="65"/>
    <s v="Assistant Director, Interim Housing"/>
    <s v="Direct Service Provision/Program Staff"/>
    <n v="1"/>
    <n v="1"/>
    <n v="12"/>
    <n v="67485"/>
    <n v="0"/>
    <n v="67485"/>
    <s v="CSC"/>
  </r>
  <r>
    <x v="66"/>
    <s v="Facilities Maintenance Engineer I"/>
    <s v="Direct Service Provision/Program Staff"/>
    <n v="1"/>
    <n v="0.6"/>
    <n v="12"/>
    <n v="29945.344000000005"/>
    <n v="18267.206399999999"/>
    <n v="11678.137600000005"/>
    <s v="SOJOURN"/>
  </r>
  <r>
    <x v="67"/>
    <s v="Senior Director, Interim Housing"/>
    <s v="Direct Service Provision/Program Staff"/>
    <n v="1"/>
    <n v="0.1"/>
    <n v="12"/>
    <n v="75583.199999999997"/>
    <n v="16291.599999999999"/>
    <n v="59291.6"/>
    <s v="CSC"/>
  </r>
  <r>
    <x v="67"/>
    <s v="Senior Director"/>
    <s v="Direct Service Provision/Program Staff"/>
    <n v="1"/>
    <n v="0.2"/>
    <n v="12"/>
    <n v="18895.8"/>
    <n v="0"/>
    <n v="18895.8"/>
    <s v="IHW"/>
  </r>
  <r>
    <x v="68"/>
    <s v="Manager, AP/AR"/>
    <s v="Administrative Support"/>
    <n v="1"/>
    <n v="0.15"/>
    <n v="12"/>
    <n v="9731.3477975999995"/>
    <n v="0"/>
    <n v="9731.3477975999995"/>
    <s v="SOJOURN"/>
  </r>
  <r>
    <x v="69"/>
    <s v="Case Manager"/>
    <s v="Direct Service Provision/Program Staff"/>
    <n v="1"/>
    <n v="1"/>
    <n v="12"/>
    <n v="43190.400000000001"/>
    <n v="0"/>
    <n v="43190.400000000001"/>
    <s v="ACCESS"/>
  </r>
  <r>
    <x v="70"/>
    <s v="Support Specialist"/>
    <s v="Direct Service Provision/Program Staff"/>
    <n v="0.5"/>
    <n v="1"/>
    <n v="12"/>
    <n v="16189.2016"/>
    <n v="0"/>
    <n v="16189.2016"/>
    <s v="IHW"/>
  </r>
  <r>
    <x v="71"/>
    <s v="Support Specialist"/>
    <s v="Direct Service Provision/Program Staff"/>
    <n v="1"/>
    <n v="1"/>
    <n v="12"/>
    <n v="32378.403200000001"/>
    <n v="0"/>
    <n v="32378.403200000001"/>
    <s v="IHW"/>
  </r>
  <r>
    <x v="72"/>
    <s v="Case Manager"/>
    <s v="Direct Service Provision/Program Staff"/>
    <n v="1"/>
    <n v="1"/>
    <n v="12"/>
    <n v="43196.158719999999"/>
    <n v="0"/>
    <n v="43196.158719999999"/>
    <s v="ACCESS"/>
  </r>
  <r>
    <x v="73"/>
    <s v="Assistant, Food Services"/>
    <s v="Direct Service Provision/Program Staff"/>
    <n v="1"/>
    <n v="0.5"/>
    <n v="12"/>
    <n v="15908.464"/>
    <n v="0"/>
    <n v="15908.464"/>
    <s v="CSC"/>
  </r>
  <r>
    <x v="74"/>
    <s v="Case Manager"/>
    <s v="Direct Service Provision/Program Staff"/>
    <n v="1"/>
    <n v="1"/>
    <n v="12"/>
    <n v="43196.158719999999"/>
    <n v="43196.158719999999"/>
    <n v="0"/>
    <s v="IHW"/>
  </r>
  <r>
    <x v="75"/>
    <s v="Support Specialist"/>
    <s v="Direct Service Provision/Program Staff"/>
    <n v="1"/>
    <n v="1"/>
    <n v="12"/>
    <n v="32378.403200000001"/>
    <n v="32378.403200000001"/>
    <n v="0"/>
    <s v="IHW"/>
  </r>
  <r>
    <x v="76"/>
    <s v="Support Specialist"/>
    <s v="Direct Service Provision/Program Staff"/>
    <n v="1"/>
    <n v="1"/>
    <n v="12"/>
    <n v="32378.403200000001"/>
    <n v="0"/>
    <n v="32378.403200000001"/>
    <s v="ACCESS"/>
  </r>
  <r>
    <x v="77"/>
    <s v="Counselor  Advocate"/>
    <s v="Direct Service Provision/Program Staff"/>
    <n v="1"/>
    <n v="0.7"/>
    <n v="12"/>
    <n v="22664.882239999999"/>
    <n v="0"/>
    <n v="22664.882239999999"/>
    <s v="SOJOURN"/>
  </r>
  <r>
    <x v="78"/>
    <s v="Director, Legal Services"/>
    <s v="Direct Service Provision/Program Staff"/>
    <n v="1"/>
    <n v="1"/>
    <n v="12"/>
    <n v="114551.93635599999"/>
    <n v="0"/>
    <n v="114551.93635599999"/>
    <s v="SOJOURN"/>
  </r>
  <r>
    <x v="79"/>
    <s v="Support Specialist"/>
    <s v="Direct Service Provision/Program Staff"/>
    <n v="0.4"/>
    <n v="1"/>
    <n v="12"/>
    <n v="12951.361280000001"/>
    <n v="0"/>
    <n v="12951.361280000001"/>
    <s v="CSC"/>
  </r>
  <r>
    <x v="80"/>
    <s v="Chief Program Officer, Services"/>
    <s v="Senior/Executive Management"/>
    <n v="1"/>
    <n v="0.05"/>
    <n v="12"/>
    <n v="99278.173280000003"/>
    <n v="0"/>
    <n v="99278.173280000003"/>
    <s v="SOJOURN"/>
  </r>
  <r>
    <x v="81"/>
    <s v="Housing Navigator"/>
    <s v="Direct Service Provision/Program Staff"/>
    <n v="1"/>
    <n v="1"/>
    <n v="12"/>
    <n v="44992.879359999999"/>
    <n v="0"/>
    <n v="44992.879359999999"/>
    <s v="SOJOURN"/>
  </r>
  <r>
    <x v="82"/>
    <s v="Coordinator, Support Services"/>
    <s v="Direct Service Provision/Program Staff"/>
    <n v="1"/>
    <n v="1"/>
    <n v="12"/>
    <n v="56147.520000000004"/>
    <n v="0"/>
    <n v="56147.520000000004"/>
    <s v="SOJOURN"/>
  </r>
  <r>
    <x v="83"/>
    <s v="Quality Assurance and Emergency Services Assistant"/>
    <s v="Administrative Support"/>
    <n v="1"/>
    <n v="1"/>
    <n v="12"/>
    <n v="37791.599999999999"/>
    <n v="0"/>
    <n v="37791.599999999999"/>
    <s v="ACCESS"/>
  </r>
  <r>
    <x v="84"/>
    <s v="Support Specialist"/>
    <s v="Direct Service Provision/Program Staff"/>
    <n v="0.5"/>
    <n v="1"/>
    <n v="12"/>
    <n v="16189.2016"/>
    <n v="0"/>
    <n v="16189.2016"/>
    <s v="IHW"/>
  </r>
  <r>
    <x v="85"/>
    <s v="Counselor  Advocate"/>
    <s v="Direct Service Provision/Program Staff"/>
    <n v="1"/>
    <n v="0.4"/>
    <n v="12"/>
    <n v="16002.0432"/>
    <n v="0"/>
    <n v="16002.0432"/>
    <s v="SOJOURN"/>
  </r>
  <r>
    <x v="86"/>
    <s v="Counselor  Advocate"/>
    <s v="Direct Service Provision/Program Staff"/>
    <n v="0.1"/>
    <n v="1"/>
    <n v="12"/>
    <n v="3237.8403200000002"/>
    <n v="0"/>
    <n v="3237.8403200000002"/>
    <s v="SOJOURN"/>
  </r>
  <r>
    <x v="87"/>
    <s v="Support Specialist"/>
    <s v="Direct Service Provision/Program Staff"/>
    <n v="1"/>
    <n v="1"/>
    <n v="12"/>
    <n v="32378.403200000001"/>
    <n v="0"/>
    <n v="32378.403200000001"/>
    <s v="CSC"/>
  </r>
  <r>
    <x v="88"/>
    <s v="Support Specialist"/>
    <s v="Direct Service Provision/Program Staff"/>
    <n v="1"/>
    <n v="1"/>
    <n v="12"/>
    <n v="32378.403200000001"/>
    <n v="32378.403200000001"/>
    <n v="0"/>
    <s v="IHW"/>
  </r>
  <r>
    <x v="89"/>
    <s v="Coordinator, Triage"/>
    <s v="Direct Service Provision/Program Staff"/>
    <n v="1"/>
    <n v="1"/>
    <n v="12"/>
    <n v="37805.996800000001"/>
    <n v="0"/>
    <n v="37805.996800000001"/>
    <s v="ACCESS"/>
  </r>
  <r>
    <x v="89"/>
    <s v="Receptionist"/>
    <s v="Administrative Support"/>
    <n v="1"/>
    <n v="1"/>
    <n v="12"/>
    <n v="31816.928"/>
    <n v="0"/>
    <n v="31816.928"/>
    <s v="ACCESS"/>
  </r>
  <r>
    <x v="89"/>
    <s v="Support Specialist, Safety &amp; Engagement"/>
    <s v="Direct Service Provision/Program Staff"/>
    <n v="1"/>
    <n v="1"/>
    <n v="12"/>
    <n v="31816.928"/>
    <n v="0"/>
    <n v="31816.928"/>
    <s v="ACCESS"/>
  </r>
  <r>
    <x v="89"/>
    <s v="Case Manager, Inreach"/>
    <s v="Direct Service Provision/Program Staff"/>
    <n v="1"/>
    <n v="1"/>
    <n v="12"/>
    <n v="43190.400000000001"/>
    <n v="0"/>
    <n v="43190.400000000001"/>
    <s v="CSC"/>
  </r>
  <r>
    <x v="89"/>
    <s v="Support Specialist"/>
    <s v="Direct Service Provision/Program Staff"/>
    <n v="0.4"/>
    <n v="1"/>
    <n v="12"/>
    <n v="12951.361280000001"/>
    <n v="0"/>
    <n v="12951.361280000001"/>
    <s v="CSC"/>
  </r>
  <r>
    <x v="89"/>
    <s v="Support Specialist"/>
    <s v="Direct Service Provision/Program Staff"/>
    <n v="0.4"/>
    <n v="1"/>
    <n v="12"/>
    <n v="12951.361280000001"/>
    <n v="0"/>
    <n v="12951.361280000001"/>
    <s v="CSC"/>
  </r>
  <r>
    <x v="89"/>
    <s v="Support Specialist"/>
    <s v="Direct Service Provision/Program Staff"/>
    <n v="0.4"/>
    <n v="1"/>
    <n v="12"/>
    <n v="12951.361280000001"/>
    <n v="12951.361280000001"/>
    <n v="0"/>
    <s v="CSC"/>
  </r>
  <r>
    <x v="89"/>
    <s v="Support Specialist"/>
    <s v="Direct Service Provision/Program Staff"/>
    <n v="1"/>
    <n v="1"/>
    <n v="12"/>
    <n v="32378.403200000001"/>
    <n v="32378.403200000001"/>
    <n v="0"/>
    <s v="CSC"/>
  </r>
  <r>
    <x v="89"/>
    <s v="Case Manager"/>
    <s v="Direct Service Provision/Program Staff"/>
    <n v="1"/>
    <n v="1"/>
    <n v="12"/>
    <n v="46789.599999999999"/>
    <n v="0"/>
    <n v="46789.599999999999"/>
    <s v="IHW"/>
  </r>
  <r>
    <x v="89"/>
    <s v="Case Manager"/>
    <s v="Direct Service Provision/Program Staff"/>
    <n v="1"/>
    <n v="1"/>
    <n v="10"/>
    <n v="43196.158719999999"/>
    <n v="35996.798933333332"/>
    <n v="7199.3597866666678"/>
    <s v="IHW"/>
  </r>
  <r>
    <x v="89"/>
    <s v="Facilities Maintenance Technician I"/>
    <s v="Direct Service Provision/Program Staff"/>
    <n v="1"/>
    <n v="1"/>
    <n v="12"/>
    <n v="31816.928"/>
    <n v="0"/>
    <n v="31816.928"/>
    <s v="IHW"/>
  </r>
  <r>
    <x v="89"/>
    <s v="Program Manager"/>
    <s v="Direct Service Provision/Program Staff"/>
    <n v="1"/>
    <n v="1"/>
    <n v="10"/>
    <n v="85481"/>
    <n v="71234.166666666672"/>
    <n v="14246.833333333328"/>
    <s v="IHW"/>
  </r>
  <r>
    <x v="89"/>
    <s v="Support Specialist, On Call"/>
    <s v="Direct Service Provision/Program Staff"/>
    <n v="0.5"/>
    <n v="1"/>
    <n v="10"/>
    <n v="16189.2016"/>
    <n v="13491.001333333334"/>
    <n v="2698.2002666666667"/>
    <s v="IHW"/>
  </r>
  <r>
    <x v="89"/>
    <s v="Support Specialist, On-Call"/>
    <s v="Direct Service Provision/Program Staff"/>
    <n v="0.4"/>
    <n v="1"/>
    <n v="12"/>
    <n v="12951.361280000001"/>
    <n v="0"/>
    <n v="12951.361280000001"/>
    <s v="IHW"/>
  </r>
  <r>
    <x v="89"/>
    <s v="Case Manager, Adults M-F Sojourn"/>
    <s v="Direct Service Provision/Program Staff"/>
    <n v="1"/>
    <n v="0.8"/>
    <n v="12"/>
    <n v="34552.32"/>
    <n v="0"/>
    <n v="34552.32"/>
    <s v="SOJOURN"/>
  </r>
  <r>
    <x v="89"/>
    <s v="Case Manager, Childrens M-F Sojourn"/>
    <s v="Direct Service Provision/Program Staff"/>
    <n v="1"/>
    <n v="1"/>
    <n v="12"/>
    <n v="43190.400000000001"/>
    <n v="0"/>
    <n v="43190.400000000001"/>
    <s v="SOJOURN"/>
  </r>
  <r>
    <x v="89"/>
    <s v="Coordinator, Outreach &amp; Education Sojourn"/>
    <s v="Direct Service Provision/Program Staff"/>
    <n v="1"/>
    <n v="1"/>
    <n v="12"/>
    <n v="44990"/>
    <n v="0"/>
    <n v="44990"/>
    <s v="SOJOURN"/>
  </r>
  <r>
    <x v="89"/>
    <s v="Counselor Advocate (Thurs - Mon) (2p-10:30p) Swing - Floater"/>
    <s v="Direct Service Provision/Program Staff"/>
    <n v="1"/>
    <n v="1"/>
    <n v="12"/>
    <n v="32378.403200000001"/>
    <n v="0"/>
    <n v="32378.403200000001"/>
    <s v="SOJOURN"/>
  </r>
  <r>
    <x v="89"/>
    <s v="Counselor Advocate-Sojourn 2p-10:30p"/>
    <s v="Direct Service Provision/Program Staff"/>
    <n v="1"/>
    <n v="1"/>
    <n v="12"/>
    <n v="32378.403200000001"/>
    <n v="0"/>
    <n v="32378.403200000001"/>
    <s v="SOJOURN"/>
  </r>
  <r>
    <x v="89"/>
    <s v="Counselor Advocate-Sojourn 6am-2:30p"/>
    <s v="Direct Service Provision/Program Staff"/>
    <n v="1"/>
    <n v="1"/>
    <n v="12"/>
    <n v="32378.403200000001"/>
    <n v="0"/>
    <n v="32378.403200000001"/>
    <s v="SOJOURN"/>
  </r>
  <r>
    <x v="89"/>
    <s v="Counselor Advocate-Sojourn 9:30a-6p"/>
    <s v="Direct Service Provision/Program Staff"/>
    <n v="0.4"/>
    <n v="1"/>
    <n v="12"/>
    <n v="12951.361280000001"/>
    <n v="0"/>
    <n v="12951.361280000001"/>
    <s v="SOJOURN"/>
  </r>
  <r>
    <x v="89"/>
    <s v="Housing Navigator (Sun-Thurs) (9a-5:30p) SOJOURN"/>
    <s v="Direct Service Provision/Program Staff"/>
    <n v="1"/>
    <n v="1"/>
    <n v="12"/>
    <n v="43190.400000000001"/>
    <n v="0"/>
    <n v="43190.400000000001"/>
    <s v="SOJOURN"/>
  </r>
  <r>
    <x v="89"/>
    <s v="Manager, Sojourn Shelter"/>
    <s v="Direct Service Provision/Program Staff"/>
    <n v="1"/>
    <n v="1"/>
    <n v="12"/>
    <n v="58744.342799999999"/>
    <n v="0"/>
    <n v="58744.342799999999"/>
    <s v="SOJOURN"/>
  </r>
  <r>
    <x v="89"/>
    <s v="Senior Director, Sojourn"/>
    <s v="Direct Service Provision/Program Staff"/>
    <n v="1"/>
    <n v="0.2"/>
    <n v="12"/>
    <n v="79182.400000000009"/>
    <n v="18295.599999999999"/>
    <n v="60886.80000000001"/>
    <s v="SOJOURN"/>
  </r>
  <r>
    <x v="89"/>
    <s v="Case Manager, Adults M-F Adams"/>
    <s v="Direct Service Provision/Program Staff"/>
    <n v="1"/>
    <n v="1"/>
    <n v="12"/>
    <n v="43196.158719999999"/>
    <n v="0"/>
    <n v="43196.158719999999"/>
    <s v="SOJOURN"/>
  </r>
  <r>
    <x v="90"/>
    <s v="Clinician"/>
    <s v="Direct Service Provision/Program Staff"/>
    <n v="1"/>
    <n v="0.8"/>
    <n v="12"/>
    <n v="52198.477759999994"/>
    <n v="0"/>
    <n v="52198.477759999994"/>
    <s v="ACCESS"/>
  </r>
  <r>
    <x v="91"/>
    <s v="Support Specialist"/>
    <s v="Direct Service Provision/Program Staff"/>
    <n v="1"/>
    <n v="1"/>
    <n v="12"/>
    <n v="32378.403200000001"/>
    <n v="0"/>
    <n v="32378.403200000001"/>
    <s v="CSC"/>
  </r>
  <r>
    <x v="92"/>
    <s v="Case Manager"/>
    <s v="Direct Service Provision/Program Staff"/>
    <n v="1"/>
    <n v="0.75"/>
    <n v="12"/>
    <n v="43196.158719999999"/>
    <n v="0"/>
    <n v="43196.158719999999"/>
    <s v="ACCESS"/>
  </r>
  <r>
    <x v="93"/>
    <s v="Support Specialist"/>
    <s v="Direct Service Provision/Program Staff"/>
    <n v="1"/>
    <n v="1"/>
    <n v="12"/>
    <n v="32378.403200000001"/>
    <n v="0"/>
    <n v="32378.403200000001"/>
    <s v="CSC"/>
  </r>
  <r>
    <x v="94"/>
    <s v="Support Specialist"/>
    <s v="Direct Service Provision/Program Staff"/>
    <n v="1"/>
    <n v="1"/>
    <n v="12"/>
    <n v="32378.403200000001"/>
    <n v="0"/>
    <n v="32378.403200000001"/>
    <s v="IHW"/>
  </r>
  <r>
    <x v="95"/>
    <s v="Support Specialist, Safety &amp; Engagement"/>
    <s v="Direct Service Provision/Program Staff"/>
    <n v="1"/>
    <n v="1"/>
    <n v="12"/>
    <n v="32378.403200000001"/>
    <n v="32378.403200000001"/>
    <n v="0"/>
    <s v="ACCESS"/>
  </r>
  <r>
    <x v="96"/>
    <s v="Case Manager"/>
    <s v="Direct Service Provision/Program Staff"/>
    <n v="1"/>
    <n v="1"/>
    <n v="12"/>
    <n v="43196.158719999999"/>
    <n v="0"/>
    <n v="43196.158719999999"/>
    <s v="ACCESS"/>
  </r>
  <r>
    <x v="97"/>
    <s v="Support Specialist"/>
    <s v="Direct Service Provision/Program Staff"/>
    <n v="1"/>
    <n v="0.5"/>
    <n v="12"/>
    <n v="32378.403200000001"/>
    <n v="16189.2016"/>
    <n v="16189.2016"/>
    <s v="CSC"/>
  </r>
  <r>
    <x v="98"/>
    <s v="Support Specialist"/>
    <s v="Direct Service Provision/Program Staff"/>
    <n v="1"/>
    <n v="1"/>
    <n v="12"/>
    <n v="32378.403200000001"/>
    <n v="0"/>
    <n v="32378.403200000001"/>
    <s v="IHW"/>
  </r>
  <r>
    <x v="99"/>
    <s v="Program Manager"/>
    <s v="Direct Service Provision/Program Staff"/>
    <n v="1"/>
    <n v="1"/>
    <n v="12"/>
    <n v="58487"/>
    <n v="0"/>
    <n v="58487"/>
    <s v="ACCESS"/>
  </r>
  <r>
    <x v="100"/>
    <s v="Manager, Sojourn Shelter"/>
    <s v="Direct Service Provision/Program Staff"/>
    <n v="1"/>
    <n v="0.5"/>
    <n v="12"/>
    <n v="28730.685984000003"/>
    <n v="0"/>
    <n v="28730.685984000003"/>
    <s v="SOJOURN"/>
  </r>
  <r>
    <x v="101"/>
    <m/>
    <m/>
    <m/>
    <m/>
    <m/>
    <m/>
    <m/>
    <m/>
    <m/>
  </r>
  <r>
    <x v="101"/>
    <m/>
    <m/>
    <m/>
    <m/>
    <m/>
    <m/>
    <m/>
    <m/>
    <m/>
  </r>
  <r>
    <x v="101"/>
    <m/>
    <m/>
    <m/>
    <m/>
    <m/>
    <m/>
    <m/>
    <m/>
    <m/>
  </r>
  <r>
    <x v="101"/>
    <m/>
    <m/>
    <m/>
    <m/>
    <m/>
    <m/>
    <m/>
    <m/>
    <m/>
  </r>
  <r>
    <x v="101"/>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 cacheId="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06" firstHeaderRow="1" firstDataRow="1" firstDataCol="1"/>
  <pivotFields count="10">
    <pivotField axis="axisRow"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t="default"/>
      </items>
    </pivotField>
    <pivotField showAll="0"/>
    <pivotField showAll="0"/>
    <pivotField dataField="1" showAll="0"/>
    <pivotField showAll="0"/>
    <pivotField showAll="0"/>
    <pivotField showAll="0"/>
    <pivotField showAll="0"/>
    <pivotField showAll="0"/>
    <pivotField showAll="0"/>
  </pivotFields>
  <rowFields count="1">
    <field x="0"/>
  </rowFields>
  <rowItems count="10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t="grand">
      <x/>
    </i>
  </rowItems>
  <colItems count="1">
    <i/>
  </colItems>
  <dataFields count="1">
    <dataField name="Sum of FTE (Agency Wide)"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C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46" customFormat="1" ht="18" x14ac:dyDescent="0.25">
      <c r="A1" s="357" t="s">
        <v>0</v>
      </c>
      <c r="B1" s="357"/>
      <c r="C1" s="357"/>
    </row>
    <row r="2" spans="1:3" s="147" customFormat="1" ht="18" x14ac:dyDescent="0.25">
      <c r="A2" s="357" t="s">
        <v>1</v>
      </c>
      <c r="B2" s="357"/>
      <c r="C2" s="357"/>
    </row>
    <row r="3" spans="1:3" s="148" customFormat="1" ht="13.5" thickBot="1" x14ac:dyDescent="0.25">
      <c r="A3" s="147"/>
      <c r="B3" s="147"/>
      <c r="C3" s="147"/>
    </row>
    <row r="4" spans="1:3" s="147" customFormat="1" ht="15.75" thickBot="1" x14ac:dyDescent="0.25">
      <c r="A4" s="149" t="s">
        <v>2</v>
      </c>
      <c r="B4" s="150" t="s">
        <v>3</v>
      </c>
      <c r="C4" s="150" t="s">
        <v>4</v>
      </c>
    </row>
    <row r="5" spans="1:3" s="147" customFormat="1" ht="29.25" thickBot="1" x14ac:dyDescent="0.25">
      <c r="A5" s="35" t="s">
        <v>5</v>
      </c>
      <c r="B5" s="34" t="s">
        <v>6</v>
      </c>
      <c r="C5" s="33">
        <v>44963</v>
      </c>
    </row>
    <row r="6" spans="1:3" s="147" customFormat="1" ht="29.25" thickBot="1" x14ac:dyDescent="0.25">
      <c r="A6" s="35" t="s">
        <v>7</v>
      </c>
      <c r="B6" s="34" t="s">
        <v>8</v>
      </c>
      <c r="C6" s="33">
        <v>45145</v>
      </c>
    </row>
    <row r="8" spans="1:3" ht="17.25" customHeight="1" x14ac:dyDescent="0.2">
      <c r="A8" s="354" t="s">
        <v>9</v>
      </c>
      <c r="B8" s="354"/>
      <c r="C8" s="354"/>
    </row>
    <row r="9" spans="1:3" ht="74.25" customHeight="1" x14ac:dyDescent="0.2">
      <c r="A9" s="353" t="s">
        <v>10</v>
      </c>
      <c r="B9" s="353"/>
      <c r="C9" s="353"/>
    </row>
    <row r="10" spans="1:3" ht="45.75" customHeight="1" x14ac:dyDescent="0.2">
      <c r="A10" s="353" t="s">
        <v>11</v>
      </c>
      <c r="B10" s="353"/>
      <c r="C10" s="353"/>
    </row>
    <row r="11" spans="1:3" ht="90" customHeight="1" x14ac:dyDescent="0.2">
      <c r="A11" s="353" t="s">
        <v>12</v>
      </c>
      <c r="B11" s="353"/>
      <c r="C11" s="353"/>
    </row>
    <row r="12" spans="1:3" ht="11.25" customHeight="1" x14ac:dyDescent="0.2">
      <c r="A12" s="353"/>
      <c r="B12" s="353"/>
      <c r="C12" s="353"/>
    </row>
    <row r="13" spans="1:3" ht="15" customHeight="1" x14ac:dyDescent="0.2">
      <c r="A13" s="354" t="s">
        <v>13</v>
      </c>
      <c r="B13" s="354"/>
      <c r="C13" s="354"/>
    </row>
    <row r="14" spans="1:3" ht="65.25" customHeight="1" x14ac:dyDescent="0.2">
      <c r="A14" s="353" t="s">
        <v>14</v>
      </c>
      <c r="B14" s="353"/>
      <c r="C14" s="353"/>
    </row>
    <row r="15" spans="1:3" s="12" customFormat="1" ht="50.25" customHeight="1" x14ac:dyDescent="0.2">
      <c r="A15" s="353" t="s">
        <v>15</v>
      </c>
      <c r="B15" s="353"/>
      <c r="C15" s="353"/>
    </row>
    <row r="16" spans="1:3" x14ac:dyDescent="0.2">
      <c r="A16" s="353"/>
      <c r="B16" s="353"/>
      <c r="C16" s="353"/>
    </row>
    <row r="17" spans="1:3" ht="16.5" customHeight="1" x14ac:dyDescent="0.2">
      <c r="A17" s="356" t="s">
        <v>16</v>
      </c>
      <c r="B17" s="356"/>
      <c r="C17" s="356"/>
    </row>
    <row r="18" spans="1:3" ht="30.75" customHeight="1" x14ac:dyDescent="0.2">
      <c r="A18" s="355" t="s">
        <v>17</v>
      </c>
      <c r="B18" s="355"/>
      <c r="C18" s="355"/>
    </row>
    <row r="19" spans="1:3" ht="30" customHeight="1" x14ac:dyDescent="0.2">
      <c r="A19" s="355" t="s">
        <v>18</v>
      </c>
      <c r="B19" s="355"/>
      <c r="C19" s="355"/>
    </row>
    <row r="20" spans="1:3" s="12" customFormat="1" ht="24.75" customHeight="1" x14ac:dyDescent="0.2">
      <c r="A20" s="355" t="s">
        <v>19</v>
      </c>
      <c r="B20" s="355"/>
      <c r="C20" s="355"/>
    </row>
    <row r="21" spans="1:3" ht="30" customHeight="1" x14ac:dyDescent="0.2">
      <c r="A21" s="355" t="s">
        <v>20</v>
      </c>
      <c r="B21" s="355"/>
      <c r="C21" s="355"/>
    </row>
    <row r="22" spans="1:3" x14ac:dyDescent="0.2">
      <c r="A22" s="353"/>
      <c r="B22" s="353"/>
      <c r="C22" s="353"/>
    </row>
    <row r="23" spans="1:3" ht="12.75" customHeight="1" x14ac:dyDescent="0.2">
      <c r="A23" s="356" t="s">
        <v>21</v>
      </c>
      <c r="B23" s="356"/>
      <c r="C23" s="356"/>
    </row>
    <row r="24" spans="1:3" s="12" customFormat="1" ht="172.5" customHeight="1" x14ac:dyDescent="0.2">
      <c r="A24" s="355" t="s">
        <v>22</v>
      </c>
      <c r="B24" s="355"/>
      <c r="C24" s="355"/>
    </row>
    <row r="25" spans="1:3" ht="174.75" customHeight="1" x14ac:dyDescent="0.2">
      <c r="A25" s="355" t="s">
        <v>23</v>
      </c>
      <c r="B25" s="355"/>
      <c r="C25" s="355"/>
    </row>
    <row r="26" spans="1:3" x14ac:dyDescent="0.2">
      <c r="A26" s="353"/>
      <c r="B26" s="353"/>
      <c r="C26" s="353"/>
    </row>
    <row r="27" spans="1:3" ht="13.5" customHeight="1" x14ac:dyDescent="0.2">
      <c r="A27" s="356" t="s">
        <v>24</v>
      </c>
      <c r="B27" s="356"/>
      <c r="C27" s="356"/>
    </row>
    <row r="28" spans="1:3" ht="54" customHeight="1" x14ac:dyDescent="0.2">
      <c r="A28" s="355" t="s">
        <v>25</v>
      </c>
      <c r="B28" s="355"/>
      <c r="C28" s="355"/>
    </row>
    <row r="29" spans="1:3" ht="31.5" customHeight="1" x14ac:dyDescent="0.2">
      <c r="A29" s="355" t="s">
        <v>26</v>
      </c>
      <c r="B29" s="355"/>
      <c r="C29" s="355"/>
    </row>
    <row r="30" spans="1:3" ht="55.5" customHeight="1" x14ac:dyDescent="0.2">
      <c r="A30" s="355" t="s">
        <v>27</v>
      </c>
      <c r="B30" s="355"/>
      <c r="C30" s="355"/>
    </row>
    <row r="31" spans="1:3" x14ac:dyDescent="0.2">
      <c r="A31" s="353"/>
      <c r="B31" s="353"/>
      <c r="C31" s="353"/>
    </row>
    <row r="32" spans="1:3" x14ac:dyDescent="0.2">
      <c r="A32" s="354" t="s">
        <v>28</v>
      </c>
      <c r="B32" s="354"/>
      <c r="C32" s="354"/>
    </row>
    <row r="33" spans="1:3" ht="43.5" customHeight="1" x14ac:dyDescent="0.2">
      <c r="A33" s="353" t="s">
        <v>29</v>
      </c>
      <c r="B33" s="353"/>
      <c r="C33" s="353"/>
    </row>
    <row r="35" spans="1:3" x14ac:dyDescent="0.2">
      <c r="A35" s="354" t="s">
        <v>30</v>
      </c>
      <c r="B35" s="354"/>
      <c r="C35" s="354"/>
    </row>
    <row r="36" spans="1:3" ht="54" customHeight="1" x14ac:dyDescent="0.2">
      <c r="A36" s="353" t="s">
        <v>31</v>
      </c>
      <c r="B36" s="353"/>
      <c r="C36" s="353"/>
    </row>
    <row r="37" spans="1:3" x14ac:dyDescent="0.2">
      <c r="A37" s="353"/>
      <c r="B37" s="353"/>
      <c r="C37" s="353"/>
    </row>
    <row r="38" spans="1:3" x14ac:dyDescent="0.2">
      <c r="A38" s="354" t="s">
        <v>32</v>
      </c>
      <c r="B38" s="354"/>
      <c r="C38" s="354"/>
    </row>
    <row r="39" spans="1:3" ht="86.25" customHeight="1" x14ac:dyDescent="0.2">
      <c r="A39" s="353" t="s">
        <v>33</v>
      </c>
      <c r="B39" s="353"/>
      <c r="C39" s="353"/>
    </row>
    <row r="41" spans="1:3" x14ac:dyDescent="0.2">
      <c r="A41" s="354" t="s">
        <v>34</v>
      </c>
      <c r="B41" s="354"/>
      <c r="C41" s="354"/>
    </row>
    <row r="42" spans="1:3" ht="77.25" customHeight="1" x14ac:dyDescent="0.2">
      <c r="A42" s="353" t="s">
        <v>35</v>
      </c>
      <c r="B42" s="353"/>
      <c r="C42" s="353"/>
    </row>
  </sheetData>
  <sheetProtection algorithmName="SHA-512" hashValue="VYLN/cj8r/ce5dLWYzrTBbp6xOixw9dh8aMPN/je1JwrI9xq1NX6k0RP3BwWy+8qFUwBqFGZYiygGnDYtf06SA==" saltValue="S2WlHocfskN0trt2P4FgBw==" spinCount="100000" sheet="1" objects="1" scenarios="1"/>
  <mergeCells count="35">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6:C36"/>
    <mergeCell ref="A24:C24"/>
    <mergeCell ref="A25:C25"/>
    <mergeCell ref="A26:C26"/>
    <mergeCell ref="A27:C27"/>
    <mergeCell ref="A28:C28"/>
    <mergeCell ref="A29:C29"/>
    <mergeCell ref="A30:C30"/>
    <mergeCell ref="A31:C31"/>
    <mergeCell ref="A32:C32"/>
    <mergeCell ref="A33:C33"/>
    <mergeCell ref="A35:C35"/>
    <mergeCell ref="A37:C37"/>
    <mergeCell ref="A38:C38"/>
    <mergeCell ref="A39:C39"/>
    <mergeCell ref="A41:C41"/>
    <mergeCell ref="A42:C42"/>
  </mergeCells>
  <printOptions horizontalCentered="1"/>
  <pageMargins left="0.7" right="0.7" top="0.75" bottom="0.75" header="0.3" footer="0.3"/>
  <pageSetup scale="83" orientation="portrait" horizontalDpi="4294967295" verticalDpi="4294967295" r:id="rId1"/>
  <headerFooter>
    <oddFooter>&amp;LCity of Santa Monica
Exhibit C1 -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59"/>
  <sheetViews>
    <sheetView showGridLines="0" zoomScale="80" zoomScaleNormal="80" workbookViewId="0">
      <selection activeCell="N1" sqref="N1"/>
    </sheetView>
  </sheetViews>
  <sheetFormatPr defaultColWidth="8.85546875" defaultRowHeight="12.75" outlineLevelRow="2" x14ac:dyDescent="0.2"/>
  <cols>
    <col min="1" max="1" width="33.140625" style="198" customWidth="1"/>
    <col min="2" max="2" width="32.5703125" style="198" customWidth="1"/>
    <col min="3" max="3" width="30.42578125" style="198" customWidth="1"/>
    <col min="4" max="4" width="11.140625" style="198" customWidth="1"/>
    <col min="5" max="5" width="10.85546875" style="198" customWidth="1"/>
    <col min="6" max="6" width="10" style="198" customWidth="1"/>
    <col min="7" max="9" width="14.85546875" style="198" customWidth="1"/>
    <col min="10" max="12" width="14.42578125" style="198" customWidth="1"/>
    <col min="13" max="13" width="13.85546875" style="8" bestFit="1" customWidth="1"/>
    <col min="14" max="14" width="16.7109375" style="7" customWidth="1"/>
    <col min="15" max="16384" width="8.85546875" style="198"/>
  </cols>
  <sheetData>
    <row r="1" spans="1:14" ht="18" x14ac:dyDescent="0.25">
      <c r="A1" s="195" t="s">
        <v>36</v>
      </c>
      <c r="B1" s="196"/>
      <c r="C1" s="197"/>
      <c r="D1" s="197"/>
      <c r="E1" s="197"/>
      <c r="F1" s="197"/>
      <c r="G1" s="197"/>
      <c r="H1" s="197"/>
      <c r="I1" s="197"/>
      <c r="J1" s="197"/>
      <c r="K1" s="197"/>
      <c r="L1" s="197"/>
      <c r="M1" s="20"/>
      <c r="N1" s="19"/>
    </row>
    <row r="2" spans="1:14" ht="18" x14ac:dyDescent="0.2">
      <c r="A2" s="199" t="s">
        <v>37</v>
      </c>
      <c r="B2" s="196"/>
      <c r="C2" s="197"/>
      <c r="D2" s="197"/>
      <c r="E2" s="197"/>
      <c r="F2" s="197"/>
      <c r="G2" s="197"/>
      <c r="H2" s="197"/>
      <c r="I2" s="197"/>
      <c r="J2" s="197"/>
      <c r="K2" s="197"/>
      <c r="L2" s="197"/>
      <c r="M2" s="20"/>
      <c r="N2" s="19"/>
    </row>
    <row r="3" spans="1:14" ht="13.5" thickBot="1" x14ac:dyDescent="0.25">
      <c r="A3" s="196"/>
      <c r="B3" s="196"/>
      <c r="C3" s="197"/>
      <c r="D3" s="197"/>
      <c r="E3" s="197"/>
      <c r="F3" s="197"/>
      <c r="G3" s="197"/>
      <c r="H3" s="197"/>
      <c r="I3" s="197"/>
      <c r="J3" s="197"/>
      <c r="K3" s="197"/>
      <c r="L3" s="197"/>
      <c r="M3" s="20"/>
      <c r="N3" s="19"/>
    </row>
    <row r="4" spans="1:14" ht="13.5" thickBot="1" x14ac:dyDescent="0.25">
      <c r="A4" s="200" t="s">
        <v>38</v>
      </c>
      <c r="B4" s="201"/>
      <c r="C4" s="201"/>
      <c r="D4" s="201"/>
      <c r="E4" s="201"/>
      <c r="F4" s="201"/>
      <c r="G4" s="201"/>
      <c r="H4" s="201"/>
      <c r="I4" s="201"/>
      <c r="J4" s="201"/>
      <c r="K4" s="201"/>
      <c r="L4" s="201"/>
      <c r="M4" s="69"/>
      <c r="N4" s="202"/>
    </row>
    <row r="5" spans="1:14" ht="33.75" x14ac:dyDescent="0.2">
      <c r="A5" s="203"/>
      <c r="B5" s="204"/>
      <c r="C5" s="204"/>
      <c r="D5" s="204"/>
      <c r="E5" s="204"/>
      <c r="F5" s="204"/>
      <c r="G5" s="205" t="s">
        <v>39</v>
      </c>
      <c r="H5" s="205" t="s">
        <v>40</v>
      </c>
      <c r="I5" s="205" t="s">
        <v>41</v>
      </c>
      <c r="J5" s="205" t="s">
        <v>42</v>
      </c>
      <c r="K5" s="205" t="s">
        <v>43</v>
      </c>
      <c r="L5" s="205" t="s">
        <v>44</v>
      </c>
      <c r="M5" s="75" t="s">
        <v>45</v>
      </c>
      <c r="N5" s="76" t="s">
        <v>46</v>
      </c>
    </row>
    <row r="6" spans="1:14" x14ac:dyDescent="0.2">
      <c r="A6" s="206" t="s">
        <v>47</v>
      </c>
      <c r="B6" s="207" t="s">
        <v>48</v>
      </c>
      <c r="C6" s="207"/>
      <c r="D6" s="208" t="str">
        <f>A24</f>
        <v>1A.  Staff Salaries</v>
      </c>
      <c r="G6" s="89">
        <f t="shared" ref="G6:I6" si="0">G60</f>
        <v>1254889.194252</v>
      </c>
      <c r="H6" s="89">
        <f t="shared" si="0"/>
        <v>114197.12880000001</v>
      </c>
      <c r="I6" s="89">
        <f t="shared" si="0"/>
        <v>1140692.0654519997</v>
      </c>
      <c r="J6" s="89">
        <f t="shared" ref="J6:K6" si="1">J60</f>
        <v>57098.563399999999</v>
      </c>
      <c r="K6" s="89">
        <f t="shared" si="1"/>
        <v>57098.335399999996</v>
      </c>
      <c r="L6" s="89">
        <f>L60</f>
        <v>114196.8988</v>
      </c>
      <c r="M6" s="16">
        <f t="shared" ref="M6:M13" si="2">IFERROR(L6/H6,"N/A")</f>
        <v>0.99999798593885481</v>
      </c>
      <c r="N6" s="91">
        <f>N60</f>
        <v>1066893.49</v>
      </c>
    </row>
    <row r="7" spans="1:14" x14ac:dyDescent="0.2">
      <c r="A7" s="206" t="s">
        <v>49</v>
      </c>
      <c r="B7" s="209" t="s">
        <v>50</v>
      </c>
      <c r="C7" s="209"/>
      <c r="D7" s="208" t="str">
        <f>A62</f>
        <v>1B.  Staff Fringe Benefits</v>
      </c>
      <c r="G7" s="89">
        <f t="shared" ref="G7:I7" si="3">G71</f>
        <v>309202.93680547003</v>
      </c>
      <c r="H7" s="89">
        <f t="shared" si="3"/>
        <v>29771.190956760001</v>
      </c>
      <c r="I7" s="89">
        <f t="shared" si="3"/>
        <v>279431.74584871001</v>
      </c>
      <c r="J7" s="89">
        <f>J71</f>
        <v>14964.396683859999</v>
      </c>
      <c r="K7" s="89">
        <f>K71</f>
        <v>14806.52668386</v>
      </c>
      <c r="L7" s="89">
        <f>L71</f>
        <v>29770.923367719995</v>
      </c>
      <c r="M7" s="16">
        <f t="shared" si="2"/>
        <v>0.99999101181271532</v>
      </c>
      <c r="N7" s="91">
        <f>N71</f>
        <v>267355.13999999966</v>
      </c>
    </row>
    <row r="8" spans="1:14" x14ac:dyDescent="0.2">
      <c r="A8" s="210"/>
      <c r="D8" s="208" t="str">
        <f>A73</f>
        <v>2.  Consultant Services</v>
      </c>
      <c r="G8" s="89">
        <f t="shared" ref="G8:I8" si="4">G79</f>
        <v>92.37</v>
      </c>
      <c r="H8" s="89">
        <f t="shared" si="4"/>
        <v>0</v>
      </c>
      <c r="I8" s="89">
        <f t="shared" si="4"/>
        <v>92.37</v>
      </c>
      <c r="J8" s="89">
        <f>J79</f>
        <v>0</v>
      </c>
      <c r="K8" s="89">
        <f>K79</f>
        <v>0</v>
      </c>
      <c r="L8" s="89">
        <f>L79</f>
        <v>0</v>
      </c>
      <c r="M8" s="16" t="str">
        <f t="shared" si="2"/>
        <v>N/A</v>
      </c>
      <c r="N8" s="91">
        <f>N79</f>
        <v>620.21</v>
      </c>
    </row>
    <row r="9" spans="1:14" x14ac:dyDescent="0.2">
      <c r="A9" s="210"/>
      <c r="D9" s="208" t="str">
        <f>A81</f>
        <v>3.  Operating Expenses</v>
      </c>
      <c r="G9" s="89">
        <f t="shared" ref="G9:L9" si="5">G103</f>
        <v>485004.27725000004</v>
      </c>
      <c r="H9" s="89">
        <f t="shared" si="5"/>
        <v>77357.393999999986</v>
      </c>
      <c r="I9" s="89">
        <f t="shared" si="5"/>
        <v>407646.88324999996</v>
      </c>
      <c r="J9" s="89">
        <f t="shared" si="5"/>
        <v>28606.467000000001</v>
      </c>
      <c r="K9" s="89">
        <f t="shared" si="5"/>
        <v>48750.972999999998</v>
      </c>
      <c r="L9" s="89">
        <f t="shared" si="5"/>
        <v>77357.440000000017</v>
      </c>
      <c r="M9" s="16">
        <f t="shared" si="2"/>
        <v>1.0000005946425758</v>
      </c>
      <c r="N9" s="91">
        <f>N103</f>
        <v>300563.82000000007</v>
      </c>
    </row>
    <row r="10" spans="1:14" x14ac:dyDescent="0.2">
      <c r="A10" s="211" t="s">
        <v>51</v>
      </c>
      <c r="B10" s="212" t="s">
        <v>61</v>
      </c>
      <c r="D10" s="208" t="str">
        <f>A105</f>
        <v>4.  Direct Client Support</v>
      </c>
      <c r="G10" s="89">
        <f>G112</f>
        <v>16597.32</v>
      </c>
      <c r="H10" s="89">
        <f t="shared" ref="H10:N10" si="6">H112</f>
        <v>2515.1099999999997</v>
      </c>
      <c r="I10" s="89">
        <f t="shared" si="6"/>
        <v>14082.21</v>
      </c>
      <c r="J10" s="89">
        <f t="shared" si="6"/>
        <v>1257.5549999999998</v>
      </c>
      <c r="K10" s="89">
        <f t="shared" si="6"/>
        <v>1257.8850000000011</v>
      </c>
      <c r="L10" s="89">
        <f t="shared" si="6"/>
        <v>2515.440000000001</v>
      </c>
      <c r="M10" s="16">
        <f t="shared" si="2"/>
        <v>1.0001312069849833</v>
      </c>
      <c r="N10" s="91">
        <f t="shared" si="6"/>
        <v>17138.640000000007</v>
      </c>
    </row>
    <row r="11" spans="1:14" x14ac:dyDescent="0.2">
      <c r="A11" s="210"/>
      <c r="D11" s="208" t="str">
        <f>A114</f>
        <v>5.  Other</v>
      </c>
      <c r="G11" s="89">
        <f>G120</f>
        <v>0</v>
      </c>
      <c r="H11" s="89">
        <f t="shared" ref="H11:N11" si="7">H120</f>
        <v>0</v>
      </c>
      <c r="I11" s="89">
        <f t="shared" si="7"/>
        <v>0</v>
      </c>
      <c r="J11" s="89">
        <f t="shared" si="7"/>
        <v>0</v>
      </c>
      <c r="K11" s="89">
        <f t="shared" si="7"/>
        <v>0</v>
      </c>
      <c r="L11" s="89">
        <f t="shared" si="7"/>
        <v>0</v>
      </c>
      <c r="M11" s="16" t="str">
        <f t="shared" si="2"/>
        <v>N/A</v>
      </c>
      <c r="N11" s="91">
        <f t="shared" si="7"/>
        <v>0</v>
      </c>
    </row>
    <row r="12" spans="1:14" x14ac:dyDescent="0.2">
      <c r="A12" s="210"/>
      <c r="D12" s="208" t="str">
        <f>A122</f>
        <v>6.  Indirect Administrative Costs</v>
      </c>
      <c r="G12" s="89">
        <f>G129</f>
        <v>81439.971481936911</v>
      </c>
      <c r="H12" s="89">
        <f t="shared" ref="H12:L12" si="8">H129</f>
        <v>13090.437749999999</v>
      </c>
      <c r="I12" s="89">
        <f t="shared" si="8"/>
        <v>68349.533731936914</v>
      </c>
      <c r="J12" s="89">
        <f t="shared" si="8"/>
        <v>6544.98</v>
      </c>
      <c r="K12" s="89">
        <f t="shared" si="8"/>
        <v>6544.98</v>
      </c>
      <c r="L12" s="89">
        <f t="shared" si="8"/>
        <v>13089.96</v>
      </c>
      <c r="M12" s="16">
        <f t="shared" si="2"/>
        <v>0.99996350389428346</v>
      </c>
      <c r="N12" s="91">
        <f>N129</f>
        <v>48399.1</v>
      </c>
    </row>
    <row r="13" spans="1:14" x14ac:dyDescent="0.2">
      <c r="A13" s="210" t="s">
        <v>53</v>
      </c>
      <c r="B13" s="213">
        <f>236931</f>
        <v>236931</v>
      </c>
      <c r="D13" s="214" t="str">
        <f>C131</f>
        <v>7.   TOTAL BUDGET</v>
      </c>
      <c r="E13" s="196"/>
      <c r="F13" s="196"/>
      <c r="G13" s="90">
        <f>G131</f>
        <v>2147226.0697894068</v>
      </c>
      <c r="H13" s="90">
        <f t="shared" ref="H13:L13" si="9">H131</f>
        <v>236931.26150676</v>
      </c>
      <c r="I13" s="90">
        <f t="shared" si="9"/>
        <v>1910294.8082826466</v>
      </c>
      <c r="J13" s="90">
        <f t="shared" si="9"/>
        <v>108471.96208385999</v>
      </c>
      <c r="K13" s="90">
        <f t="shared" si="9"/>
        <v>128458.70008385999</v>
      </c>
      <c r="L13" s="90">
        <f t="shared" si="9"/>
        <v>236930.66216772</v>
      </c>
      <c r="M13" s="18">
        <f t="shared" si="2"/>
        <v>0.99999747040961928</v>
      </c>
      <c r="N13" s="92">
        <f>N131</f>
        <v>1700970.3999999997</v>
      </c>
    </row>
    <row r="14" spans="1:14" x14ac:dyDescent="0.2">
      <c r="A14" s="210" t="s">
        <v>54</v>
      </c>
      <c r="B14" s="106">
        <f>L13</f>
        <v>236930.66216772</v>
      </c>
      <c r="M14" s="198"/>
      <c r="N14" s="215"/>
    </row>
    <row r="15" spans="1:14" x14ac:dyDescent="0.2">
      <c r="A15" s="210" t="s">
        <v>55</v>
      </c>
      <c r="B15" s="106">
        <f>B13-B14</f>
        <v>0.33783227999811061</v>
      </c>
      <c r="M15" s="198"/>
      <c r="N15" s="215"/>
    </row>
    <row r="16" spans="1:14" x14ac:dyDescent="0.2">
      <c r="A16" s="210"/>
      <c r="M16" s="198"/>
      <c r="N16" s="215"/>
    </row>
    <row r="17" spans="1:14" ht="13.5" thickBot="1" x14ac:dyDescent="0.25">
      <c r="A17" s="216"/>
      <c r="B17" s="217"/>
      <c r="C17" s="218"/>
      <c r="D17" s="217"/>
      <c r="E17" s="217"/>
      <c r="F17" s="217"/>
      <c r="G17" s="218"/>
      <c r="H17" s="218"/>
      <c r="I17" s="218"/>
      <c r="J17" s="218"/>
      <c r="K17" s="218"/>
      <c r="L17" s="218"/>
      <c r="M17" s="218"/>
      <c r="N17" s="219"/>
    </row>
    <row r="18" spans="1:14" ht="13.5" thickBot="1" x14ac:dyDescent="0.25">
      <c r="A18" s="196"/>
      <c r="D18" s="196"/>
      <c r="E18" s="196"/>
      <c r="F18" s="196"/>
      <c r="G18" s="36"/>
      <c r="H18" s="36"/>
      <c r="I18" s="36"/>
      <c r="J18" s="36"/>
      <c r="K18" s="36"/>
      <c r="L18" s="36"/>
      <c r="M18" s="32"/>
      <c r="N18" s="36"/>
    </row>
    <row r="19" spans="1:14" ht="13.5" hidden="1" thickBot="1" x14ac:dyDescent="0.25">
      <c r="A19" s="203" t="s">
        <v>52</v>
      </c>
      <c r="B19" s="204"/>
      <c r="C19" s="204" t="s">
        <v>56</v>
      </c>
      <c r="D19" s="220"/>
      <c r="E19" s="220"/>
      <c r="F19" s="204" t="s">
        <v>57</v>
      </c>
      <c r="G19" s="80"/>
      <c r="H19" s="80"/>
      <c r="I19" s="80"/>
      <c r="J19" s="80"/>
      <c r="K19" s="80"/>
      <c r="L19" s="80"/>
      <c r="M19" s="81"/>
      <c r="N19" s="82"/>
    </row>
    <row r="20" spans="1:14" ht="13.5" hidden="1" thickBot="1" x14ac:dyDescent="0.25">
      <c r="A20" s="210" t="s">
        <v>58</v>
      </c>
      <c r="C20" s="198" t="s">
        <v>59</v>
      </c>
      <c r="D20" s="196"/>
      <c r="E20" s="196"/>
      <c r="F20" s="198" t="s">
        <v>60</v>
      </c>
      <c r="G20" s="36"/>
      <c r="H20" s="36"/>
      <c r="I20" s="36"/>
      <c r="J20" s="36"/>
      <c r="K20" s="36"/>
      <c r="L20" s="36"/>
      <c r="M20" s="32"/>
      <c r="N20" s="83"/>
    </row>
    <row r="21" spans="1:14" ht="13.5" hidden="1" thickBot="1" x14ac:dyDescent="0.25">
      <c r="A21" s="221" t="s">
        <v>61</v>
      </c>
      <c r="B21" s="218"/>
      <c r="C21" s="198" t="s">
        <v>62</v>
      </c>
      <c r="D21" s="218"/>
      <c r="E21" s="218"/>
      <c r="F21" s="218" t="s">
        <v>63</v>
      </c>
      <c r="G21" s="218"/>
      <c r="H21" s="218"/>
      <c r="I21" s="218"/>
      <c r="J21" s="218"/>
      <c r="K21" s="218"/>
      <c r="L21" s="218"/>
      <c r="M21" s="10"/>
      <c r="N21" s="84"/>
    </row>
    <row r="22" spans="1:14" ht="13.5" thickBot="1" x14ac:dyDescent="0.25">
      <c r="A22" s="200" t="s">
        <v>64</v>
      </c>
      <c r="B22" s="201"/>
      <c r="C22" s="201"/>
      <c r="D22" s="201"/>
      <c r="E22" s="201"/>
      <c r="F22" s="201"/>
      <c r="G22" s="201"/>
      <c r="H22" s="201"/>
      <c r="I22" s="201"/>
      <c r="J22" s="201"/>
      <c r="K22" s="201"/>
      <c r="L22" s="201"/>
      <c r="M22" s="69"/>
      <c r="N22" s="202"/>
    </row>
    <row r="23" spans="1:14" ht="13.5" thickBot="1" x14ac:dyDescent="0.25"/>
    <row r="24" spans="1:14" x14ac:dyDescent="0.2">
      <c r="A24" s="222" t="s">
        <v>65</v>
      </c>
      <c r="B24" s="223"/>
      <c r="C24" s="223"/>
      <c r="D24" s="223"/>
      <c r="E24" s="223"/>
      <c r="F24" s="224"/>
      <c r="G24" s="225"/>
      <c r="H24" s="225"/>
      <c r="I24" s="225"/>
      <c r="J24" s="225"/>
      <c r="K24" s="225"/>
      <c r="L24" s="225"/>
      <c r="M24" s="64"/>
      <c r="N24" s="65"/>
    </row>
    <row r="25" spans="1:14" s="230" customFormat="1" ht="11.25" x14ac:dyDescent="0.2">
      <c r="A25" s="226" t="s">
        <v>66</v>
      </c>
      <c r="B25" s="227"/>
      <c r="C25" s="227"/>
      <c r="D25" s="227"/>
      <c r="E25" s="227"/>
      <c r="F25" s="228"/>
      <c r="G25" s="229"/>
      <c r="H25" s="229"/>
      <c r="I25" s="229"/>
      <c r="J25" s="229"/>
      <c r="K25" s="229"/>
      <c r="L25" s="229"/>
      <c r="M25" s="6"/>
      <c r="N25" s="66"/>
    </row>
    <row r="26" spans="1:14" s="230" customFormat="1" ht="33.75" x14ac:dyDescent="0.2">
      <c r="A26" s="231" t="s">
        <v>67</v>
      </c>
      <c r="B26" s="232" t="s">
        <v>68</v>
      </c>
      <c r="C26" s="233" t="s">
        <v>69</v>
      </c>
      <c r="D26" s="233" t="s">
        <v>70</v>
      </c>
      <c r="E26" s="233"/>
      <c r="F26" s="233"/>
      <c r="G26" s="233" t="s">
        <v>39</v>
      </c>
      <c r="H26" s="233" t="s">
        <v>40</v>
      </c>
      <c r="I26" s="233" t="s">
        <v>41</v>
      </c>
      <c r="J26" s="233" t="s">
        <v>42</v>
      </c>
      <c r="K26" s="233" t="s">
        <v>43</v>
      </c>
      <c r="L26" s="233" t="s">
        <v>44</v>
      </c>
      <c r="M26" s="24" t="s">
        <v>45</v>
      </c>
      <c r="N26" s="67" t="s">
        <v>46</v>
      </c>
    </row>
    <row r="27" spans="1:14" hidden="1" outlineLevel="1" x14ac:dyDescent="0.2">
      <c r="A27" s="234" t="s">
        <v>75</v>
      </c>
      <c r="B27" s="235" t="s">
        <v>76</v>
      </c>
      <c r="C27" s="236" t="s">
        <v>62</v>
      </c>
      <c r="D27" s="237">
        <v>1</v>
      </c>
      <c r="E27" s="175">
        <v>1</v>
      </c>
      <c r="F27" s="238">
        <v>12</v>
      </c>
      <c r="G27" s="176">
        <v>67485</v>
      </c>
      <c r="H27" s="176">
        <v>0</v>
      </c>
      <c r="I27" s="89">
        <f t="shared" ref="I27:I52" si="10">G27-H27</f>
        <v>67485</v>
      </c>
      <c r="J27" s="239">
        <v>0</v>
      </c>
      <c r="K27" s="239">
        <v>0</v>
      </c>
      <c r="L27" s="240">
        <f t="shared" ref="L27:L52" si="11">SUM(J27:K27)</f>
        <v>0</v>
      </c>
      <c r="M27" s="16" t="str">
        <f t="shared" ref="M27:M57" si="12">IFERROR(L27/H27,"N/A")</f>
        <v>N/A</v>
      </c>
      <c r="N27" s="241">
        <v>91371.15999999996</v>
      </c>
    </row>
    <row r="28" spans="1:14" hidden="1" outlineLevel="1" x14ac:dyDescent="0.2">
      <c r="A28" s="234" t="s">
        <v>77</v>
      </c>
      <c r="B28" s="235" t="s">
        <v>78</v>
      </c>
      <c r="C28" s="236" t="s">
        <v>62</v>
      </c>
      <c r="D28" s="237">
        <v>1</v>
      </c>
      <c r="E28" s="175">
        <v>0.95</v>
      </c>
      <c r="F28" s="238">
        <v>12</v>
      </c>
      <c r="G28" s="176">
        <v>73729.180096000011</v>
      </c>
      <c r="H28" s="176">
        <v>0</v>
      </c>
      <c r="I28" s="94">
        <f t="shared" si="10"/>
        <v>73729.180096000011</v>
      </c>
      <c r="J28" s="239">
        <v>0</v>
      </c>
      <c r="K28" s="239">
        <v>0</v>
      </c>
      <c r="L28" s="240">
        <f t="shared" si="11"/>
        <v>0</v>
      </c>
      <c r="M28" s="16" t="str">
        <f t="shared" si="12"/>
        <v>N/A</v>
      </c>
      <c r="N28" s="241">
        <v>89839.939999999988</v>
      </c>
    </row>
    <row r="29" spans="1:14" hidden="1" outlineLevel="1" x14ac:dyDescent="0.2">
      <c r="A29" s="234" t="s">
        <v>79</v>
      </c>
      <c r="B29" s="235" t="s">
        <v>80</v>
      </c>
      <c r="C29" s="236" t="s">
        <v>62</v>
      </c>
      <c r="D29" s="237">
        <v>1</v>
      </c>
      <c r="E29" s="175">
        <v>1</v>
      </c>
      <c r="F29" s="238">
        <v>8</v>
      </c>
      <c r="G29" s="176">
        <v>21570.93</v>
      </c>
      <c r="H29" s="176">
        <v>21570.93</v>
      </c>
      <c r="I29" s="94">
        <f t="shared" si="10"/>
        <v>0</v>
      </c>
      <c r="J29" s="239">
        <v>15908.464</v>
      </c>
      <c r="K29" s="239">
        <v>5662.4360000000015</v>
      </c>
      <c r="L29" s="240">
        <f t="shared" si="11"/>
        <v>21570.9</v>
      </c>
      <c r="M29" s="16">
        <f t="shared" si="12"/>
        <v>0.99999860923937911</v>
      </c>
      <c r="N29" s="241">
        <v>36433.5</v>
      </c>
    </row>
    <row r="30" spans="1:14" hidden="1" outlineLevel="1" x14ac:dyDescent="0.2">
      <c r="A30" s="234" t="s">
        <v>83</v>
      </c>
      <c r="B30" s="235" t="s">
        <v>84</v>
      </c>
      <c r="C30" s="236" t="s">
        <v>62</v>
      </c>
      <c r="D30" s="237">
        <v>1</v>
      </c>
      <c r="E30" s="175">
        <v>1</v>
      </c>
      <c r="F30" s="238">
        <v>12</v>
      </c>
      <c r="G30" s="176">
        <v>43196.158719999999</v>
      </c>
      <c r="H30" s="176">
        <v>0</v>
      </c>
      <c r="I30" s="94">
        <f t="shared" si="10"/>
        <v>43196.158719999999</v>
      </c>
      <c r="J30" s="239">
        <v>0</v>
      </c>
      <c r="K30" s="239">
        <v>0</v>
      </c>
      <c r="L30" s="240">
        <f t="shared" si="11"/>
        <v>0</v>
      </c>
      <c r="M30" s="16" t="str">
        <f t="shared" si="12"/>
        <v>N/A</v>
      </c>
      <c r="N30" s="241">
        <v>52058.559999999998</v>
      </c>
    </row>
    <row r="31" spans="1:14" hidden="1" outlineLevel="1" x14ac:dyDescent="0.2">
      <c r="A31" s="234" t="s">
        <v>85</v>
      </c>
      <c r="B31" s="235" t="s">
        <v>84</v>
      </c>
      <c r="C31" s="236" t="s">
        <v>62</v>
      </c>
      <c r="D31" s="237">
        <v>1</v>
      </c>
      <c r="E31" s="175">
        <v>1</v>
      </c>
      <c r="F31" s="238">
        <v>12</v>
      </c>
      <c r="G31" s="176">
        <v>43196.158719999999</v>
      </c>
      <c r="H31" s="176">
        <v>0</v>
      </c>
      <c r="I31" s="94">
        <f t="shared" si="10"/>
        <v>43196.158719999999</v>
      </c>
      <c r="J31" s="239">
        <v>0</v>
      </c>
      <c r="K31" s="239">
        <v>0</v>
      </c>
      <c r="L31" s="240">
        <f t="shared" si="11"/>
        <v>0</v>
      </c>
      <c r="M31" s="16" t="str">
        <f t="shared" si="12"/>
        <v>N/A</v>
      </c>
      <c r="N31" s="241">
        <v>52303.380000000005</v>
      </c>
    </row>
    <row r="32" spans="1:14" hidden="1" outlineLevel="1" x14ac:dyDescent="0.2">
      <c r="A32" s="234" t="s">
        <v>86</v>
      </c>
      <c r="B32" s="235" t="s">
        <v>84</v>
      </c>
      <c r="C32" s="236" t="s">
        <v>62</v>
      </c>
      <c r="D32" s="237">
        <v>1</v>
      </c>
      <c r="E32" s="175">
        <v>1</v>
      </c>
      <c r="F32" s="238">
        <v>12</v>
      </c>
      <c r="G32" s="176">
        <v>43196.158719999999</v>
      </c>
      <c r="H32" s="176">
        <v>0</v>
      </c>
      <c r="I32" s="94">
        <f t="shared" si="10"/>
        <v>43196.158719999999</v>
      </c>
      <c r="J32" s="239">
        <v>0</v>
      </c>
      <c r="K32" s="239">
        <v>0</v>
      </c>
      <c r="L32" s="240">
        <f t="shared" si="11"/>
        <v>0</v>
      </c>
      <c r="M32" s="16" t="str">
        <f t="shared" si="12"/>
        <v>N/A</v>
      </c>
      <c r="N32" s="241">
        <v>53852.909999999989</v>
      </c>
    </row>
    <row r="33" spans="1:14" hidden="1" outlineLevel="1" x14ac:dyDescent="0.2">
      <c r="A33" s="234" t="s">
        <v>87</v>
      </c>
      <c r="B33" s="235" t="s">
        <v>84</v>
      </c>
      <c r="C33" s="236" t="s">
        <v>62</v>
      </c>
      <c r="D33" s="237">
        <v>1</v>
      </c>
      <c r="E33" s="175">
        <v>1</v>
      </c>
      <c r="F33" s="238">
        <v>12</v>
      </c>
      <c r="G33" s="176">
        <v>43196.158719999999</v>
      </c>
      <c r="H33" s="176">
        <v>0</v>
      </c>
      <c r="I33" s="94">
        <f t="shared" si="10"/>
        <v>43196.158719999999</v>
      </c>
      <c r="J33" s="239">
        <v>0</v>
      </c>
      <c r="K33" s="239">
        <v>0</v>
      </c>
      <c r="L33" s="240">
        <f t="shared" si="11"/>
        <v>0</v>
      </c>
      <c r="M33" s="16" t="str">
        <f t="shared" si="12"/>
        <v>N/A</v>
      </c>
      <c r="N33" s="241">
        <v>46004.869999999995</v>
      </c>
    </row>
    <row r="34" spans="1:14" hidden="1" outlineLevel="1" x14ac:dyDescent="0.2">
      <c r="A34" s="234" t="s">
        <v>88</v>
      </c>
      <c r="B34" s="235" t="s">
        <v>84</v>
      </c>
      <c r="C34" s="236" t="s">
        <v>62</v>
      </c>
      <c r="D34" s="237">
        <v>1</v>
      </c>
      <c r="E34" s="175">
        <v>1</v>
      </c>
      <c r="F34" s="238">
        <v>12</v>
      </c>
      <c r="G34" s="176">
        <v>43196.158719999999</v>
      </c>
      <c r="H34" s="176">
        <v>0</v>
      </c>
      <c r="I34" s="94">
        <f t="shared" si="10"/>
        <v>43196.158719999999</v>
      </c>
      <c r="J34" s="239">
        <v>0</v>
      </c>
      <c r="K34" s="239">
        <v>0</v>
      </c>
      <c r="L34" s="240">
        <f t="shared" si="11"/>
        <v>0</v>
      </c>
      <c r="M34" s="16" t="str">
        <f t="shared" si="12"/>
        <v>N/A</v>
      </c>
      <c r="N34" s="241">
        <v>0</v>
      </c>
    </row>
    <row r="35" spans="1:14" hidden="1" outlineLevel="1" x14ac:dyDescent="0.2">
      <c r="A35" s="234" t="s">
        <v>89</v>
      </c>
      <c r="B35" s="235" t="s">
        <v>84</v>
      </c>
      <c r="C35" s="236" t="s">
        <v>62</v>
      </c>
      <c r="D35" s="237">
        <v>1</v>
      </c>
      <c r="E35" s="175">
        <v>1</v>
      </c>
      <c r="F35" s="238">
        <v>12</v>
      </c>
      <c r="G35" s="176">
        <v>43190.400000000001</v>
      </c>
      <c r="H35" s="176">
        <v>0</v>
      </c>
      <c r="I35" s="94">
        <f t="shared" si="10"/>
        <v>43190.400000000001</v>
      </c>
      <c r="J35" s="239">
        <v>0</v>
      </c>
      <c r="K35" s="239">
        <v>0</v>
      </c>
      <c r="L35" s="240">
        <f t="shared" si="11"/>
        <v>0</v>
      </c>
      <c r="M35" s="16" t="str">
        <f t="shared" si="12"/>
        <v>N/A</v>
      </c>
      <c r="N35" s="241">
        <v>19568.600000000002</v>
      </c>
    </row>
    <row r="36" spans="1:14" hidden="1" outlineLevel="1" x14ac:dyDescent="0.2">
      <c r="A36" s="234" t="s">
        <v>90</v>
      </c>
      <c r="B36" s="235" t="s">
        <v>84</v>
      </c>
      <c r="C36" s="236" t="s">
        <v>62</v>
      </c>
      <c r="D36" s="237">
        <v>1</v>
      </c>
      <c r="E36" s="175">
        <v>1</v>
      </c>
      <c r="F36" s="238">
        <v>12</v>
      </c>
      <c r="G36" s="176">
        <v>43195.798800000004</v>
      </c>
      <c r="H36" s="176">
        <v>12195.798799999997</v>
      </c>
      <c r="I36" s="94">
        <f t="shared" si="10"/>
        <v>31000.000000000007</v>
      </c>
      <c r="J36" s="239">
        <v>6097.8993999999984</v>
      </c>
      <c r="K36" s="239">
        <v>6098.2993999999981</v>
      </c>
      <c r="L36" s="240">
        <f t="shared" si="11"/>
        <v>12196.198799999996</v>
      </c>
      <c r="M36" s="16">
        <f t="shared" si="12"/>
        <v>1.0000327981796486</v>
      </c>
      <c r="N36" s="241">
        <v>16517.96</v>
      </c>
    </row>
    <row r="37" spans="1:14" hidden="1" outlineLevel="1" x14ac:dyDescent="0.2">
      <c r="A37" s="234" t="s">
        <v>91</v>
      </c>
      <c r="B37" s="235" t="s">
        <v>84</v>
      </c>
      <c r="C37" s="236" t="s">
        <v>62</v>
      </c>
      <c r="D37" s="237">
        <v>1</v>
      </c>
      <c r="E37" s="175">
        <v>1</v>
      </c>
      <c r="F37" s="238">
        <v>12</v>
      </c>
      <c r="G37" s="176">
        <v>43196.158719999999</v>
      </c>
      <c r="H37" s="176">
        <v>24058</v>
      </c>
      <c r="I37" s="94">
        <f t="shared" si="10"/>
        <v>19138.158719999999</v>
      </c>
      <c r="J37" s="239">
        <v>0</v>
      </c>
      <c r="K37" s="239">
        <v>24058.3</v>
      </c>
      <c r="L37" s="240">
        <f t="shared" si="11"/>
        <v>24058.3</v>
      </c>
      <c r="M37" s="16">
        <f t="shared" si="12"/>
        <v>1.0000124698644941</v>
      </c>
      <c r="N37" s="241">
        <v>75584.640000000014</v>
      </c>
    </row>
    <row r="38" spans="1:14" hidden="1" outlineLevel="1" x14ac:dyDescent="0.2">
      <c r="A38" s="234" t="s">
        <v>92</v>
      </c>
      <c r="B38" s="235" t="s">
        <v>93</v>
      </c>
      <c r="C38" s="236" t="s">
        <v>62</v>
      </c>
      <c r="D38" s="237">
        <v>1</v>
      </c>
      <c r="E38" s="175">
        <v>0.8</v>
      </c>
      <c r="F38" s="238">
        <v>12</v>
      </c>
      <c r="G38" s="176">
        <v>52198.477759999994</v>
      </c>
      <c r="H38" s="176">
        <v>0</v>
      </c>
      <c r="I38" s="94">
        <f t="shared" si="10"/>
        <v>52198.477759999994</v>
      </c>
      <c r="J38" s="239">
        <v>0</v>
      </c>
      <c r="K38" s="239">
        <v>0</v>
      </c>
      <c r="L38" s="240">
        <f t="shared" si="11"/>
        <v>0</v>
      </c>
      <c r="M38" s="16" t="str">
        <f t="shared" si="12"/>
        <v>N/A</v>
      </c>
      <c r="N38" s="241">
        <v>0</v>
      </c>
    </row>
    <row r="39" spans="1:14" hidden="1" outlineLevel="1" x14ac:dyDescent="0.2">
      <c r="A39" s="234" t="s">
        <v>94</v>
      </c>
      <c r="B39" s="235" t="s">
        <v>95</v>
      </c>
      <c r="C39" s="236" t="s">
        <v>62</v>
      </c>
      <c r="D39" s="237">
        <v>1</v>
      </c>
      <c r="E39" s="175">
        <v>1</v>
      </c>
      <c r="F39" s="238">
        <v>12</v>
      </c>
      <c r="G39" s="176">
        <v>37805.996800000001</v>
      </c>
      <c r="H39" s="176">
        <v>0</v>
      </c>
      <c r="I39" s="94">
        <f t="shared" si="10"/>
        <v>37805.996800000001</v>
      </c>
      <c r="J39" s="239">
        <v>0</v>
      </c>
      <c r="K39" s="239">
        <v>0</v>
      </c>
      <c r="L39" s="240">
        <f t="shared" si="11"/>
        <v>0</v>
      </c>
      <c r="M39" s="16" t="str">
        <f t="shared" si="12"/>
        <v>N/A</v>
      </c>
      <c r="N39" s="241">
        <v>0</v>
      </c>
    </row>
    <row r="40" spans="1:14" hidden="1" outlineLevel="1" x14ac:dyDescent="0.2">
      <c r="A40" s="234" t="s">
        <v>96</v>
      </c>
      <c r="B40" s="235" t="s">
        <v>97</v>
      </c>
      <c r="C40" s="236" t="s">
        <v>62</v>
      </c>
      <c r="D40" s="237">
        <v>1</v>
      </c>
      <c r="E40" s="175">
        <v>1</v>
      </c>
      <c r="F40" s="238">
        <v>12</v>
      </c>
      <c r="G40" s="176">
        <v>37805.996800000001</v>
      </c>
      <c r="H40" s="176">
        <v>0</v>
      </c>
      <c r="I40" s="94">
        <f t="shared" si="10"/>
        <v>37805.996800000001</v>
      </c>
      <c r="J40" s="239">
        <v>0</v>
      </c>
      <c r="K40" s="239">
        <v>0</v>
      </c>
      <c r="L40" s="240">
        <f t="shared" si="11"/>
        <v>0</v>
      </c>
      <c r="M40" s="16" t="str">
        <f t="shared" si="12"/>
        <v>N/A</v>
      </c>
      <c r="N40" s="241">
        <v>0</v>
      </c>
    </row>
    <row r="41" spans="1:14" hidden="1" outlineLevel="1" x14ac:dyDescent="0.2">
      <c r="A41" s="234" t="s">
        <v>98</v>
      </c>
      <c r="B41" s="235" t="s">
        <v>99</v>
      </c>
      <c r="C41" s="236" t="s">
        <v>62</v>
      </c>
      <c r="D41" s="237">
        <v>1</v>
      </c>
      <c r="E41" s="175">
        <v>1</v>
      </c>
      <c r="F41" s="238">
        <v>10</v>
      </c>
      <c r="G41" s="176">
        <v>31242</v>
      </c>
      <c r="H41" s="176">
        <v>31242</v>
      </c>
      <c r="I41" s="94">
        <f t="shared" si="10"/>
        <v>0</v>
      </c>
      <c r="J41" s="239">
        <v>18902.9984</v>
      </c>
      <c r="K41" s="239">
        <v>12339.0016</v>
      </c>
      <c r="L41" s="240">
        <f t="shared" si="11"/>
        <v>31242</v>
      </c>
      <c r="M41" s="16">
        <f t="shared" si="12"/>
        <v>1</v>
      </c>
      <c r="N41" s="241">
        <v>55690.490000000005</v>
      </c>
    </row>
    <row r="42" spans="1:14" hidden="1" outlineLevel="1" x14ac:dyDescent="0.2">
      <c r="A42" s="234" t="s">
        <v>100</v>
      </c>
      <c r="B42" s="235" t="s">
        <v>101</v>
      </c>
      <c r="C42" s="236" t="s">
        <v>62</v>
      </c>
      <c r="D42" s="237">
        <v>1</v>
      </c>
      <c r="E42" s="175">
        <v>1</v>
      </c>
      <c r="F42" s="238">
        <v>12</v>
      </c>
      <c r="G42" s="176">
        <v>89573.308395999979</v>
      </c>
      <c r="H42" s="176">
        <v>0</v>
      </c>
      <c r="I42" s="94">
        <f t="shared" si="10"/>
        <v>89573.308395999979</v>
      </c>
      <c r="J42" s="239">
        <v>0</v>
      </c>
      <c r="K42" s="239">
        <v>0</v>
      </c>
      <c r="L42" s="240">
        <f t="shared" si="11"/>
        <v>0</v>
      </c>
      <c r="M42" s="16" t="str">
        <f t="shared" si="12"/>
        <v>N/A</v>
      </c>
      <c r="N42" s="241">
        <v>110045.86999999995</v>
      </c>
    </row>
    <row r="43" spans="1:14" hidden="1" outlineLevel="1" x14ac:dyDescent="0.2">
      <c r="A43" s="234" t="s">
        <v>102</v>
      </c>
      <c r="B43" s="235" t="s">
        <v>103</v>
      </c>
      <c r="C43" s="236" t="s">
        <v>62</v>
      </c>
      <c r="D43" s="237">
        <v>1</v>
      </c>
      <c r="E43" s="175">
        <v>1</v>
      </c>
      <c r="F43" s="238">
        <v>12</v>
      </c>
      <c r="G43" s="176">
        <v>31816.928</v>
      </c>
      <c r="H43" s="176">
        <v>0</v>
      </c>
      <c r="I43" s="94">
        <f t="shared" si="10"/>
        <v>31816.928</v>
      </c>
      <c r="J43" s="239">
        <v>0</v>
      </c>
      <c r="K43" s="239">
        <v>0</v>
      </c>
      <c r="L43" s="240">
        <f t="shared" si="11"/>
        <v>0</v>
      </c>
      <c r="M43" s="16" t="str">
        <f t="shared" si="12"/>
        <v>N/A</v>
      </c>
      <c r="N43" s="241">
        <v>0</v>
      </c>
    </row>
    <row r="44" spans="1:14" hidden="1" outlineLevel="1" x14ac:dyDescent="0.2">
      <c r="A44" s="234" t="s">
        <v>104</v>
      </c>
      <c r="B44" s="235" t="s">
        <v>103</v>
      </c>
      <c r="C44" s="236" t="s">
        <v>62</v>
      </c>
      <c r="D44" s="237">
        <v>1</v>
      </c>
      <c r="E44" s="175">
        <v>1</v>
      </c>
      <c r="F44" s="238">
        <v>12</v>
      </c>
      <c r="G44" s="176">
        <v>31816.928</v>
      </c>
      <c r="H44" s="176">
        <v>0</v>
      </c>
      <c r="I44" s="94">
        <f t="shared" si="10"/>
        <v>31816.928</v>
      </c>
      <c r="J44" s="239">
        <v>0</v>
      </c>
      <c r="K44" s="239">
        <v>0</v>
      </c>
      <c r="L44" s="240">
        <f t="shared" si="11"/>
        <v>0</v>
      </c>
      <c r="M44" s="16" t="str">
        <f t="shared" si="12"/>
        <v>N/A</v>
      </c>
      <c r="N44" s="241">
        <v>37266.83</v>
      </c>
    </row>
    <row r="45" spans="1:14" hidden="1" outlineLevel="1" x14ac:dyDescent="0.2">
      <c r="A45" s="234" t="s">
        <v>105</v>
      </c>
      <c r="B45" s="235" t="s">
        <v>106</v>
      </c>
      <c r="C45" s="236" t="s">
        <v>62</v>
      </c>
      <c r="D45" s="237">
        <v>1</v>
      </c>
      <c r="E45" s="175">
        <v>1</v>
      </c>
      <c r="F45" s="238">
        <v>12</v>
      </c>
      <c r="G45" s="176">
        <v>58487</v>
      </c>
      <c r="H45" s="176">
        <v>0</v>
      </c>
      <c r="I45" s="94">
        <f t="shared" si="10"/>
        <v>58487</v>
      </c>
      <c r="J45" s="239">
        <v>0</v>
      </c>
      <c r="K45" s="239">
        <v>0</v>
      </c>
      <c r="L45" s="240">
        <f t="shared" si="11"/>
        <v>0</v>
      </c>
      <c r="M45" s="16" t="str">
        <f t="shared" si="12"/>
        <v>N/A</v>
      </c>
      <c r="N45" s="241">
        <v>75251.050000000017</v>
      </c>
    </row>
    <row r="46" spans="1:14" hidden="1" outlineLevel="1" x14ac:dyDescent="0.2">
      <c r="A46" s="234" t="s">
        <v>107</v>
      </c>
      <c r="B46" s="235" t="s">
        <v>106</v>
      </c>
      <c r="C46" s="236" t="s">
        <v>62</v>
      </c>
      <c r="D46" s="237">
        <v>1</v>
      </c>
      <c r="E46" s="175">
        <v>1</v>
      </c>
      <c r="F46" s="238">
        <v>12</v>
      </c>
      <c r="G46" s="176">
        <v>58487</v>
      </c>
      <c r="H46" s="176">
        <v>0</v>
      </c>
      <c r="I46" s="94">
        <f t="shared" si="10"/>
        <v>58487</v>
      </c>
      <c r="J46" s="239">
        <v>0</v>
      </c>
      <c r="K46" s="239">
        <v>0</v>
      </c>
      <c r="L46" s="240">
        <f t="shared" si="11"/>
        <v>0</v>
      </c>
      <c r="M46" s="16" t="str">
        <f t="shared" si="12"/>
        <v>N/A</v>
      </c>
      <c r="N46" s="241">
        <v>70609.450000000026</v>
      </c>
    </row>
    <row r="47" spans="1:14" hidden="1" outlineLevel="1" x14ac:dyDescent="0.2">
      <c r="A47" s="234" t="s">
        <v>108</v>
      </c>
      <c r="B47" s="235" t="s">
        <v>106</v>
      </c>
      <c r="C47" s="236" t="s">
        <v>62</v>
      </c>
      <c r="D47" s="237">
        <v>1</v>
      </c>
      <c r="E47" s="175">
        <v>1</v>
      </c>
      <c r="F47" s="238">
        <v>12</v>
      </c>
      <c r="G47" s="176">
        <v>58487</v>
      </c>
      <c r="H47" s="176">
        <v>0</v>
      </c>
      <c r="I47" s="94">
        <f t="shared" si="10"/>
        <v>58487</v>
      </c>
      <c r="J47" s="239">
        <v>0</v>
      </c>
      <c r="K47" s="239">
        <v>0</v>
      </c>
      <c r="L47" s="240">
        <f t="shared" si="11"/>
        <v>0</v>
      </c>
      <c r="M47" s="16" t="str">
        <f t="shared" si="12"/>
        <v>N/A</v>
      </c>
      <c r="N47" s="241">
        <v>0</v>
      </c>
    </row>
    <row r="48" spans="1:14" hidden="1" outlineLevel="1" x14ac:dyDescent="0.2">
      <c r="A48" s="234" t="s">
        <v>111</v>
      </c>
      <c r="B48" s="235" t="s">
        <v>112</v>
      </c>
      <c r="C48" s="236" t="s">
        <v>62</v>
      </c>
      <c r="D48" s="237">
        <v>1</v>
      </c>
      <c r="E48" s="175">
        <v>1</v>
      </c>
      <c r="F48" s="238">
        <v>12</v>
      </c>
      <c r="G48" s="176">
        <v>31816.928</v>
      </c>
      <c r="H48" s="176">
        <v>0</v>
      </c>
      <c r="I48" s="94">
        <f t="shared" si="10"/>
        <v>31816.928</v>
      </c>
      <c r="J48" s="239">
        <v>0</v>
      </c>
      <c r="K48" s="239">
        <v>0</v>
      </c>
      <c r="L48" s="240">
        <f t="shared" si="11"/>
        <v>0</v>
      </c>
      <c r="M48" s="16" t="str">
        <f t="shared" si="12"/>
        <v>N/A</v>
      </c>
      <c r="N48" s="241">
        <v>31201.999999999993</v>
      </c>
    </row>
    <row r="49" spans="1:14" hidden="1" outlineLevel="1" x14ac:dyDescent="0.2">
      <c r="A49" s="234" t="s">
        <v>113</v>
      </c>
      <c r="B49" s="235" t="s">
        <v>112</v>
      </c>
      <c r="C49" s="236" t="s">
        <v>62</v>
      </c>
      <c r="D49" s="237">
        <v>1</v>
      </c>
      <c r="E49" s="175">
        <v>1</v>
      </c>
      <c r="F49" s="238">
        <v>12</v>
      </c>
      <c r="G49" s="176">
        <v>31816.928</v>
      </c>
      <c r="H49" s="176">
        <v>0</v>
      </c>
      <c r="I49" s="94">
        <f t="shared" si="10"/>
        <v>31816.928</v>
      </c>
      <c r="J49" s="239">
        <v>0</v>
      </c>
      <c r="K49" s="239">
        <v>0</v>
      </c>
      <c r="L49" s="240">
        <f t="shared" si="11"/>
        <v>0</v>
      </c>
      <c r="M49" s="16" t="str">
        <f t="shared" si="12"/>
        <v>N/A</v>
      </c>
      <c r="N49" s="241">
        <v>13427</v>
      </c>
    </row>
    <row r="50" spans="1:14" hidden="1" outlineLevel="1" x14ac:dyDescent="0.2">
      <c r="A50" s="234" t="s">
        <v>114</v>
      </c>
      <c r="B50" s="235" t="s">
        <v>112</v>
      </c>
      <c r="C50" s="236" t="s">
        <v>62</v>
      </c>
      <c r="D50" s="237">
        <v>1</v>
      </c>
      <c r="E50" s="175">
        <v>1</v>
      </c>
      <c r="F50" s="238">
        <v>9</v>
      </c>
      <c r="G50" s="176">
        <v>25130</v>
      </c>
      <c r="H50" s="176">
        <v>25130.400000000001</v>
      </c>
      <c r="I50" s="94">
        <f t="shared" si="10"/>
        <v>-0.40000000000145519</v>
      </c>
      <c r="J50" s="239">
        <v>16189.2016</v>
      </c>
      <c r="K50" s="239">
        <v>8940.298399999996</v>
      </c>
      <c r="L50" s="240">
        <f t="shared" si="11"/>
        <v>25129.499999999996</v>
      </c>
      <c r="M50" s="16">
        <f t="shared" si="12"/>
        <v>0.99996418680164245</v>
      </c>
      <c r="N50" s="241">
        <v>43528.24</v>
      </c>
    </row>
    <row r="51" spans="1:14" hidden="1" outlineLevel="1" x14ac:dyDescent="0.2">
      <c r="A51" s="234" t="s">
        <v>115</v>
      </c>
      <c r="B51" s="235" t="s">
        <v>116</v>
      </c>
      <c r="C51" s="236" t="s">
        <v>62</v>
      </c>
      <c r="D51" s="237">
        <v>1</v>
      </c>
      <c r="E51" s="175">
        <v>1</v>
      </c>
      <c r="F51" s="238">
        <v>12</v>
      </c>
      <c r="G51" s="176">
        <v>31816.928</v>
      </c>
      <c r="H51" s="176">
        <v>0</v>
      </c>
      <c r="I51" s="94">
        <f t="shared" si="10"/>
        <v>31816.928</v>
      </c>
      <c r="J51" s="239">
        <v>0</v>
      </c>
      <c r="K51" s="239">
        <v>0</v>
      </c>
      <c r="L51" s="240">
        <f t="shared" si="11"/>
        <v>0</v>
      </c>
      <c r="M51" s="16" t="str">
        <f t="shared" si="12"/>
        <v>N/A</v>
      </c>
      <c r="N51" s="241">
        <v>0</v>
      </c>
    </row>
    <row r="52" spans="1:14" hidden="1" outlineLevel="1" x14ac:dyDescent="0.2">
      <c r="A52" s="234" t="s">
        <v>117</v>
      </c>
      <c r="B52" s="235" t="s">
        <v>116</v>
      </c>
      <c r="C52" s="236" t="s">
        <v>62</v>
      </c>
      <c r="D52" s="237">
        <v>1</v>
      </c>
      <c r="E52" s="175">
        <v>1</v>
      </c>
      <c r="F52" s="238">
        <v>12</v>
      </c>
      <c r="G52" s="176">
        <v>32378.403200000001</v>
      </c>
      <c r="H52" s="176">
        <v>0</v>
      </c>
      <c r="I52" s="94">
        <f t="shared" si="10"/>
        <v>32378.403200000001</v>
      </c>
      <c r="J52" s="239">
        <v>0</v>
      </c>
      <c r="K52" s="239">
        <v>0</v>
      </c>
      <c r="L52" s="240">
        <f t="shared" si="11"/>
        <v>0</v>
      </c>
      <c r="M52" s="16" t="str">
        <f t="shared" si="12"/>
        <v>N/A</v>
      </c>
      <c r="N52" s="241">
        <v>0</v>
      </c>
    </row>
    <row r="53" spans="1:14" collapsed="1" x14ac:dyDescent="0.2">
      <c r="A53" s="234"/>
      <c r="B53" s="235"/>
      <c r="C53" s="236" t="s">
        <v>62</v>
      </c>
      <c r="D53" s="237">
        <f>SUM(D27:D52)</f>
        <v>26</v>
      </c>
      <c r="E53" s="175"/>
      <c r="F53" s="238"/>
      <c r="G53" s="176">
        <f t="shared" ref="G53:L53" si="13">SUM(G27:G52)</f>
        <v>1149028.0841719999</v>
      </c>
      <c r="H53" s="176">
        <f t="shared" si="13"/>
        <v>114197.12880000001</v>
      </c>
      <c r="I53" s="94">
        <f t="shared" si="13"/>
        <v>1034830.9553719996</v>
      </c>
      <c r="J53" s="239">
        <f t="shared" si="13"/>
        <v>57098.563399999999</v>
      </c>
      <c r="K53" s="239">
        <f t="shared" si="13"/>
        <v>57098.335399999996</v>
      </c>
      <c r="L53" s="240">
        <f t="shared" si="13"/>
        <v>114196.8988</v>
      </c>
      <c r="M53" s="16">
        <f t="shared" si="12"/>
        <v>0.99999798593885481</v>
      </c>
      <c r="N53" s="241">
        <f>SUM(N27:N52)</f>
        <v>970556.45</v>
      </c>
    </row>
    <row r="54" spans="1:14" hidden="1" outlineLevel="2" x14ac:dyDescent="0.2">
      <c r="A54" s="234" t="s">
        <v>73</v>
      </c>
      <c r="B54" s="235" t="s">
        <v>74</v>
      </c>
      <c r="C54" s="236" t="s">
        <v>59</v>
      </c>
      <c r="D54" s="237">
        <v>1</v>
      </c>
      <c r="E54" s="175">
        <v>1</v>
      </c>
      <c r="F54" s="238">
        <v>12</v>
      </c>
      <c r="G54" s="176">
        <v>36252.58208</v>
      </c>
      <c r="H54" s="176">
        <v>0</v>
      </c>
      <c r="I54" s="94">
        <f>G54-H54</f>
        <v>36252.58208</v>
      </c>
      <c r="J54" s="239">
        <v>0</v>
      </c>
      <c r="K54" s="239">
        <v>0</v>
      </c>
      <c r="L54" s="240">
        <f>SUM(J54:K54)</f>
        <v>0</v>
      </c>
      <c r="M54" s="16" t="str">
        <f t="shared" si="12"/>
        <v>N/A</v>
      </c>
      <c r="N54" s="241">
        <v>44967.850000000006</v>
      </c>
    </row>
    <row r="55" spans="1:14" hidden="1" outlineLevel="2" x14ac:dyDescent="0.2">
      <c r="A55" s="234" t="s">
        <v>81</v>
      </c>
      <c r="B55" s="235" t="s">
        <v>82</v>
      </c>
      <c r="C55" s="236" t="s">
        <v>59</v>
      </c>
      <c r="D55" s="237">
        <v>1</v>
      </c>
      <c r="E55" s="175">
        <v>1</v>
      </c>
      <c r="F55" s="238">
        <v>12</v>
      </c>
      <c r="G55" s="176">
        <v>37791.599999999999</v>
      </c>
      <c r="H55" s="176">
        <v>0</v>
      </c>
      <c r="I55" s="94">
        <f>G55-H55</f>
        <v>37791.599999999999</v>
      </c>
      <c r="J55" s="239">
        <v>0</v>
      </c>
      <c r="K55" s="239">
        <v>0</v>
      </c>
      <c r="L55" s="240">
        <f>SUM(J55:K55)</f>
        <v>0</v>
      </c>
      <c r="M55" s="16" t="str">
        <f t="shared" si="12"/>
        <v>N/A</v>
      </c>
      <c r="N55" s="241">
        <v>41906.11</v>
      </c>
    </row>
    <row r="56" spans="1:14" hidden="1" outlineLevel="2" x14ac:dyDescent="0.2">
      <c r="A56" s="234" t="s">
        <v>109</v>
      </c>
      <c r="B56" s="235" t="s">
        <v>110</v>
      </c>
      <c r="C56" s="236" t="s">
        <v>59</v>
      </c>
      <c r="D56" s="237">
        <v>1</v>
      </c>
      <c r="E56" s="175">
        <v>1</v>
      </c>
      <c r="F56" s="238">
        <v>12</v>
      </c>
      <c r="G56" s="176">
        <v>31816.928</v>
      </c>
      <c r="H56" s="176">
        <v>0</v>
      </c>
      <c r="I56" s="94">
        <f>G56-H56</f>
        <v>31816.928</v>
      </c>
      <c r="J56" s="239">
        <v>0</v>
      </c>
      <c r="K56" s="239">
        <v>0</v>
      </c>
      <c r="L56" s="240">
        <f>SUM(J56:K56)</f>
        <v>0</v>
      </c>
      <c r="M56" s="16" t="str">
        <f t="shared" si="12"/>
        <v>N/A</v>
      </c>
      <c r="N56" s="241">
        <v>9463.08</v>
      </c>
    </row>
    <row r="57" spans="1:14" collapsed="1" x14ac:dyDescent="0.2">
      <c r="A57" s="234"/>
      <c r="B57" s="235"/>
      <c r="C57" s="236" t="s">
        <v>59</v>
      </c>
      <c r="D57" s="350">
        <f>SUM(D54:D56)</f>
        <v>3</v>
      </c>
      <c r="E57" s="351"/>
      <c r="F57" s="247"/>
      <c r="G57" s="176">
        <f t="shared" ref="G57:L57" si="14">SUM(G54:G56)</f>
        <v>105861.11008</v>
      </c>
      <c r="H57" s="176">
        <f t="shared" si="14"/>
        <v>0</v>
      </c>
      <c r="I57" s="94">
        <f t="shared" si="14"/>
        <v>105861.11008</v>
      </c>
      <c r="J57" s="239">
        <f t="shared" si="14"/>
        <v>0</v>
      </c>
      <c r="K57" s="239">
        <f t="shared" si="14"/>
        <v>0</v>
      </c>
      <c r="L57" s="240">
        <f t="shared" si="14"/>
        <v>0</v>
      </c>
      <c r="M57" s="16" t="str">
        <f t="shared" si="12"/>
        <v>N/A</v>
      </c>
      <c r="N57" s="241">
        <f>SUM(N54:N56)</f>
        <v>96337.040000000008</v>
      </c>
    </row>
    <row r="58" spans="1:14" x14ac:dyDescent="0.2">
      <c r="A58" s="242"/>
      <c r="B58" s="243"/>
      <c r="C58" s="244"/>
      <c r="D58" s="245"/>
      <c r="E58" s="246"/>
      <c r="F58" s="247"/>
      <c r="G58" s="176">
        <v>0</v>
      </c>
      <c r="H58" s="176">
        <v>0</v>
      </c>
      <c r="I58" s="94">
        <f t="shared" ref="I58:I59" si="15">G58-H58</f>
        <v>0</v>
      </c>
      <c r="J58" s="239">
        <v>0</v>
      </c>
      <c r="K58" s="239">
        <v>0</v>
      </c>
      <c r="L58" s="240">
        <f t="shared" ref="L58:L59" si="16">SUM(J58:K58)</f>
        <v>0</v>
      </c>
      <c r="M58" s="16" t="str">
        <f t="shared" ref="M58:M60" si="17">IFERROR(L58/H58,"N/A")</f>
        <v>N/A</v>
      </c>
      <c r="N58" s="241">
        <v>0</v>
      </c>
    </row>
    <row r="59" spans="1:14" x14ac:dyDescent="0.2">
      <c r="A59" s="242"/>
      <c r="B59" s="243"/>
      <c r="C59" s="244"/>
      <c r="D59" s="245"/>
      <c r="E59" s="246"/>
      <c r="F59" s="247"/>
      <c r="G59" s="176">
        <v>0</v>
      </c>
      <c r="H59" s="176">
        <v>0</v>
      </c>
      <c r="I59" s="94">
        <f t="shared" si="15"/>
        <v>0</v>
      </c>
      <c r="J59" s="239">
        <v>0</v>
      </c>
      <c r="K59" s="239">
        <v>0</v>
      </c>
      <c r="L59" s="240">
        <f t="shared" si="16"/>
        <v>0</v>
      </c>
      <c r="M59" s="16" t="str">
        <f t="shared" si="17"/>
        <v>N/A</v>
      </c>
      <c r="N59" s="241">
        <v>0</v>
      </c>
    </row>
    <row r="60" spans="1:14" ht="13.5" thickBot="1" x14ac:dyDescent="0.25">
      <c r="A60" s="248"/>
      <c r="B60" s="249"/>
      <c r="C60" s="250" t="s">
        <v>118</v>
      </c>
      <c r="D60" s="352">
        <f>SUM(D57,D53)</f>
        <v>29</v>
      </c>
      <c r="E60" s="251"/>
      <c r="F60" s="252"/>
      <c r="G60" s="87">
        <f t="shared" ref="G60:L60" si="18">SUM(G57,G53)</f>
        <v>1254889.194252</v>
      </c>
      <c r="H60" s="87">
        <f t="shared" si="18"/>
        <v>114197.12880000001</v>
      </c>
      <c r="I60" s="87">
        <f t="shared" si="18"/>
        <v>1140692.0654519997</v>
      </c>
      <c r="J60" s="87">
        <f t="shared" si="18"/>
        <v>57098.563399999999</v>
      </c>
      <c r="K60" s="87">
        <f t="shared" si="18"/>
        <v>57098.335399999996</v>
      </c>
      <c r="L60" s="87">
        <f t="shared" si="18"/>
        <v>114196.8988</v>
      </c>
      <c r="M60" s="68">
        <f t="shared" si="17"/>
        <v>0.99999798593885481</v>
      </c>
      <c r="N60" s="88">
        <f>SUM(N57,N53)</f>
        <v>1066893.49</v>
      </c>
    </row>
    <row r="61" spans="1:14" ht="13.5" thickBot="1" x14ac:dyDescent="0.25"/>
    <row r="62" spans="1:14" x14ac:dyDescent="0.2">
      <c r="A62" s="253" t="s">
        <v>119</v>
      </c>
      <c r="B62" s="254"/>
      <c r="C62" s="254"/>
      <c r="D62" s="254"/>
      <c r="E62" s="254"/>
      <c r="F62" s="255"/>
      <c r="G62" s="256"/>
      <c r="H62" s="256"/>
      <c r="I62" s="256"/>
      <c r="J62" s="256"/>
      <c r="K62" s="256"/>
      <c r="L62" s="256"/>
      <c r="M62" s="4"/>
      <c r="N62" s="3"/>
    </row>
    <row r="63" spans="1:14" s="230" customFormat="1" ht="11.25" x14ac:dyDescent="0.2">
      <c r="A63" s="257" t="s">
        <v>120</v>
      </c>
      <c r="B63" s="227"/>
      <c r="C63" s="227"/>
      <c r="D63" s="227"/>
      <c r="E63" s="227"/>
      <c r="F63" s="228"/>
      <c r="G63" s="229"/>
      <c r="H63" s="229"/>
      <c r="I63" s="229"/>
      <c r="J63" s="229"/>
      <c r="K63" s="229"/>
      <c r="L63" s="229"/>
      <c r="M63" s="6"/>
      <c r="N63" s="5"/>
    </row>
    <row r="64" spans="1:14" ht="33.75" x14ac:dyDescent="0.2">
      <c r="A64" s="258" t="s">
        <v>121</v>
      </c>
      <c r="B64" s="259"/>
      <c r="C64" s="260"/>
      <c r="D64" s="260"/>
      <c r="E64" s="260"/>
      <c r="F64" s="260"/>
      <c r="G64" s="233" t="s">
        <v>39</v>
      </c>
      <c r="H64" s="233" t="s">
        <v>40</v>
      </c>
      <c r="I64" s="233" t="s">
        <v>41</v>
      </c>
      <c r="J64" s="233" t="s">
        <v>42</v>
      </c>
      <c r="K64" s="233" t="s">
        <v>43</v>
      </c>
      <c r="L64" s="233" t="s">
        <v>44</v>
      </c>
      <c r="M64" s="24" t="s">
        <v>45</v>
      </c>
      <c r="N64" s="25" t="s">
        <v>46</v>
      </c>
    </row>
    <row r="65" spans="1:14" x14ac:dyDescent="0.2">
      <c r="A65" s="261" t="s">
        <v>122</v>
      </c>
      <c r="B65" s="262" t="s">
        <v>123</v>
      </c>
      <c r="C65" s="177">
        <f>H65/$H$60</f>
        <v>3.8499999325727348E-2</v>
      </c>
      <c r="D65" s="263"/>
      <c r="E65" s="264"/>
      <c r="F65" s="265"/>
      <c r="G65" s="178">
        <v>49071.752878192005</v>
      </c>
      <c r="H65" s="178">
        <v>4396.5893817999995</v>
      </c>
      <c r="I65" s="89">
        <f t="shared" ref="I65" si="19">G65-H65</f>
        <v>44675.163496392008</v>
      </c>
      <c r="J65" s="239">
        <v>2198.2946908999998</v>
      </c>
      <c r="K65" s="239">
        <v>2198.2946908999998</v>
      </c>
      <c r="L65" s="89">
        <f>SUM(J65:K65)</f>
        <v>4396.5893817999995</v>
      </c>
      <c r="M65" s="16">
        <f>IFERROR(L65/H65,"N/A")</f>
        <v>1</v>
      </c>
      <c r="N65" s="266">
        <v>45172.339999999967</v>
      </c>
    </row>
    <row r="66" spans="1:14" x14ac:dyDescent="0.2">
      <c r="A66" s="267" t="s">
        <v>124</v>
      </c>
      <c r="B66" s="262" t="s">
        <v>125</v>
      </c>
      <c r="C66" s="177">
        <f t="shared" ref="C66:C68" si="20">H66/$H$60</f>
        <v>7.7999998633941133E-3</v>
      </c>
      <c r="D66" s="263"/>
      <c r="E66" s="264"/>
      <c r="F66" s="265"/>
      <c r="G66" s="178">
        <v>8700</v>
      </c>
      <c r="H66" s="178">
        <v>890.73758903999999</v>
      </c>
      <c r="I66" s="94">
        <f t="shared" ref="I66:I70" si="21">G66-H66</f>
        <v>7809.2624109600001</v>
      </c>
      <c r="J66" s="239">
        <v>224.16999999999993</v>
      </c>
      <c r="K66" s="239">
        <v>0</v>
      </c>
      <c r="L66" s="94">
        <f t="shared" ref="L66:L70" si="22">SUM(J66:K66)</f>
        <v>224.16999999999993</v>
      </c>
      <c r="M66" s="15">
        <f t="shared" ref="M66:M70" si="23">IFERROR(L66/H66,"N/A")</f>
        <v>0.25166783434120149</v>
      </c>
      <c r="N66" s="266">
        <v>562.24999999999989</v>
      </c>
    </row>
    <row r="67" spans="1:14" ht="38.25" x14ac:dyDescent="0.2">
      <c r="A67" s="267" t="s">
        <v>126</v>
      </c>
      <c r="B67" s="268" t="s">
        <v>127</v>
      </c>
      <c r="C67" s="177">
        <f t="shared" si="20"/>
        <v>0.13789999758487798</v>
      </c>
      <c r="D67" s="263"/>
      <c r="E67" s="264"/>
      <c r="F67" s="265"/>
      <c r="G67" s="178">
        <v>153591.69312000001</v>
      </c>
      <c r="H67" s="178">
        <v>15747.783785719999</v>
      </c>
      <c r="I67" s="94">
        <f t="shared" si="21"/>
        <v>137843.90933428</v>
      </c>
      <c r="J67" s="239">
        <v>8173.8918928599996</v>
      </c>
      <c r="K67" s="239">
        <v>8240.1918928599989</v>
      </c>
      <c r="L67" s="94">
        <f t="shared" si="22"/>
        <v>16414.083785719999</v>
      </c>
      <c r="M67" s="15">
        <f t="shared" si="23"/>
        <v>1.0423107155309179</v>
      </c>
      <c r="N67" s="266">
        <v>129047.82999999967</v>
      </c>
    </row>
    <row r="68" spans="1:14" x14ac:dyDescent="0.2">
      <c r="A68" s="267" t="s">
        <v>128</v>
      </c>
      <c r="B68" s="262" t="s">
        <v>129</v>
      </c>
      <c r="C68" s="177">
        <f t="shared" si="20"/>
        <v>7.6499998660211496E-2</v>
      </c>
      <c r="D68" s="263"/>
      <c r="E68" s="264"/>
      <c r="F68" s="265"/>
      <c r="G68" s="178">
        <v>97839.490807278009</v>
      </c>
      <c r="H68" s="178">
        <v>8736.0802002</v>
      </c>
      <c r="I68" s="94">
        <f t="shared" si="21"/>
        <v>89103.410607078011</v>
      </c>
      <c r="J68" s="239">
        <v>4368.0401001</v>
      </c>
      <c r="K68" s="239">
        <v>4368.0401001</v>
      </c>
      <c r="L68" s="94">
        <f t="shared" si="22"/>
        <v>8736.0802002</v>
      </c>
      <c r="M68" s="15">
        <f t="shared" si="23"/>
        <v>1</v>
      </c>
      <c r="N68" s="266">
        <v>92572.72</v>
      </c>
    </row>
    <row r="69" spans="1:14" x14ac:dyDescent="0.2">
      <c r="A69" s="267"/>
      <c r="B69" s="262"/>
      <c r="C69" s="179"/>
      <c r="D69" s="263"/>
      <c r="E69" s="264"/>
      <c r="F69" s="265"/>
      <c r="G69" s="178">
        <v>0</v>
      </c>
      <c r="H69" s="178">
        <v>0</v>
      </c>
      <c r="I69" s="94">
        <f t="shared" si="21"/>
        <v>0</v>
      </c>
      <c r="J69" s="239">
        <v>0</v>
      </c>
      <c r="K69" s="269">
        <v>0</v>
      </c>
      <c r="L69" s="94">
        <f t="shared" si="22"/>
        <v>0</v>
      </c>
      <c r="M69" s="15" t="str">
        <f t="shared" si="23"/>
        <v>N/A</v>
      </c>
      <c r="N69" s="266">
        <v>0</v>
      </c>
    </row>
    <row r="70" spans="1:14" x14ac:dyDescent="0.2">
      <c r="A70" s="267"/>
      <c r="B70" s="262"/>
      <c r="C70" s="179"/>
      <c r="D70" s="263"/>
      <c r="E70" s="264"/>
      <c r="F70" s="265"/>
      <c r="G70" s="178">
        <v>0</v>
      </c>
      <c r="H70" s="178">
        <v>0</v>
      </c>
      <c r="I70" s="94">
        <f t="shared" si="21"/>
        <v>0</v>
      </c>
      <c r="J70" s="239">
        <v>0</v>
      </c>
      <c r="K70" s="269">
        <v>0</v>
      </c>
      <c r="L70" s="94">
        <f t="shared" si="22"/>
        <v>0</v>
      </c>
      <c r="M70" s="15" t="str">
        <f t="shared" si="23"/>
        <v>N/A</v>
      </c>
      <c r="N70" s="266">
        <v>0</v>
      </c>
    </row>
    <row r="71" spans="1:14" ht="13.5" thickBot="1" x14ac:dyDescent="0.25">
      <c r="A71" s="221"/>
      <c r="B71" s="218"/>
      <c r="C71" s="270" t="s">
        <v>130</v>
      </c>
      <c r="D71" s="271"/>
      <c r="E71" s="271"/>
      <c r="F71" s="272"/>
      <c r="G71" s="95">
        <f t="shared" ref="G71:L71" si="24">SUM(G65:G70)</f>
        <v>309202.93680547003</v>
      </c>
      <c r="H71" s="95">
        <f t="shared" si="24"/>
        <v>29771.190956760001</v>
      </c>
      <c r="I71" s="95">
        <f t="shared" si="24"/>
        <v>279431.74584871001</v>
      </c>
      <c r="J71" s="95">
        <f t="shared" si="24"/>
        <v>14964.396683859999</v>
      </c>
      <c r="K71" s="95">
        <f t="shared" si="24"/>
        <v>14806.52668386</v>
      </c>
      <c r="L71" s="95">
        <f t="shared" si="24"/>
        <v>29770.923367719995</v>
      </c>
      <c r="M71" s="26">
        <f>IFERROR(L71/H71,"N/A")</f>
        <v>0.99999101181271532</v>
      </c>
      <c r="N71" s="96">
        <f>SUM(N65:N70)</f>
        <v>267355.13999999966</v>
      </c>
    </row>
    <row r="72" spans="1:14" ht="13.5" thickBot="1" x14ac:dyDescent="0.25"/>
    <row r="73" spans="1:14" s="230" customFormat="1" x14ac:dyDescent="0.2">
      <c r="A73" s="253" t="s">
        <v>131</v>
      </c>
      <c r="B73" s="254"/>
      <c r="C73" s="254"/>
      <c r="D73" s="254"/>
      <c r="E73" s="254"/>
      <c r="F73" s="255"/>
      <c r="G73" s="256"/>
      <c r="H73" s="256"/>
      <c r="I73" s="256"/>
      <c r="J73" s="256"/>
      <c r="K73" s="256"/>
      <c r="L73" s="256"/>
      <c r="M73" s="4"/>
      <c r="N73" s="3"/>
    </row>
    <row r="74" spans="1:14" s="230" customFormat="1" ht="11.25" x14ac:dyDescent="0.2">
      <c r="A74" s="257" t="s">
        <v>132</v>
      </c>
      <c r="B74" s="227"/>
      <c r="C74" s="227"/>
      <c r="D74" s="227"/>
      <c r="E74" s="227"/>
      <c r="F74" s="228"/>
      <c r="G74" s="229"/>
      <c r="H74" s="229"/>
      <c r="I74" s="229"/>
      <c r="J74" s="229"/>
      <c r="K74" s="229"/>
      <c r="L74" s="229"/>
      <c r="M74" s="6"/>
      <c r="N74" s="5"/>
    </row>
    <row r="75" spans="1:14" ht="33.75" x14ac:dyDescent="0.2">
      <c r="A75" s="258" t="s">
        <v>121</v>
      </c>
      <c r="B75" s="259"/>
      <c r="C75" s="260"/>
      <c r="D75" s="260"/>
      <c r="E75" s="260"/>
      <c r="F75" s="260"/>
      <c r="G75" s="233" t="s">
        <v>39</v>
      </c>
      <c r="H75" s="233" t="s">
        <v>40</v>
      </c>
      <c r="I75" s="233" t="s">
        <v>41</v>
      </c>
      <c r="J75" s="233" t="s">
        <v>42</v>
      </c>
      <c r="K75" s="233" t="s">
        <v>43</v>
      </c>
      <c r="L75" s="233" t="s">
        <v>44</v>
      </c>
      <c r="M75" s="24" t="s">
        <v>45</v>
      </c>
      <c r="N75" s="25" t="s">
        <v>46</v>
      </c>
    </row>
    <row r="76" spans="1:14" ht="25.5" x14ac:dyDescent="0.2">
      <c r="A76" s="261" t="s">
        <v>133</v>
      </c>
      <c r="B76" s="268" t="s">
        <v>134</v>
      </c>
      <c r="C76" s="180">
        <f>H76/12</f>
        <v>0</v>
      </c>
      <c r="D76" s="273"/>
      <c r="E76" s="274"/>
      <c r="F76" s="265"/>
      <c r="G76" s="178">
        <v>92.37</v>
      </c>
      <c r="H76" s="178">
        <v>0</v>
      </c>
      <c r="I76" s="89">
        <f>G76-H76</f>
        <v>92.37</v>
      </c>
      <c r="J76" s="239">
        <v>0</v>
      </c>
      <c r="K76" s="239">
        <v>0</v>
      </c>
      <c r="L76" s="89">
        <f>SUM(J76:K76)</f>
        <v>0</v>
      </c>
      <c r="M76" s="16" t="str">
        <f>IFERROR(L76/H76,"N/A")</f>
        <v>N/A</v>
      </c>
      <c r="N76" s="266">
        <v>620.21</v>
      </c>
    </row>
    <row r="77" spans="1:14" x14ac:dyDescent="0.2">
      <c r="A77" s="267"/>
      <c r="B77" s="262"/>
      <c r="C77" s="177"/>
      <c r="D77" s="273"/>
      <c r="E77" s="274"/>
      <c r="F77" s="265"/>
      <c r="G77" s="178">
        <v>0</v>
      </c>
      <c r="H77" s="178">
        <v>0</v>
      </c>
      <c r="I77" s="94">
        <f t="shared" ref="I77:I78" si="25">G77-H77</f>
        <v>0</v>
      </c>
      <c r="J77" s="239">
        <v>0</v>
      </c>
      <c r="K77" s="269">
        <v>0</v>
      </c>
      <c r="L77" s="94">
        <f t="shared" ref="L77:L78" si="26">SUM(J77:K77)</f>
        <v>0</v>
      </c>
      <c r="M77" s="15" t="str">
        <f t="shared" ref="M77:M78" si="27">IFERROR(L77/H77,"N/A")</f>
        <v>N/A</v>
      </c>
      <c r="N77" s="266">
        <v>0</v>
      </c>
    </row>
    <row r="78" spans="1:14" x14ac:dyDescent="0.2">
      <c r="A78" s="267"/>
      <c r="B78" s="268"/>
      <c r="C78" s="177"/>
      <c r="D78" s="273"/>
      <c r="E78" s="274"/>
      <c r="F78" s="265"/>
      <c r="G78" s="178">
        <v>0</v>
      </c>
      <c r="H78" s="178">
        <v>0</v>
      </c>
      <c r="I78" s="97">
        <f t="shared" si="25"/>
        <v>0</v>
      </c>
      <c r="J78" s="275">
        <v>0</v>
      </c>
      <c r="K78" s="275">
        <v>0</v>
      </c>
      <c r="L78" s="94">
        <f t="shared" si="26"/>
        <v>0</v>
      </c>
      <c r="M78" s="15" t="str">
        <f t="shared" si="27"/>
        <v>N/A</v>
      </c>
      <c r="N78" s="266">
        <v>0</v>
      </c>
    </row>
    <row r="79" spans="1:14" ht="13.5" thickBot="1" x14ac:dyDescent="0.25">
      <c r="A79" s="221"/>
      <c r="B79" s="218"/>
      <c r="C79" s="270" t="s">
        <v>135</v>
      </c>
      <c r="D79" s="271"/>
      <c r="E79" s="271"/>
      <c r="F79" s="272"/>
      <c r="G79" s="95">
        <f t="shared" ref="G79:L79" si="28">SUM(G76:G78)</f>
        <v>92.37</v>
      </c>
      <c r="H79" s="95">
        <f t="shared" si="28"/>
        <v>0</v>
      </c>
      <c r="I79" s="95">
        <f t="shared" si="28"/>
        <v>92.37</v>
      </c>
      <c r="J79" s="95">
        <f t="shared" si="28"/>
        <v>0</v>
      </c>
      <c r="K79" s="95">
        <f t="shared" si="28"/>
        <v>0</v>
      </c>
      <c r="L79" s="95">
        <f t="shared" si="28"/>
        <v>0</v>
      </c>
      <c r="M79" s="26" t="str">
        <f>IFERROR(L79/H79,"N/A")</f>
        <v>N/A</v>
      </c>
      <c r="N79" s="96">
        <f>SUM(N76:N78)</f>
        <v>620.21</v>
      </c>
    </row>
    <row r="80" spans="1:14" ht="13.5" thickBot="1" x14ac:dyDescent="0.25"/>
    <row r="81" spans="1:14" s="230" customFormat="1" x14ac:dyDescent="0.2">
      <c r="A81" s="276" t="s">
        <v>136</v>
      </c>
      <c r="B81" s="254"/>
      <c r="C81" s="254"/>
      <c r="D81" s="254"/>
      <c r="E81" s="254"/>
      <c r="F81" s="255"/>
      <c r="G81" s="256"/>
      <c r="H81" s="256"/>
      <c r="I81" s="256"/>
      <c r="J81" s="256"/>
      <c r="K81" s="256"/>
      <c r="L81" s="256"/>
      <c r="M81" s="4"/>
      <c r="N81" s="3"/>
    </row>
    <row r="82" spans="1:14" x14ac:dyDescent="0.2">
      <c r="A82" s="257" t="s">
        <v>137</v>
      </c>
      <c r="B82" s="227"/>
      <c r="C82" s="227"/>
      <c r="D82" s="227"/>
      <c r="E82" s="227"/>
      <c r="F82" s="228"/>
      <c r="G82" s="229"/>
      <c r="H82" s="229"/>
      <c r="I82" s="229"/>
      <c r="J82" s="229"/>
      <c r="K82" s="229"/>
      <c r="L82" s="229"/>
      <c r="M82" s="6"/>
      <c r="N82" s="5"/>
    </row>
    <row r="83" spans="1:14" ht="33.75" x14ac:dyDescent="0.2">
      <c r="A83" s="258" t="s">
        <v>121</v>
      </c>
      <c r="B83" s="259"/>
      <c r="C83" s="260"/>
      <c r="D83" s="260"/>
      <c r="E83" s="260"/>
      <c r="F83" s="260"/>
      <c r="G83" s="233" t="s">
        <v>39</v>
      </c>
      <c r="H83" s="233" t="s">
        <v>40</v>
      </c>
      <c r="I83" s="233" t="s">
        <v>41</v>
      </c>
      <c r="J83" s="233" t="s">
        <v>42</v>
      </c>
      <c r="K83" s="233" t="s">
        <v>43</v>
      </c>
      <c r="L83" s="233" t="s">
        <v>44</v>
      </c>
      <c r="M83" s="24" t="s">
        <v>45</v>
      </c>
      <c r="N83" s="25" t="s">
        <v>46</v>
      </c>
    </row>
    <row r="84" spans="1:14" ht="25.5" x14ac:dyDescent="0.2">
      <c r="A84" s="277" t="s">
        <v>138</v>
      </c>
      <c r="B84" s="278" t="s">
        <v>139</v>
      </c>
      <c r="C84" s="180">
        <f>H84/12</f>
        <v>251.86250000000004</v>
      </c>
      <c r="D84" s="273"/>
      <c r="E84" s="274"/>
      <c r="F84" s="265"/>
      <c r="G84" s="178">
        <v>22151.775000000001</v>
      </c>
      <c r="H84" s="178">
        <v>3022.3500000000004</v>
      </c>
      <c r="I84" s="89">
        <f t="shared" ref="I84:I102" si="29">G84-H84</f>
        <v>19129.425000000003</v>
      </c>
      <c r="J84" s="239">
        <v>1278.7299999999998</v>
      </c>
      <c r="K84" s="239">
        <v>1568.0699999999995</v>
      </c>
      <c r="L84" s="89">
        <f>SUM(J84:K84)</f>
        <v>2846.7999999999993</v>
      </c>
      <c r="M84" s="16">
        <f>IFERROR(L84/H84,"N/A")</f>
        <v>0.94191605869604744</v>
      </c>
      <c r="N84" s="266">
        <v>11062.620000000003</v>
      </c>
    </row>
    <row r="85" spans="1:14" ht="38.25" x14ac:dyDescent="0.2">
      <c r="A85" s="277" t="s">
        <v>140</v>
      </c>
      <c r="B85" s="278" t="s">
        <v>141</v>
      </c>
      <c r="C85" s="180">
        <f>H85/12</f>
        <v>981.73625000000004</v>
      </c>
      <c r="D85" s="273"/>
      <c r="E85" s="274"/>
      <c r="F85" s="265"/>
      <c r="G85" s="178">
        <v>86159.834999999992</v>
      </c>
      <c r="H85" s="178">
        <v>11780.835000000001</v>
      </c>
      <c r="I85" s="94">
        <f t="shared" si="29"/>
        <v>74378.999999999985</v>
      </c>
      <c r="J85" s="239">
        <v>0</v>
      </c>
      <c r="K85" s="239">
        <v>11800.835000000001</v>
      </c>
      <c r="L85" s="94">
        <f>SUM(J85:K85)</f>
        <v>11800.835000000001</v>
      </c>
      <c r="M85" s="15">
        <f>IFERROR(L85/H85,"N/A")</f>
        <v>1.0016976725333986</v>
      </c>
      <c r="N85" s="266">
        <v>60826.190000000017</v>
      </c>
    </row>
    <row r="86" spans="1:14" ht="25.5" x14ac:dyDescent="0.2">
      <c r="A86" s="277" t="s">
        <v>142</v>
      </c>
      <c r="B86" s="278" t="s">
        <v>143</v>
      </c>
      <c r="C86" s="180">
        <f>H86/12</f>
        <v>115.17125</v>
      </c>
      <c r="D86" s="273"/>
      <c r="E86" s="274"/>
      <c r="F86" s="265"/>
      <c r="G86" s="178">
        <v>16637.744999999999</v>
      </c>
      <c r="H86" s="178">
        <v>1382.0550000000001</v>
      </c>
      <c r="I86" s="89">
        <f t="shared" si="29"/>
        <v>15255.689999999999</v>
      </c>
      <c r="J86" s="239">
        <v>1398.56</v>
      </c>
      <c r="K86" s="239">
        <v>-16.504999999999882</v>
      </c>
      <c r="L86" s="89">
        <f t="shared" ref="L86:L100" si="30">SUM(J86:K86)</f>
        <v>1382.0550000000001</v>
      </c>
      <c r="M86" s="16">
        <f t="shared" ref="M86:M100" si="31">IFERROR(L86/H86,"N/A")</f>
        <v>1</v>
      </c>
      <c r="N86" s="266">
        <v>11083.339999999998</v>
      </c>
    </row>
    <row r="87" spans="1:14" x14ac:dyDescent="0.2">
      <c r="A87" s="277" t="s">
        <v>144</v>
      </c>
      <c r="B87" s="278"/>
      <c r="C87" s="180"/>
      <c r="D87" s="273"/>
      <c r="E87" s="274"/>
      <c r="F87" s="265"/>
      <c r="G87" s="178">
        <v>11878.2</v>
      </c>
      <c r="H87" s="178">
        <v>0</v>
      </c>
      <c r="I87" s="89">
        <f t="shared" ref="I87:I93" si="32">G87-H87</f>
        <v>11878.2</v>
      </c>
      <c r="J87" s="239">
        <v>0</v>
      </c>
      <c r="K87" s="239">
        <v>0</v>
      </c>
      <c r="L87" s="89">
        <f t="shared" ref="L87:L93" si="33">SUM(J87:K87)</f>
        <v>0</v>
      </c>
      <c r="M87" s="16" t="str">
        <f t="shared" ref="M87:M93" si="34">IFERROR(L87/H87,"N/A")</f>
        <v>N/A</v>
      </c>
      <c r="N87" s="266">
        <v>0</v>
      </c>
    </row>
    <row r="88" spans="1:14" ht="51" x14ac:dyDescent="0.2">
      <c r="A88" s="277" t="s">
        <v>145</v>
      </c>
      <c r="B88" s="278" t="s">
        <v>146</v>
      </c>
      <c r="C88" s="180">
        <f>H88/12</f>
        <v>41.666666666666664</v>
      </c>
      <c r="D88" s="273"/>
      <c r="E88" s="274"/>
      <c r="F88" s="265"/>
      <c r="G88" s="178">
        <v>8256.6649999999991</v>
      </c>
      <c r="H88" s="178">
        <v>500</v>
      </c>
      <c r="I88" s="89">
        <f t="shared" si="32"/>
        <v>7756.6649999999991</v>
      </c>
      <c r="J88" s="239">
        <v>0</v>
      </c>
      <c r="K88" s="239">
        <v>0</v>
      </c>
      <c r="L88" s="89">
        <f t="shared" si="33"/>
        <v>0</v>
      </c>
      <c r="M88" s="16">
        <f t="shared" si="34"/>
        <v>0</v>
      </c>
      <c r="N88" s="266">
        <v>6251.100000000004</v>
      </c>
    </row>
    <row r="89" spans="1:14" ht="25.5" x14ac:dyDescent="0.2">
      <c r="A89" s="277" t="s">
        <v>147</v>
      </c>
      <c r="B89" s="278" t="s">
        <v>134</v>
      </c>
      <c r="C89" s="180">
        <f>H89/12</f>
        <v>269.8075</v>
      </c>
      <c r="D89" s="273"/>
      <c r="E89" s="274"/>
      <c r="F89" s="265"/>
      <c r="G89" s="178">
        <v>9866.82</v>
      </c>
      <c r="H89" s="178">
        <v>3237.69</v>
      </c>
      <c r="I89" s="97">
        <f t="shared" si="32"/>
        <v>6629.1299999999992</v>
      </c>
      <c r="J89" s="239">
        <v>1701.9899999999998</v>
      </c>
      <c r="K89" s="239">
        <v>2419.7299999999996</v>
      </c>
      <c r="L89" s="94">
        <f t="shared" si="33"/>
        <v>4121.7199999999993</v>
      </c>
      <c r="M89" s="15">
        <f t="shared" si="34"/>
        <v>1.2730434352887396</v>
      </c>
      <c r="N89" s="266">
        <v>15933.409999999998</v>
      </c>
    </row>
    <row r="90" spans="1:14" ht="25.5" x14ac:dyDescent="0.2">
      <c r="A90" s="277" t="s">
        <v>148</v>
      </c>
      <c r="B90" s="278" t="s">
        <v>134</v>
      </c>
      <c r="C90" s="180">
        <f>H90/12</f>
        <v>547.14291666666668</v>
      </c>
      <c r="D90" s="273"/>
      <c r="E90" s="274"/>
      <c r="F90" s="265"/>
      <c r="G90" s="178">
        <v>19362.12</v>
      </c>
      <c r="H90" s="178">
        <v>6565.7150000000001</v>
      </c>
      <c r="I90" s="97">
        <f t="shared" si="32"/>
        <v>12796.404999999999</v>
      </c>
      <c r="J90" s="239">
        <v>2300.23</v>
      </c>
      <c r="K90" s="239">
        <v>3394.48</v>
      </c>
      <c r="L90" s="94">
        <f t="shared" si="33"/>
        <v>5694.71</v>
      </c>
      <c r="M90" s="15">
        <f t="shared" si="34"/>
        <v>0.86734041913180815</v>
      </c>
      <c r="N90" s="266">
        <v>18618.419999999995</v>
      </c>
    </row>
    <row r="91" spans="1:14" ht="25.5" x14ac:dyDescent="0.2">
      <c r="A91" s="277" t="s">
        <v>149</v>
      </c>
      <c r="B91" s="278" t="s">
        <v>134</v>
      </c>
      <c r="C91" s="180"/>
      <c r="D91" s="273"/>
      <c r="E91" s="274"/>
      <c r="F91" s="265"/>
      <c r="G91" s="178">
        <v>23.325000000000003</v>
      </c>
      <c r="H91" s="178">
        <v>0</v>
      </c>
      <c r="I91" s="97">
        <f t="shared" si="32"/>
        <v>23.325000000000003</v>
      </c>
      <c r="J91" s="239">
        <v>0</v>
      </c>
      <c r="K91" s="239">
        <v>1905.8199999999997</v>
      </c>
      <c r="L91" s="94">
        <f t="shared" si="33"/>
        <v>1905.8199999999997</v>
      </c>
      <c r="M91" s="15" t="str">
        <f t="shared" si="34"/>
        <v>N/A</v>
      </c>
      <c r="N91" s="266">
        <v>7538.0499999999975</v>
      </c>
    </row>
    <row r="92" spans="1:14" ht="25.5" x14ac:dyDescent="0.2">
      <c r="A92" s="277" t="s">
        <v>150</v>
      </c>
      <c r="B92" s="278" t="s">
        <v>134</v>
      </c>
      <c r="C92" s="180"/>
      <c r="D92" s="273"/>
      <c r="E92" s="274"/>
      <c r="F92" s="265"/>
      <c r="G92" s="178">
        <v>0</v>
      </c>
      <c r="H92" s="178">
        <v>0</v>
      </c>
      <c r="I92" s="97">
        <f t="shared" si="32"/>
        <v>0</v>
      </c>
      <c r="J92" s="239">
        <v>0</v>
      </c>
      <c r="K92" s="239">
        <v>2030.9700000000003</v>
      </c>
      <c r="L92" s="94">
        <f t="shared" si="33"/>
        <v>2030.9700000000003</v>
      </c>
      <c r="M92" s="15" t="str">
        <f t="shared" si="34"/>
        <v>N/A</v>
      </c>
      <c r="N92" s="266">
        <v>7544.8000000000011</v>
      </c>
    </row>
    <row r="93" spans="1:14" ht="25.5" x14ac:dyDescent="0.2">
      <c r="A93" s="277" t="s">
        <v>151</v>
      </c>
      <c r="B93" s="278" t="s">
        <v>134</v>
      </c>
      <c r="C93" s="180">
        <f>H93/12</f>
        <v>1961.1378333333332</v>
      </c>
      <c r="D93" s="273"/>
      <c r="E93" s="274"/>
      <c r="F93" s="265"/>
      <c r="G93" s="178">
        <v>50234.232250000001</v>
      </c>
      <c r="H93" s="178">
        <v>23533.653999999999</v>
      </c>
      <c r="I93" s="97">
        <f t="shared" si="32"/>
        <v>26700.578250000002</v>
      </c>
      <c r="J93" s="239">
        <v>11766.826999999999</v>
      </c>
      <c r="K93" s="239">
        <v>7345.8130000000074</v>
      </c>
      <c r="L93" s="94">
        <f t="shared" si="33"/>
        <v>19112.640000000007</v>
      </c>
      <c r="M93" s="15">
        <f t="shared" si="34"/>
        <v>0.81214077507895743</v>
      </c>
      <c r="N93" s="266">
        <v>39815.290000000008</v>
      </c>
    </row>
    <row r="94" spans="1:14" ht="25.5" x14ac:dyDescent="0.2">
      <c r="A94" s="277" t="s">
        <v>152</v>
      </c>
      <c r="B94" s="278" t="s">
        <v>134</v>
      </c>
      <c r="C94" s="180">
        <f>H94/12</f>
        <v>32.506250000000001</v>
      </c>
      <c r="D94" s="273"/>
      <c r="E94" s="274"/>
      <c r="F94" s="265"/>
      <c r="G94" s="178">
        <v>10833.6</v>
      </c>
      <c r="H94" s="178">
        <v>390.07499999999999</v>
      </c>
      <c r="I94" s="89">
        <f t="shared" si="29"/>
        <v>10443.525</v>
      </c>
      <c r="J94" s="239">
        <v>0</v>
      </c>
      <c r="K94" s="239">
        <v>188.72</v>
      </c>
      <c r="L94" s="89">
        <f t="shared" si="30"/>
        <v>188.72</v>
      </c>
      <c r="M94" s="16">
        <f t="shared" si="31"/>
        <v>0.48380439659039931</v>
      </c>
      <c r="N94" s="266">
        <v>754.88000000000011</v>
      </c>
    </row>
    <row r="95" spans="1:14" ht="25.5" x14ac:dyDescent="0.2">
      <c r="A95" s="277" t="s">
        <v>153</v>
      </c>
      <c r="B95" s="278" t="s">
        <v>134</v>
      </c>
      <c r="C95" s="180"/>
      <c r="D95" s="273"/>
      <c r="E95" s="274"/>
      <c r="F95" s="265"/>
      <c r="G95" s="178">
        <v>4985.6099999999997</v>
      </c>
      <c r="H95" s="178">
        <v>0</v>
      </c>
      <c r="I95" s="89">
        <f t="shared" si="29"/>
        <v>4985.6099999999997</v>
      </c>
      <c r="J95" s="239">
        <v>808.68000000000006</v>
      </c>
      <c r="K95" s="239">
        <v>1082.3700000000001</v>
      </c>
      <c r="L95" s="89">
        <f t="shared" si="30"/>
        <v>1891.0500000000002</v>
      </c>
      <c r="M95" s="16" t="str">
        <f t="shared" si="31"/>
        <v>N/A</v>
      </c>
      <c r="N95" s="266">
        <v>5906.7900000000009</v>
      </c>
    </row>
    <row r="96" spans="1:14" ht="25.5" x14ac:dyDescent="0.2">
      <c r="A96" s="277" t="s">
        <v>154</v>
      </c>
      <c r="B96" s="278" t="s">
        <v>134</v>
      </c>
      <c r="C96" s="180">
        <f>H96/12</f>
        <v>290.88375000000002</v>
      </c>
      <c r="D96" s="273"/>
      <c r="E96" s="274"/>
      <c r="F96" s="265"/>
      <c r="G96" s="178">
        <v>26392.589999999997</v>
      </c>
      <c r="H96" s="178">
        <v>3490.6050000000005</v>
      </c>
      <c r="I96" s="97">
        <f t="shared" si="29"/>
        <v>22901.984999999997</v>
      </c>
      <c r="J96" s="239">
        <v>2351.9000000000005</v>
      </c>
      <c r="K96" s="239">
        <v>1906.7399999999973</v>
      </c>
      <c r="L96" s="94">
        <f t="shared" si="30"/>
        <v>4258.6399999999976</v>
      </c>
      <c r="M96" s="15">
        <f t="shared" si="31"/>
        <v>1.220029192647119</v>
      </c>
      <c r="N96" s="266">
        <v>22752.250000000007</v>
      </c>
    </row>
    <row r="97" spans="1:14" ht="25.5" x14ac:dyDescent="0.2">
      <c r="A97" s="277" t="s">
        <v>155</v>
      </c>
      <c r="B97" s="278" t="s">
        <v>134</v>
      </c>
      <c r="C97" s="180">
        <f>H97/12</f>
        <v>416.66666666666669</v>
      </c>
      <c r="D97" s="273"/>
      <c r="E97" s="274"/>
      <c r="F97" s="265"/>
      <c r="G97" s="178">
        <v>35358.065000000002</v>
      </c>
      <c r="H97" s="178">
        <v>5000</v>
      </c>
      <c r="I97" s="97">
        <f t="shared" si="29"/>
        <v>30358.065000000002</v>
      </c>
      <c r="J97" s="239">
        <v>1324.8700000000001</v>
      </c>
      <c r="K97" s="239">
        <v>2808.9499999999989</v>
      </c>
      <c r="L97" s="94">
        <f t="shared" si="30"/>
        <v>4133.8199999999988</v>
      </c>
      <c r="M97" s="15">
        <f t="shared" si="31"/>
        <v>0.82676399999999972</v>
      </c>
      <c r="N97" s="266">
        <v>15986.87000000001</v>
      </c>
    </row>
    <row r="98" spans="1:14" ht="25.5" x14ac:dyDescent="0.2">
      <c r="A98" s="277" t="s">
        <v>156</v>
      </c>
      <c r="B98" s="278" t="s">
        <v>134</v>
      </c>
      <c r="C98" s="180">
        <f>H98/12</f>
        <v>1526.1666666666667</v>
      </c>
      <c r="D98" s="273"/>
      <c r="E98" s="274"/>
      <c r="F98" s="265"/>
      <c r="G98" s="178">
        <v>177456.6</v>
      </c>
      <c r="H98" s="178">
        <v>18314</v>
      </c>
      <c r="I98" s="97">
        <f t="shared" si="29"/>
        <v>159142.6</v>
      </c>
      <c r="J98" s="239">
        <v>5543.95</v>
      </c>
      <c r="K98" s="239">
        <v>11156.719999999998</v>
      </c>
      <c r="L98" s="94">
        <f t="shared" si="30"/>
        <v>16700.669999999998</v>
      </c>
      <c r="M98" s="15">
        <f t="shared" si="31"/>
        <v>0.91190728404499277</v>
      </c>
      <c r="N98" s="266">
        <v>71213.789999999994</v>
      </c>
    </row>
    <row r="99" spans="1:14" ht="25.5" x14ac:dyDescent="0.2">
      <c r="A99" s="277" t="s">
        <v>157</v>
      </c>
      <c r="B99" s="278" t="s">
        <v>134</v>
      </c>
      <c r="C99" s="180">
        <f>H99/12</f>
        <v>11.70125</v>
      </c>
      <c r="D99" s="273"/>
      <c r="E99" s="274"/>
      <c r="F99" s="265"/>
      <c r="G99" s="178">
        <v>4117.0950000000003</v>
      </c>
      <c r="H99" s="178">
        <v>140.41499999999999</v>
      </c>
      <c r="I99" s="97">
        <f t="shared" si="29"/>
        <v>3976.6800000000003</v>
      </c>
      <c r="J99" s="239">
        <v>130.73000000000002</v>
      </c>
      <c r="K99" s="239">
        <v>1119.5900000000001</v>
      </c>
      <c r="L99" s="94">
        <f t="shared" si="30"/>
        <v>1250.3200000000002</v>
      </c>
      <c r="M99" s="15">
        <f t="shared" si="31"/>
        <v>8.9044617740269931</v>
      </c>
      <c r="N99" s="266">
        <v>4449.26</v>
      </c>
    </row>
    <row r="100" spans="1:14" ht="25.5" x14ac:dyDescent="0.2">
      <c r="A100" s="277" t="s">
        <v>158</v>
      </c>
      <c r="B100" s="278" t="s">
        <v>134</v>
      </c>
      <c r="C100" s="180">
        <f>H100/12</f>
        <v>0</v>
      </c>
      <c r="D100" s="273"/>
      <c r="E100" s="274"/>
      <c r="F100" s="265"/>
      <c r="G100" s="178">
        <v>1290</v>
      </c>
      <c r="H100" s="178">
        <v>0</v>
      </c>
      <c r="I100" s="97">
        <f t="shared" si="29"/>
        <v>1290</v>
      </c>
      <c r="J100" s="239">
        <v>0</v>
      </c>
      <c r="K100" s="239">
        <v>38.67</v>
      </c>
      <c r="L100" s="94">
        <f t="shared" si="30"/>
        <v>38.67</v>
      </c>
      <c r="M100" s="15" t="str">
        <f t="shared" si="31"/>
        <v>N/A</v>
      </c>
      <c r="N100" s="266">
        <v>826.75999999999988</v>
      </c>
    </row>
    <row r="101" spans="1:14" x14ac:dyDescent="0.2">
      <c r="A101" s="279"/>
      <c r="B101" s="280"/>
      <c r="C101" s="181"/>
      <c r="D101" s="273"/>
      <c r="E101" s="274"/>
      <c r="F101" s="265"/>
      <c r="G101" s="178">
        <v>0</v>
      </c>
      <c r="H101" s="176">
        <v>0</v>
      </c>
      <c r="I101" s="89">
        <f t="shared" si="29"/>
        <v>0</v>
      </c>
      <c r="J101" s="239">
        <v>0</v>
      </c>
      <c r="K101" s="239">
        <v>0</v>
      </c>
      <c r="L101" s="89">
        <f t="shared" ref="L101:L102" si="35">SUM(J101:K101)</f>
        <v>0</v>
      </c>
      <c r="M101" s="16" t="str">
        <f t="shared" ref="M101:M102" si="36">IFERROR(L101/H101,"N/A")</f>
        <v>N/A</v>
      </c>
      <c r="N101" s="281">
        <v>0</v>
      </c>
    </row>
    <row r="102" spans="1:14" x14ac:dyDescent="0.2">
      <c r="A102" s="279"/>
      <c r="B102" s="280"/>
      <c r="C102" s="182"/>
      <c r="D102" s="282"/>
      <c r="E102" s="283"/>
      <c r="F102" s="265"/>
      <c r="G102" s="178">
        <v>0</v>
      </c>
      <c r="H102" s="176">
        <v>0</v>
      </c>
      <c r="I102" s="89">
        <f t="shared" si="29"/>
        <v>0</v>
      </c>
      <c r="J102" s="239">
        <v>0</v>
      </c>
      <c r="K102" s="239">
        <v>0</v>
      </c>
      <c r="L102" s="89">
        <f t="shared" si="35"/>
        <v>0</v>
      </c>
      <c r="M102" s="16" t="str">
        <f t="shared" si="36"/>
        <v>N/A</v>
      </c>
      <c r="N102" s="281">
        <v>0</v>
      </c>
    </row>
    <row r="103" spans="1:14" ht="13.5" thickBot="1" x14ac:dyDescent="0.25">
      <c r="A103" s="221"/>
      <c r="B103" s="218"/>
      <c r="C103" s="270" t="s">
        <v>159</v>
      </c>
      <c r="D103" s="271"/>
      <c r="E103" s="271"/>
      <c r="F103" s="272"/>
      <c r="G103" s="95">
        <f t="shared" ref="G103:L103" si="37">SUM(G84:G102)</f>
        <v>485004.27725000004</v>
      </c>
      <c r="H103" s="95">
        <f t="shared" si="37"/>
        <v>77357.393999999986</v>
      </c>
      <c r="I103" s="95">
        <f t="shared" si="37"/>
        <v>407646.88324999996</v>
      </c>
      <c r="J103" s="95">
        <f t="shared" si="37"/>
        <v>28606.467000000001</v>
      </c>
      <c r="K103" s="95">
        <f t="shared" si="37"/>
        <v>48750.972999999998</v>
      </c>
      <c r="L103" s="95">
        <f t="shared" si="37"/>
        <v>77357.440000000017</v>
      </c>
      <c r="M103" s="26">
        <f>IFERROR(L103/H103,"N/A")</f>
        <v>1.0000005946425758</v>
      </c>
      <c r="N103" s="96">
        <f>SUM(N84:N102)</f>
        <v>300563.82000000007</v>
      </c>
    </row>
    <row r="104" spans="1:14" ht="13.5" thickBot="1" x14ac:dyDescent="0.25"/>
    <row r="105" spans="1:14" s="230" customFormat="1" x14ac:dyDescent="0.2">
      <c r="A105" s="253" t="s">
        <v>160</v>
      </c>
      <c r="B105" s="254"/>
      <c r="C105" s="254"/>
      <c r="D105" s="254"/>
      <c r="E105" s="254"/>
      <c r="F105" s="255"/>
      <c r="G105" s="256"/>
      <c r="H105" s="256"/>
      <c r="I105" s="256"/>
      <c r="J105" s="256"/>
      <c r="K105" s="256"/>
      <c r="L105" s="256"/>
      <c r="M105" s="4"/>
      <c r="N105" s="3"/>
    </row>
    <row r="106" spans="1:14" x14ac:dyDescent="0.2">
      <c r="A106" s="257" t="s">
        <v>161</v>
      </c>
      <c r="B106" s="227"/>
      <c r="C106" s="227"/>
      <c r="D106" s="227"/>
      <c r="E106" s="227"/>
      <c r="F106" s="228"/>
      <c r="G106" s="229"/>
      <c r="H106" s="229"/>
      <c r="I106" s="229"/>
      <c r="J106" s="229"/>
      <c r="K106" s="229"/>
      <c r="L106" s="229"/>
      <c r="M106" s="6"/>
      <c r="N106" s="5"/>
    </row>
    <row r="107" spans="1:14" ht="33.75" x14ac:dyDescent="0.2">
      <c r="A107" s="258" t="s">
        <v>121</v>
      </c>
      <c r="B107" s="259"/>
      <c r="C107" s="260"/>
      <c r="D107" s="260"/>
      <c r="E107" s="260"/>
      <c r="F107" s="260"/>
      <c r="G107" s="233" t="s">
        <v>39</v>
      </c>
      <c r="H107" s="233" t="s">
        <v>40</v>
      </c>
      <c r="I107" s="233" t="s">
        <v>41</v>
      </c>
      <c r="J107" s="233" t="s">
        <v>42</v>
      </c>
      <c r="K107" s="233" t="s">
        <v>43</v>
      </c>
      <c r="L107" s="233" t="s">
        <v>44</v>
      </c>
      <c r="M107" s="24" t="s">
        <v>45</v>
      </c>
      <c r="N107" s="25" t="s">
        <v>46</v>
      </c>
    </row>
    <row r="108" spans="1:14" ht="25.5" x14ac:dyDescent="0.2">
      <c r="A108" s="277" t="s">
        <v>162</v>
      </c>
      <c r="B108" s="278" t="s">
        <v>134</v>
      </c>
      <c r="C108" s="180">
        <f t="shared" ref="C108" si="38">H108/12</f>
        <v>209.59249999999997</v>
      </c>
      <c r="D108" s="273"/>
      <c r="E108" s="274"/>
      <c r="F108" s="265"/>
      <c r="G108" s="178">
        <v>16597.32</v>
      </c>
      <c r="H108" s="178">
        <v>2515.1099999999997</v>
      </c>
      <c r="I108" s="89">
        <f t="shared" ref="I108:I109" si="39">G108-H108</f>
        <v>14082.21</v>
      </c>
      <c r="J108" s="239">
        <v>1257.5549999999998</v>
      </c>
      <c r="K108" s="239">
        <v>877.58500000000095</v>
      </c>
      <c r="L108" s="89">
        <f>SUM(J108:K108)</f>
        <v>2135.1400000000008</v>
      </c>
      <c r="M108" s="16">
        <f>IFERROR(L108/H108,"N/A")</f>
        <v>0.84892509671545224</v>
      </c>
      <c r="N108" s="266">
        <v>14860.570000000005</v>
      </c>
    </row>
    <row r="109" spans="1:14" x14ac:dyDescent="0.2">
      <c r="A109" s="277" t="s">
        <v>163</v>
      </c>
      <c r="B109" s="278"/>
      <c r="C109" s="180"/>
      <c r="D109" s="273"/>
      <c r="E109" s="274"/>
      <c r="F109" s="265"/>
      <c r="G109" s="178">
        <v>0</v>
      </c>
      <c r="H109" s="178">
        <v>0</v>
      </c>
      <c r="I109" s="89">
        <f t="shared" si="39"/>
        <v>0</v>
      </c>
      <c r="J109" s="239">
        <v>0</v>
      </c>
      <c r="K109" s="239">
        <v>380.30000000000007</v>
      </c>
      <c r="L109" s="89">
        <f t="shared" ref="L109" si="40">SUM(J109:K109)</f>
        <v>380.30000000000007</v>
      </c>
      <c r="M109" s="16" t="str">
        <f t="shared" ref="M109" si="41">IFERROR(L109/H109,"N/A")</f>
        <v>N/A</v>
      </c>
      <c r="N109" s="266">
        <v>2278.0700000000006</v>
      </c>
    </row>
    <row r="110" spans="1:14" x14ac:dyDescent="0.2">
      <c r="A110" s="277"/>
      <c r="B110" s="280"/>
      <c r="C110" s="181"/>
      <c r="D110" s="273"/>
      <c r="E110" s="274"/>
      <c r="F110" s="265"/>
      <c r="G110" s="176">
        <v>0</v>
      </c>
      <c r="H110" s="176">
        <v>0</v>
      </c>
      <c r="I110" s="89">
        <f t="shared" ref="I110:I111" si="42">G110-H110</f>
        <v>0</v>
      </c>
      <c r="J110" s="239">
        <v>0</v>
      </c>
      <c r="K110" s="239">
        <v>0</v>
      </c>
      <c r="L110" s="89">
        <f t="shared" ref="L110:L111" si="43">SUM(J110:K110)</f>
        <v>0</v>
      </c>
      <c r="M110" s="16" t="str">
        <f t="shared" ref="M110:M111" si="44">IFERROR(L110/H110,"N/A")</f>
        <v>N/A</v>
      </c>
      <c r="N110" s="281">
        <v>0</v>
      </c>
    </row>
    <row r="111" spans="1:14" x14ac:dyDescent="0.2">
      <c r="A111" s="277"/>
      <c r="B111" s="280"/>
      <c r="C111" s="181"/>
      <c r="D111" s="273"/>
      <c r="E111" s="274"/>
      <c r="F111" s="265"/>
      <c r="G111" s="176">
        <v>0</v>
      </c>
      <c r="H111" s="176">
        <v>0</v>
      </c>
      <c r="I111" s="89">
        <f t="shared" si="42"/>
        <v>0</v>
      </c>
      <c r="J111" s="239">
        <v>0</v>
      </c>
      <c r="K111" s="239">
        <v>0</v>
      </c>
      <c r="L111" s="89">
        <f t="shared" si="43"/>
        <v>0</v>
      </c>
      <c r="M111" s="16" t="str">
        <f t="shared" si="44"/>
        <v>N/A</v>
      </c>
      <c r="N111" s="281">
        <v>0</v>
      </c>
    </row>
    <row r="112" spans="1:14" ht="13.5" thickBot="1" x14ac:dyDescent="0.25">
      <c r="A112" s="221"/>
      <c r="B112" s="218"/>
      <c r="C112" s="270" t="s">
        <v>164</v>
      </c>
      <c r="D112" s="271"/>
      <c r="E112" s="271"/>
      <c r="F112" s="272"/>
      <c r="G112" s="95">
        <f t="shared" ref="G112:L112" si="45">SUM(G108:G111)</f>
        <v>16597.32</v>
      </c>
      <c r="H112" s="95">
        <f t="shared" si="45"/>
        <v>2515.1099999999997</v>
      </c>
      <c r="I112" s="95">
        <f t="shared" si="45"/>
        <v>14082.21</v>
      </c>
      <c r="J112" s="95">
        <f t="shared" si="45"/>
        <v>1257.5549999999998</v>
      </c>
      <c r="K112" s="95">
        <f t="shared" si="45"/>
        <v>1257.8850000000011</v>
      </c>
      <c r="L112" s="95">
        <f t="shared" si="45"/>
        <v>2515.440000000001</v>
      </c>
      <c r="M112" s="26">
        <f>IFERROR(L112/H112,"N/A")</f>
        <v>1.0001312069849833</v>
      </c>
      <c r="N112" s="96">
        <f>SUM(N108:N111)</f>
        <v>17138.640000000007</v>
      </c>
    </row>
    <row r="113" spans="1:14" ht="13.5" thickBot="1" x14ac:dyDescent="0.25"/>
    <row r="114" spans="1:14" s="230" customFormat="1" x14ac:dyDescent="0.2">
      <c r="A114" s="253" t="s">
        <v>165</v>
      </c>
      <c r="B114" s="254"/>
      <c r="C114" s="254"/>
      <c r="D114" s="254"/>
      <c r="E114" s="254"/>
      <c r="F114" s="255"/>
      <c r="G114" s="256"/>
      <c r="H114" s="256"/>
      <c r="I114" s="256"/>
      <c r="J114" s="256"/>
      <c r="K114" s="256"/>
      <c r="L114" s="256"/>
      <c r="M114" s="4"/>
      <c r="N114" s="3"/>
    </row>
    <row r="115" spans="1:14" x14ac:dyDescent="0.2">
      <c r="A115" s="257" t="s">
        <v>166</v>
      </c>
      <c r="B115" s="227"/>
      <c r="C115" s="227"/>
      <c r="D115" s="227"/>
      <c r="E115" s="227"/>
      <c r="F115" s="228"/>
      <c r="G115" s="229"/>
      <c r="H115" s="229"/>
      <c r="I115" s="229"/>
      <c r="J115" s="229"/>
      <c r="K115" s="229"/>
      <c r="L115" s="229"/>
      <c r="M115" s="6"/>
      <c r="N115" s="5"/>
    </row>
    <row r="116" spans="1:14" ht="33.75" x14ac:dyDescent="0.2">
      <c r="A116" s="258" t="s">
        <v>121</v>
      </c>
      <c r="B116" s="259"/>
      <c r="C116" s="260"/>
      <c r="D116" s="260"/>
      <c r="E116" s="260"/>
      <c r="F116" s="260"/>
      <c r="G116" s="233" t="s">
        <v>39</v>
      </c>
      <c r="H116" s="233" t="s">
        <v>40</v>
      </c>
      <c r="I116" s="233" t="s">
        <v>41</v>
      </c>
      <c r="J116" s="233" t="s">
        <v>42</v>
      </c>
      <c r="K116" s="233" t="s">
        <v>43</v>
      </c>
      <c r="L116" s="233" t="s">
        <v>44</v>
      </c>
      <c r="M116" s="24" t="s">
        <v>45</v>
      </c>
      <c r="N116" s="25" t="s">
        <v>46</v>
      </c>
    </row>
    <row r="117" spans="1:14" x14ac:dyDescent="0.2">
      <c r="A117" s="284"/>
      <c r="B117" s="280"/>
      <c r="C117" s="181"/>
      <c r="D117" s="273"/>
      <c r="E117" s="274"/>
      <c r="F117" s="265"/>
      <c r="G117" s="176">
        <v>0</v>
      </c>
      <c r="H117" s="176">
        <v>0</v>
      </c>
      <c r="I117" s="89">
        <f t="shared" ref="I117:I119" si="46">G117-H117</f>
        <v>0</v>
      </c>
      <c r="J117" s="239">
        <v>0</v>
      </c>
      <c r="K117" s="239">
        <v>0</v>
      </c>
      <c r="L117" s="89">
        <f>SUM(J117:K117)</f>
        <v>0</v>
      </c>
      <c r="M117" s="16" t="str">
        <f>IFERROR(L117/H117,"N/A")</f>
        <v>N/A</v>
      </c>
      <c r="N117" s="281">
        <v>0</v>
      </c>
    </row>
    <row r="118" spans="1:14" x14ac:dyDescent="0.2">
      <c r="A118" s="277"/>
      <c r="B118" s="280"/>
      <c r="C118" s="181"/>
      <c r="D118" s="273"/>
      <c r="E118" s="274"/>
      <c r="F118" s="265"/>
      <c r="G118" s="176">
        <v>0</v>
      </c>
      <c r="H118" s="176">
        <v>0</v>
      </c>
      <c r="I118" s="89">
        <f t="shared" si="46"/>
        <v>0</v>
      </c>
      <c r="J118" s="239">
        <v>0</v>
      </c>
      <c r="K118" s="239">
        <v>0</v>
      </c>
      <c r="L118" s="89">
        <f t="shared" ref="L118:L119" si="47">SUM(J118:K118)</f>
        <v>0</v>
      </c>
      <c r="M118" s="16" t="str">
        <f t="shared" ref="M118:M119" si="48">IFERROR(L118/H118,"N/A")</f>
        <v>N/A</v>
      </c>
      <c r="N118" s="281">
        <v>0</v>
      </c>
    </row>
    <row r="119" spans="1:14" x14ac:dyDescent="0.2">
      <c r="A119" s="277"/>
      <c r="B119" s="280"/>
      <c r="C119" s="181"/>
      <c r="D119" s="273"/>
      <c r="E119" s="274"/>
      <c r="F119" s="265"/>
      <c r="G119" s="176">
        <v>0</v>
      </c>
      <c r="H119" s="176">
        <v>0</v>
      </c>
      <c r="I119" s="89">
        <f t="shared" si="46"/>
        <v>0</v>
      </c>
      <c r="J119" s="239">
        <v>0</v>
      </c>
      <c r="K119" s="239">
        <v>0</v>
      </c>
      <c r="L119" s="89">
        <f t="shared" si="47"/>
        <v>0</v>
      </c>
      <c r="M119" s="16" t="str">
        <f t="shared" si="48"/>
        <v>N/A</v>
      </c>
      <c r="N119" s="281">
        <v>0</v>
      </c>
    </row>
    <row r="120" spans="1:14" ht="13.5" thickBot="1" x14ac:dyDescent="0.25">
      <c r="A120" s="221"/>
      <c r="B120" s="218"/>
      <c r="C120" s="270" t="s">
        <v>167</v>
      </c>
      <c r="D120" s="271"/>
      <c r="E120" s="271"/>
      <c r="F120" s="272"/>
      <c r="G120" s="95">
        <f t="shared" ref="G120:L120" si="49">SUM(G117:G119)</f>
        <v>0</v>
      </c>
      <c r="H120" s="95">
        <f t="shared" si="49"/>
        <v>0</v>
      </c>
      <c r="I120" s="95">
        <f t="shared" si="49"/>
        <v>0</v>
      </c>
      <c r="J120" s="95">
        <f t="shared" si="49"/>
        <v>0</v>
      </c>
      <c r="K120" s="95">
        <f t="shared" si="49"/>
        <v>0</v>
      </c>
      <c r="L120" s="95">
        <f t="shared" si="49"/>
        <v>0</v>
      </c>
      <c r="M120" s="26" t="str">
        <f>IFERROR(L120/H120,"N/A")</f>
        <v>N/A</v>
      </c>
      <c r="N120" s="96">
        <f>SUM(N117:N119)</f>
        <v>0</v>
      </c>
    </row>
    <row r="121" spans="1:14" ht="13.5" thickBot="1" x14ac:dyDescent="0.25"/>
    <row r="122" spans="1:14" s="230" customFormat="1" x14ac:dyDescent="0.2">
      <c r="A122" s="253" t="s">
        <v>168</v>
      </c>
      <c r="B122" s="254"/>
      <c r="C122" s="254"/>
      <c r="D122" s="254"/>
      <c r="E122" s="254"/>
      <c r="F122" s="255"/>
      <c r="G122" s="256"/>
      <c r="H122" s="256"/>
      <c r="I122" s="256"/>
      <c r="J122" s="256"/>
      <c r="K122" s="256"/>
      <c r="L122" s="256"/>
      <c r="M122" s="4"/>
      <c r="N122" s="3"/>
    </row>
    <row r="123" spans="1:14" s="230" customFormat="1" ht="11.25" x14ac:dyDescent="0.2">
      <c r="A123" s="257" t="s">
        <v>169</v>
      </c>
      <c r="B123" s="285"/>
      <c r="C123" s="285"/>
      <c r="D123" s="285"/>
      <c r="E123" s="285"/>
      <c r="F123" s="228"/>
      <c r="G123" s="228"/>
      <c r="H123" s="228"/>
      <c r="I123" s="228"/>
      <c r="J123" s="228"/>
      <c r="K123" s="228"/>
      <c r="L123" s="228"/>
      <c r="M123" s="70"/>
      <c r="N123" s="286"/>
    </row>
    <row r="124" spans="1:14" s="230" customFormat="1" ht="11.25" x14ac:dyDescent="0.2">
      <c r="A124" s="287" t="s">
        <v>170</v>
      </c>
      <c r="B124" s="285"/>
      <c r="C124" s="285"/>
      <c r="D124" s="285"/>
      <c r="E124" s="285"/>
      <c r="F124" s="228"/>
      <c r="G124" s="228"/>
      <c r="H124" s="228"/>
      <c r="I124" s="228"/>
      <c r="J124" s="228"/>
      <c r="K124" s="228"/>
      <c r="L124" s="228"/>
      <c r="M124" s="70"/>
      <c r="N124" s="286"/>
    </row>
    <row r="125" spans="1:14" s="230" customFormat="1" ht="11.25" x14ac:dyDescent="0.2">
      <c r="A125" s="287" t="s">
        <v>171</v>
      </c>
      <c r="B125" s="285"/>
      <c r="C125" s="285"/>
      <c r="D125" s="285"/>
      <c r="E125" s="285"/>
      <c r="F125" s="285"/>
      <c r="G125" s="27"/>
      <c r="H125" s="27"/>
      <c r="I125" s="27"/>
      <c r="J125" s="27"/>
      <c r="K125" s="27"/>
      <c r="L125" s="27"/>
      <c r="M125" s="28"/>
      <c r="N125" s="29"/>
    </row>
    <row r="126" spans="1:14" ht="34.5" thickBot="1" x14ac:dyDescent="0.25">
      <c r="A126" s="258" t="s">
        <v>121</v>
      </c>
      <c r="B126" s="259"/>
      <c r="C126" s="260"/>
      <c r="D126" s="260"/>
      <c r="E126" s="260"/>
      <c r="F126" s="260"/>
      <c r="G126" s="233" t="s">
        <v>39</v>
      </c>
      <c r="H126" s="233" t="s">
        <v>40</v>
      </c>
      <c r="I126" s="233" t="s">
        <v>41</v>
      </c>
      <c r="J126" s="233" t="s">
        <v>42</v>
      </c>
      <c r="K126" s="233" t="s">
        <v>43</v>
      </c>
      <c r="L126" s="233" t="s">
        <v>44</v>
      </c>
      <c r="M126" s="24" t="s">
        <v>45</v>
      </c>
      <c r="N126" s="25" t="s">
        <v>46</v>
      </c>
    </row>
    <row r="127" spans="1:14" ht="13.5" thickBot="1" x14ac:dyDescent="0.25">
      <c r="A127" s="288" t="s">
        <v>172</v>
      </c>
      <c r="B127" s="289"/>
      <c r="C127" s="183"/>
      <c r="D127" s="265"/>
      <c r="E127" s="290" t="s">
        <v>173</v>
      </c>
      <c r="F127" s="291">
        <f>IFERROR(H129/H131,"N/A")</f>
        <v>5.5249939019239594E-2</v>
      </c>
      <c r="G127" s="178">
        <v>81439.971481936911</v>
      </c>
      <c r="H127" s="178">
        <v>13090.437749999999</v>
      </c>
      <c r="I127" s="97">
        <f>G127-H127</f>
        <v>68349.533731936914</v>
      </c>
      <c r="J127" s="239">
        <v>6544.98</v>
      </c>
      <c r="K127" s="239">
        <v>6544.98</v>
      </c>
      <c r="L127" s="89">
        <f>SUM(J127:K127)</f>
        <v>13089.96</v>
      </c>
      <c r="M127" s="16">
        <f>IFERROR(L127/H127,"N/A")</f>
        <v>0.99996350389428346</v>
      </c>
      <c r="N127" s="266">
        <v>48399.1</v>
      </c>
    </row>
    <row r="128" spans="1:14" ht="13.5" thickBot="1" x14ac:dyDescent="0.25">
      <c r="A128" s="292"/>
      <c r="B128" s="289"/>
      <c r="C128" s="184"/>
      <c r="D128" s="265"/>
      <c r="E128" s="290" t="s">
        <v>173</v>
      </c>
      <c r="F128" s="291" t="str">
        <f>IFERROR(H130/H132,"N/A")</f>
        <v>N/A</v>
      </c>
      <c r="G128" s="178">
        <v>0</v>
      </c>
      <c r="H128" s="178">
        <v>0</v>
      </c>
      <c r="I128" s="97">
        <f t="shared" ref="I128" si="50">G128-H128</f>
        <v>0</v>
      </c>
      <c r="J128" s="275">
        <v>0</v>
      </c>
      <c r="K128" s="275">
        <v>0</v>
      </c>
      <c r="L128" s="97">
        <f>SUM(J128:K128)</f>
        <v>0</v>
      </c>
      <c r="M128" s="23" t="str">
        <f>IFERROR(L128/H128,"N/A")</f>
        <v>N/A</v>
      </c>
      <c r="N128" s="293">
        <v>0</v>
      </c>
    </row>
    <row r="129" spans="1:14" ht="13.5" thickBot="1" x14ac:dyDescent="0.25">
      <c r="A129" s="221"/>
      <c r="B129" s="218"/>
      <c r="C129" s="270" t="s">
        <v>174</v>
      </c>
      <c r="D129" s="271"/>
      <c r="E129" s="271"/>
      <c r="F129" s="294"/>
      <c r="G129" s="98">
        <f>SUM(G127:G128)</f>
        <v>81439.971481936911</v>
      </c>
      <c r="H129" s="98">
        <f>SUM(H127:H128)</f>
        <v>13090.437749999999</v>
      </c>
      <c r="I129" s="98">
        <f>SUM(I127:I128)</f>
        <v>68349.533731936914</v>
      </c>
      <c r="J129" s="98">
        <f t="shared" ref="J129:L129" si="51">SUM(J127:J128)</f>
        <v>6544.98</v>
      </c>
      <c r="K129" s="98">
        <f t="shared" si="51"/>
        <v>6544.98</v>
      </c>
      <c r="L129" s="98">
        <f t="shared" si="51"/>
        <v>13089.96</v>
      </c>
      <c r="M129" s="85">
        <f>IFERROR(L129/H129,"N/A")</f>
        <v>0.99996350389428346</v>
      </c>
      <c r="N129" s="99">
        <f>SUM(N127:N128)</f>
        <v>48399.1</v>
      </c>
    </row>
    <row r="130" spans="1:14" ht="13.5" thickBot="1" x14ac:dyDescent="0.25"/>
    <row r="131" spans="1:14" ht="15.75" thickBot="1" x14ac:dyDescent="0.3">
      <c r="A131" s="295"/>
      <c r="B131" s="296"/>
      <c r="C131" s="297" t="s">
        <v>175</v>
      </c>
      <c r="D131" s="296"/>
      <c r="E131" s="296"/>
      <c r="F131" s="298"/>
      <c r="G131" s="100">
        <f t="shared" ref="G131:L131" si="52">SUM(G129,G120,G112,G103,G79,G71,G60)</f>
        <v>2147226.0697894068</v>
      </c>
      <c r="H131" s="100">
        <f t="shared" si="52"/>
        <v>236931.26150676</v>
      </c>
      <c r="I131" s="100">
        <f t="shared" si="52"/>
        <v>1910294.8082826466</v>
      </c>
      <c r="J131" s="100">
        <f t="shared" si="52"/>
        <v>108471.96208385999</v>
      </c>
      <c r="K131" s="100">
        <f t="shared" si="52"/>
        <v>128458.70008385999</v>
      </c>
      <c r="L131" s="100">
        <f t="shared" si="52"/>
        <v>236930.66216772</v>
      </c>
      <c r="M131" s="2">
        <f>IFERROR(L131/H131,"N/A")</f>
        <v>0.99999747040961928</v>
      </c>
      <c r="N131" s="101">
        <f>SUM(N129,N120,N112,N103,N79,N71,N60)</f>
        <v>1700970.3999999997</v>
      </c>
    </row>
    <row r="132" spans="1:14" ht="15" customHeight="1" thickBot="1" x14ac:dyDescent="0.25"/>
    <row r="133" spans="1:14" ht="15" x14ac:dyDescent="0.25">
      <c r="A133" s="299" t="s">
        <v>24</v>
      </c>
      <c r="B133" s="254"/>
      <c r="C133" s="254"/>
      <c r="D133" s="254"/>
      <c r="E133" s="254"/>
      <c r="F133" s="254"/>
      <c r="G133" s="254"/>
      <c r="H133" s="254"/>
      <c r="I133" s="254"/>
      <c r="J133" s="254"/>
      <c r="K133" s="254"/>
      <c r="L133" s="254"/>
      <c r="M133" s="254"/>
      <c r="N133" s="300"/>
    </row>
    <row r="134" spans="1:14" ht="14.25" x14ac:dyDescent="0.2">
      <c r="A134" s="301" t="s">
        <v>176</v>
      </c>
      <c r="B134" s="302"/>
      <c r="C134" s="302"/>
      <c r="D134" s="302"/>
      <c r="E134" s="302"/>
      <c r="F134" s="302"/>
      <c r="G134" s="302"/>
      <c r="H134" s="302"/>
      <c r="I134" s="302"/>
      <c r="J134" s="302"/>
      <c r="K134" s="302"/>
      <c r="L134" s="302"/>
      <c r="M134" s="302"/>
      <c r="N134" s="303"/>
    </row>
    <row r="135" spans="1:14" ht="15" x14ac:dyDescent="0.25">
      <c r="A135" s="301" t="s">
        <v>177</v>
      </c>
      <c r="B135" s="302"/>
      <c r="C135" s="302"/>
      <c r="D135" s="302"/>
      <c r="E135" s="302"/>
      <c r="F135" s="302"/>
      <c r="G135" s="302"/>
      <c r="H135" s="302"/>
      <c r="I135" s="302"/>
      <c r="J135" s="302"/>
      <c r="K135" s="302"/>
      <c r="L135" s="302"/>
      <c r="M135" s="302"/>
      <c r="N135" s="303"/>
    </row>
    <row r="136" spans="1:14" ht="15" x14ac:dyDescent="0.25">
      <c r="A136" s="301" t="s">
        <v>178</v>
      </c>
      <c r="B136" s="302"/>
      <c r="C136" s="302"/>
      <c r="D136" s="302"/>
      <c r="E136" s="302"/>
      <c r="F136" s="302"/>
      <c r="G136" s="302"/>
      <c r="H136" s="302"/>
      <c r="I136" s="302"/>
      <c r="J136" s="302"/>
      <c r="K136" s="302"/>
      <c r="L136" s="302"/>
      <c r="M136" s="302"/>
      <c r="N136" s="303"/>
    </row>
    <row r="137" spans="1:14" ht="45" customHeight="1" x14ac:dyDescent="0.2">
      <c r="A137" s="304" t="s">
        <v>179</v>
      </c>
      <c r="B137" s="305"/>
      <c r="C137" s="305" t="s">
        <v>121</v>
      </c>
      <c r="I137" s="306" t="s">
        <v>180</v>
      </c>
      <c r="J137" s="306" t="s">
        <v>181</v>
      </c>
      <c r="K137" s="306" t="s">
        <v>182</v>
      </c>
      <c r="L137" s="306" t="s">
        <v>183</v>
      </c>
      <c r="M137" s="77" t="s">
        <v>184</v>
      </c>
      <c r="N137" s="307" t="s">
        <v>185</v>
      </c>
    </row>
    <row r="138" spans="1:14" ht="15" customHeight="1" x14ac:dyDescent="0.2">
      <c r="A138" s="308" t="s">
        <v>186</v>
      </c>
      <c r="B138" s="107"/>
      <c r="C138" s="107"/>
      <c r="I138" s="108"/>
      <c r="J138" s="108"/>
      <c r="K138" s="108"/>
      <c r="L138" s="108"/>
      <c r="M138" s="11"/>
      <c r="N138" s="73"/>
    </row>
    <row r="139" spans="1:14" ht="15" customHeight="1" x14ac:dyDescent="0.2">
      <c r="A139" s="309" t="s">
        <v>187</v>
      </c>
      <c r="B139" s="185"/>
      <c r="C139" s="185" t="s">
        <v>63</v>
      </c>
      <c r="I139" s="176">
        <v>309608</v>
      </c>
      <c r="J139" s="269">
        <f>309607/2</f>
        <v>154803.5</v>
      </c>
      <c r="K139" s="269">
        <f>309607/2</f>
        <v>154803.5</v>
      </c>
      <c r="L139" s="102">
        <f t="shared" ref="L139:L140" si="53">SUM(J139:K139)</f>
        <v>309607</v>
      </c>
      <c r="M139" s="11"/>
      <c r="N139" s="73"/>
    </row>
    <row r="140" spans="1:14" ht="15" customHeight="1" x14ac:dyDescent="0.2">
      <c r="A140" s="309"/>
      <c r="B140" s="185"/>
      <c r="C140" s="185"/>
      <c r="I140" s="176">
        <v>0</v>
      </c>
      <c r="J140" s="269">
        <v>0</v>
      </c>
      <c r="K140" s="269">
        <v>0</v>
      </c>
      <c r="L140" s="102">
        <f t="shared" si="53"/>
        <v>0</v>
      </c>
      <c r="M140" s="11"/>
      <c r="N140" s="73"/>
    </row>
    <row r="141" spans="1:14" x14ac:dyDescent="0.2">
      <c r="A141" s="310" t="s">
        <v>188</v>
      </c>
      <c r="B141" s="107"/>
      <c r="I141" s="108"/>
      <c r="J141" s="108"/>
      <c r="K141" s="108"/>
      <c r="L141" s="108"/>
      <c r="M141" s="11"/>
      <c r="N141" s="73"/>
    </row>
    <row r="142" spans="1:14" ht="15" customHeight="1" x14ac:dyDescent="0.2">
      <c r="A142" s="309" t="s">
        <v>189</v>
      </c>
      <c r="B142" s="185"/>
      <c r="I142" s="176">
        <v>1074745.208282647</v>
      </c>
      <c r="J142" s="269">
        <f>I142/2-150000</f>
        <v>387372.60414132348</v>
      </c>
      <c r="K142" s="269">
        <f>450000-86929.6</f>
        <v>363070.4</v>
      </c>
      <c r="L142" s="102">
        <f t="shared" ref="L142:L152" si="54">SUM(J142:K142)</f>
        <v>750443.0041413235</v>
      </c>
      <c r="M142" s="11"/>
      <c r="N142" s="73"/>
    </row>
    <row r="143" spans="1:14" ht="15" customHeight="1" x14ac:dyDescent="0.2">
      <c r="A143" s="309"/>
      <c r="B143" s="185"/>
      <c r="I143" s="176">
        <v>0</v>
      </c>
      <c r="J143" s="269">
        <v>0</v>
      </c>
      <c r="K143" s="269">
        <v>0</v>
      </c>
      <c r="L143" s="102">
        <f t="shared" si="54"/>
        <v>0</v>
      </c>
      <c r="M143" s="11"/>
      <c r="N143" s="73"/>
    </row>
    <row r="144" spans="1:14" x14ac:dyDescent="0.2">
      <c r="A144" s="310" t="s">
        <v>190</v>
      </c>
      <c r="B144" s="107"/>
      <c r="I144" s="108"/>
      <c r="J144" s="108"/>
      <c r="K144" s="108"/>
      <c r="L144" s="108"/>
      <c r="M144" s="11"/>
      <c r="N144" s="73"/>
    </row>
    <row r="145" spans="1:14" ht="15" customHeight="1" x14ac:dyDescent="0.2">
      <c r="A145" s="309" t="s">
        <v>191</v>
      </c>
      <c r="B145" s="185"/>
      <c r="I145" s="176">
        <v>550000</v>
      </c>
      <c r="J145" s="269">
        <f>I145/2</f>
        <v>275000</v>
      </c>
      <c r="K145" s="269">
        <f>1700970-1571980</f>
        <v>128990</v>
      </c>
      <c r="L145" s="102">
        <f t="shared" ref="L145:L146" si="55">SUM(J145:K145)</f>
        <v>403990</v>
      </c>
      <c r="M145" s="11"/>
      <c r="N145" s="73"/>
    </row>
    <row r="146" spans="1:14" ht="15" customHeight="1" x14ac:dyDescent="0.2">
      <c r="A146" s="309"/>
      <c r="B146" s="185"/>
      <c r="I146" s="176">
        <v>0</v>
      </c>
      <c r="J146" s="269">
        <v>0</v>
      </c>
      <c r="K146" s="269">
        <v>0</v>
      </c>
      <c r="L146" s="102">
        <f t="shared" si="55"/>
        <v>0</v>
      </c>
      <c r="M146" s="11"/>
      <c r="N146" s="73"/>
    </row>
    <row r="147" spans="1:14" x14ac:dyDescent="0.2">
      <c r="A147" s="310" t="s">
        <v>192</v>
      </c>
      <c r="B147" s="107"/>
      <c r="I147" s="108"/>
      <c r="J147" s="108"/>
      <c r="K147" s="108"/>
      <c r="L147" s="108"/>
      <c r="M147" s="32"/>
      <c r="N147" s="74"/>
    </row>
    <row r="148" spans="1:14" ht="15" customHeight="1" x14ac:dyDescent="0.2">
      <c r="A148" s="309"/>
      <c r="B148" s="185"/>
      <c r="I148" s="176">
        <v>0</v>
      </c>
      <c r="J148" s="269">
        <v>0</v>
      </c>
      <c r="K148" s="269">
        <v>0</v>
      </c>
      <c r="L148" s="102">
        <f t="shared" ref="L148:L149" si="56">SUM(J148:K148)</f>
        <v>0</v>
      </c>
      <c r="M148" s="11"/>
      <c r="N148" s="73"/>
    </row>
    <row r="149" spans="1:14" ht="15" customHeight="1" x14ac:dyDescent="0.2">
      <c r="A149" s="309"/>
      <c r="B149" s="185"/>
      <c r="I149" s="176">
        <v>0</v>
      </c>
      <c r="J149" s="269">
        <v>0</v>
      </c>
      <c r="K149" s="269">
        <v>0</v>
      </c>
      <c r="L149" s="102">
        <f t="shared" si="56"/>
        <v>0</v>
      </c>
      <c r="M149" s="11"/>
      <c r="N149" s="73"/>
    </row>
    <row r="150" spans="1:14" x14ac:dyDescent="0.2">
      <c r="A150" s="310" t="s">
        <v>193</v>
      </c>
      <c r="B150" s="107"/>
      <c r="I150" s="108"/>
      <c r="J150" s="108"/>
      <c r="K150" s="108"/>
      <c r="L150" s="108"/>
      <c r="M150" s="32"/>
      <c r="N150" s="74"/>
    </row>
    <row r="151" spans="1:14" ht="15" customHeight="1" x14ac:dyDescent="0.2">
      <c r="A151" s="309"/>
      <c r="B151" s="185"/>
      <c r="I151" s="176">
        <v>0</v>
      </c>
      <c r="J151" s="269">
        <v>0</v>
      </c>
      <c r="K151" s="269">
        <v>0</v>
      </c>
      <c r="L151" s="102">
        <f t="shared" si="54"/>
        <v>0</v>
      </c>
      <c r="M151" s="11"/>
      <c r="N151" s="73"/>
    </row>
    <row r="152" spans="1:14" ht="15" customHeight="1" x14ac:dyDescent="0.2">
      <c r="A152" s="309"/>
      <c r="B152" s="185"/>
      <c r="I152" s="176">
        <v>0</v>
      </c>
      <c r="J152" s="269">
        <v>0</v>
      </c>
      <c r="K152" s="269">
        <v>0</v>
      </c>
      <c r="L152" s="102">
        <f t="shared" si="54"/>
        <v>0</v>
      </c>
      <c r="M152" s="11"/>
      <c r="N152" s="73"/>
    </row>
    <row r="153" spans="1:14" x14ac:dyDescent="0.2">
      <c r="A153" s="308" t="s">
        <v>194</v>
      </c>
      <c r="B153" s="107"/>
      <c r="I153" s="108"/>
      <c r="J153" s="108"/>
      <c r="K153" s="108"/>
      <c r="L153" s="108"/>
      <c r="M153" s="32"/>
      <c r="N153" s="74"/>
    </row>
    <row r="154" spans="1:14" ht="15" customHeight="1" x14ac:dyDescent="0.2">
      <c r="A154" s="309"/>
      <c r="B154" s="185"/>
      <c r="I154" s="176">
        <v>0</v>
      </c>
      <c r="J154" s="269">
        <v>0</v>
      </c>
      <c r="K154" s="269">
        <v>0</v>
      </c>
      <c r="L154" s="102">
        <f t="shared" ref="L154:L155" si="57">SUM(J154:K154)</f>
        <v>0</v>
      </c>
      <c r="M154" s="11"/>
      <c r="N154" s="73"/>
    </row>
    <row r="155" spans="1:14" ht="15" customHeight="1" x14ac:dyDescent="0.2">
      <c r="A155" s="309"/>
      <c r="B155" s="185"/>
      <c r="I155" s="176">
        <v>0</v>
      </c>
      <c r="J155" s="269">
        <v>0</v>
      </c>
      <c r="K155" s="269">
        <v>0</v>
      </c>
      <c r="L155" s="102">
        <f t="shared" si="57"/>
        <v>0</v>
      </c>
      <c r="M155" s="11"/>
      <c r="N155" s="73"/>
    </row>
    <row r="156" spans="1:14" ht="15.75" thickBot="1" x14ac:dyDescent="0.3">
      <c r="A156" s="311" t="s">
        <v>195</v>
      </c>
      <c r="B156" s="218"/>
      <c r="C156" s="218"/>
      <c r="D156" s="312" t="s">
        <v>196</v>
      </c>
      <c r="E156" s="313"/>
      <c r="F156" s="313"/>
      <c r="G156" s="313"/>
      <c r="H156" s="313"/>
      <c r="I156" s="103">
        <f>SUM(I138:I155)</f>
        <v>1934353.208282647</v>
      </c>
      <c r="J156" s="103">
        <f t="shared" ref="J156:L156" si="58">SUM(J138:J155)</f>
        <v>817176.10414132348</v>
      </c>
      <c r="K156" s="103">
        <f t="shared" si="58"/>
        <v>646863.9</v>
      </c>
      <c r="L156" s="103">
        <f t="shared" si="58"/>
        <v>1464040.0041413235</v>
      </c>
      <c r="M156" s="104">
        <f>N13-L13</f>
        <v>1464039.7378322796</v>
      </c>
      <c r="N156" s="105">
        <f>IFERROR(L156-M156,"N/A")</f>
        <v>0.26630904385820031</v>
      </c>
    </row>
    <row r="157" spans="1:14" ht="13.5" thickBot="1" x14ac:dyDescent="0.25">
      <c r="A157" s="196"/>
      <c r="F157" s="314"/>
    </row>
    <row r="158" spans="1:14" x14ac:dyDescent="0.2">
      <c r="A158" s="315" t="s">
        <v>197</v>
      </c>
      <c r="B158" s="220"/>
      <c r="C158" s="220"/>
      <c r="D158" s="220"/>
      <c r="E158" s="220"/>
      <c r="F158" s="316"/>
      <c r="G158" s="316"/>
      <c r="H158" s="316"/>
      <c r="I158" s="316"/>
      <c r="J158" s="316"/>
      <c r="K158" s="316"/>
      <c r="L158" s="316"/>
      <c r="M158" s="14"/>
      <c r="N158" s="13"/>
    </row>
    <row r="159" spans="1:14" ht="13.5" thickBot="1" x14ac:dyDescent="0.25">
      <c r="A159" s="216" t="s">
        <v>198</v>
      </c>
      <c r="B159" s="217"/>
      <c r="C159" s="217"/>
      <c r="D159" s="217"/>
      <c r="E159" s="217"/>
      <c r="F159" s="317"/>
      <c r="G159" s="317"/>
      <c r="H159" s="317"/>
      <c r="I159" s="317"/>
      <c r="J159" s="317"/>
      <c r="K159" s="317"/>
      <c r="L159" s="317"/>
      <c r="M159" s="10"/>
      <c r="N159" s="9"/>
    </row>
  </sheetData>
  <sheetProtection algorithmName="SHA-512" hashValue="5PK046KcC/x/Bj4BsRIEB92JazsBPepNWMddVskWN6FukdLfUjKTKNGZIQmPJ14YRaq6/9rD9GvDnop8Sw0xjA==" saltValue="qrmGyhra8usP7+J/hGXFxQ==" spinCount="100000" sheet="1" objects="1" scenarios="1"/>
  <sortState xmlns:xlrd2="http://schemas.microsoft.com/office/spreadsheetml/2017/richdata2" ref="A27:N56">
    <sortCondition descending="1" ref="C27:C56"/>
  </sortState>
  <conditionalFormatting sqref="B138:B155">
    <cfRule type="containsText" dxfId="8" priority="2" operator="containsText" text="VARIANCE">
      <formula>NOT(ISERROR(SEARCH("VARIANCE",B138)))</formula>
    </cfRule>
  </conditionalFormatting>
  <conditionalFormatting sqref="C138:C140">
    <cfRule type="containsText" dxfId="7" priority="1" operator="containsText" text="VARIANCE">
      <formula>NOT(ISERROR(SEARCH("VARIANCE",C138)))</formula>
    </cfRule>
  </conditionalFormatting>
  <conditionalFormatting sqref="I138:L138">
    <cfRule type="containsText" dxfId="6" priority="66" operator="containsText" text="VARIANCE">
      <formula>NOT(ISERROR(SEARCH("VARIANCE",I138)))</formula>
    </cfRule>
  </conditionalFormatting>
  <conditionalFormatting sqref="I141:L141">
    <cfRule type="containsText" dxfId="5" priority="65" operator="containsText" text="VARIANCE">
      <formula>NOT(ISERROR(SEARCH("VARIANCE",I141)))</formula>
    </cfRule>
  </conditionalFormatting>
  <conditionalFormatting sqref="I144:L144">
    <cfRule type="containsText" dxfId="4" priority="64" operator="containsText" text="VARIANCE">
      <formula>NOT(ISERROR(SEARCH("VARIANCE",I144)))</formula>
    </cfRule>
  </conditionalFormatting>
  <conditionalFormatting sqref="I147:L147">
    <cfRule type="containsText" dxfId="3" priority="63" operator="containsText" text="VARIANCE">
      <formula>NOT(ISERROR(SEARCH("VARIANCE",I147)))</formula>
    </cfRule>
  </conditionalFormatting>
  <conditionalFormatting sqref="I150:L150">
    <cfRule type="containsText" dxfId="2" priority="62" operator="containsText" text="VARIANCE">
      <formula>NOT(ISERROR(SEARCH("VARIANCE",I150)))</formula>
    </cfRule>
  </conditionalFormatting>
  <conditionalFormatting sqref="I153:L153">
    <cfRule type="containsText" dxfId="1" priority="61" operator="containsText" text="VARIANCE">
      <formula>NOT(ISERROR(SEARCH("VARIANCE",I153)))</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27:F128"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decimal" errorStyle="warning" allowBlank="1" showInputMessage="1" showErrorMessage="1" errorTitle="VARIANCE REPORT REQUIRED" error="Percentages below 90% or above 110% require an explanation in the VARIANCE REPORT/NOTES column." sqref="M27:M59" xr:uid="{00000000-0002-0000-0100-000003000000}">
      <formula1>0.9</formula1>
      <formula2>1.1</formula2>
    </dataValidation>
    <dataValidation type="list" allowBlank="1" showInputMessage="1" showErrorMessage="1" sqref="C27:C59" xr:uid="{00000000-0002-0000-0100-000004000000}">
      <formula1>$C$19:$C$21</formula1>
    </dataValidation>
    <dataValidation type="list" allowBlank="1" showInputMessage="1" showErrorMessage="1" sqref="C139:C140" xr:uid="{00000000-0002-0000-0100-000005000000}">
      <formula1>$F$19:$F$21</formula1>
    </dataValidation>
  </dataValidations>
  <pageMargins left="0.7" right="0.7" top="0.75" bottom="0.75" header="0.3" footer="0.3"/>
  <pageSetup scale="50" orientation="landscape" r:id="rId1"/>
  <headerFooter>
    <oddFooter>&amp;LCity of Santa Monica
Exhibit C1 - Program Budget&amp;C&amp;P&amp;RFiscal Year 2022-23
Human Services Grants Program</oddFooter>
  </headerFooter>
  <rowBreaks count="2" manualBreakCount="2">
    <brk id="79" max="13" man="1"/>
    <brk id="131" max="13" man="1"/>
  </rowBreaks>
  <ignoredErrors>
    <ignoredError sqref="M6 M10:M11 M7:M9 M12:M13" formula="1"/>
    <ignoredError sqref="L139:L15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50"/>
  <sheetViews>
    <sheetView view="pageBreakPreview" zoomScale="60" zoomScaleNormal="110" workbookViewId="0">
      <selection activeCell="E1" sqref="E1"/>
    </sheetView>
  </sheetViews>
  <sheetFormatPr defaultColWidth="8.85546875" defaultRowHeight="12.75" x14ac:dyDescent="0.2"/>
  <cols>
    <col min="1" max="1" width="53.7109375" style="347" customWidth="1"/>
    <col min="2" max="2" width="17.28515625" style="348" customWidth="1"/>
    <col min="3" max="4" width="18.140625" style="348" customWidth="1"/>
    <col min="5" max="5" width="26.140625" style="348" customWidth="1"/>
    <col min="6" max="8" width="17.28515625" style="349" customWidth="1"/>
    <col min="9" max="9" width="14.85546875" style="323" bestFit="1" customWidth="1"/>
    <col min="10" max="16384" width="8.85546875" style="323"/>
  </cols>
  <sheetData>
    <row r="1" spans="1:9" ht="18" x14ac:dyDescent="0.2">
      <c r="A1" s="318" t="s">
        <v>36</v>
      </c>
      <c r="B1" s="319"/>
      <c r="C1" s="320"/>
      <c r="D1" s="321"/>
      <c r="E1" s="322"/>
      <c r="F1" s="323"/>
      <c r="G1" s="323"/>
      <c r="H1" s="323"/>
    </row>
    <row r="2" spans="1:9" ht="18" x14ac:dyDescent="0.2">
      <c r="A2" s="318" t="s">
        <v>199</v>
      </c>
      <c r="B2" s="318"/>
      <c r="C2" s="318"/>
      <c r="D2" s="324"/>
      <c r="E2" s="318"/>
      <c r="F2" s="318"/>
      <c r="G2" s="318"/>
      <c r="H2" s="323"/>
    </row>
    <row r="3" spans="1:9" x14ac:dyDescent="0.2">
      <c r="A3" s="319"/>
      <c r="B3" s="319"/>
      <c r="C3" s="320"/>
      <c r="D3" s="321"/>
      <c r="E3" s="322"/>
      <c r="F3" s="323"/>
      <c r="G3" s="323"/>
      <c r="H3" s="323"/>
    </row>
    <row r="4" spans="1:9" s="328" customFormat="1" ht="18.75" customHeight="1" x14ac:dyDescent="0.2">
      <c r="A4" s="325" t="s">
        <v>200</v>
      </c>
      <c r="B4" s="326" t="s">
        <v>201</v>
      </c>
      <c r="C4" s="327" t="s">
        <v>202</v>
      </c>
      <c r="D4" s="327" t="s">
        <v>203</v>
      </c>
    </row>
    <row r="5" spans="1:9" s="328" customFormat="1" ht="18.75" customHeight="1" x14ac:dyDescent="0.2">
      <c r="A5" s="329" t="s">
        <v>204</v>
      </c>
      <c r="B5" s="330">
        <v>435</v>
      </c>
      <c r="C5" s="331">
        <v>215</v>
      </c>
      <c r="D5" s="332">
        <v>242</v>
      </c>
    </row>
    <row r="6" spans="1:9" s="328" customFormat="1" ht="18.75" customHeight="1" x14ac:dyDescent="0.2">
      <c r="A6" s="333" t="s">
        <v>205</v>
      </c>
      <c r="B6" s="330">
        <v>147</v>
      </c>
      <c r="C6" s="331">
        <v>140</v>
      </c>
      <c r="D6" s="332">
        <v>152</v>
      </c>
    </row>
    <row r="7" spans="1:9" s="328" customFormat="1" ht="14.25" x14ac:dyDescent="0.2">
      <c r="A7" s="334"/>
      <c r="B7" s="334"/>
      <c r="C7" s="335"/>
      <c r="D7" s="334"/>
    </row>
    <row r="8" spans="1:9" s="328" customFormat="1" ht="45" x14ac:dyDescent="0.2">
      <c r="A8" s="336" t="s">
        <v>206</v>
      </c>
      <c r="B8" s="326" t="s">
        <v>201</v>
      </c>
      <c r="C8" s="327" t="s">
        <v>207</v>
      </c>
    </row>
    <row r="9" spans="1:9" s="328" customFormat="1" ht="14.25" x14ac:dyDescent="0.2">
      <c r="A9" s="334"/>
      <c r="B9" s="186">
        <f>IFERROR(('PROGRAM BUDGET &amp; FISCAL REPORT'!G13/'PARTICIPANTS &amp; DEMOGRAPHICS'!B5),"N/A")</f>
        <v>4936.151884573349</v>
      </c>
      <c r="C9" s="145">
        <f>IFERROR(('PROGRAM BUDGET &amp; FISCAL REPORT'!N13/'PARTICIPANTS &amp; DEMOGRAPHICS'!D5),"N/A")</f>
        <v>7028.8033057851226</v>
      </c>
      <c r="D9" s="334"/>
      <c r="F9" s="334"/>
    </row>
    <row r="10" spans="1:9" s="328" customFormat="1" ht="14.25" x14ac:dyDescent="0.2">
      <c r="A10" s="334"/>
      <c r="B10" s="334"/>
      <c r="C10" s="334"/>
      <c r="D10" s="334"/>
      <c r="F10" s="334"/>
      <c r="G10" s="334"/>
      <c r="H10" s="335"/>
      <c r="I10" s="334"/>
    </row>
    <row r="11" spans="1:9" s="328" customFormat="1" ht="14.25" x14ac:dyDescent="0.2">
      <c r="A11" s="334"/>
      <c r="B11" s="334"/>
      <c r="C11" s="335"/>
      <c r="D11" s="334"/>
    </row>
    <row r="12" spans="1:9" s="328" customFormat="1" ht="15" x14ac:dyDescent="0.2">
      <c r="A12" s="337" t="s">
        <v>208</v>
      </c>
      <c r="B12" s="338"/>
      <c r="C12" s="338"/>
      <c r="D12" s="339"/>
    </row>
    <row r="13" spans="1:9" s="328" customFormat="1" ht="15" x14ac:dyDescent="0.2">
      <c r="A13" s="340" t="s">
        <v>209</v>
      </c>
      <c r="B13" s="341"/>
      <c r="C13" s="341"/>
      <c r="D13" s="342"/>
    </row>
    <row r="14" spans="1:9" s="343" customFormat="1" ht="14.25" x14ac:dyDescent="0.2">
      <c r="C14" s="344"/>
    </row>
    <row r="15" spans="1:9" s="343" customFormat="1" ht="15" x14ac:dyDescent="0.2">
      <c r="A15" s="345" t="s">
        <v>210</v>
      </c>
      <c r="C15" s="344"/>
    </row>
    <row r="16" spans="1:9" s="343" customFormat="1" ht="14.25" x14ac:dyDescent="0.2">
      <c r="A16" s="346" t="s">
        <v>211</v>
      </c>
      <c r="C16" s="344"/>
    </row>
    <row r="17" spans="1:3" s="343" customFormat="1" ht="14.25" x14ac:dyDescent="0.2">
      <c r="A17" s="346" t="s">
        <v>212</v>
      </c>
      <c r="C17" s="344"/>
    </row>
    <row r="18" spans="1:3" s="343" customFormat="1" ht="14.25" x14ac:dyDescent="0.2">
      <c r="A18" s="346" t="s">
        <v>213</v>
      </c>
      <c r="C18" s="344"/>
    </row>
    <row r="19" spans="1:3" s="343" customFormat="1" ht="14.25" x14ac:dyDescent="0.2">
      <c r="A19" s="346" t="s">
        <v>214</v>
      </c>
      <c r="C19" s="344"/>
    </row>
    <row r="20" spans="1:3" s="343" customFormat="1" ht="14.25" x14ac:dyDescent="0.2">
      <c r="A20" s="346"/>
      <c r="C20" s="344"/>
    </row>
    <row r="21" spans="1:3" s="344" customFormat="1" ht="15" x14ac:dyDescent="0.2">
      <c r="A21" s="345" t="s">
        <v>215</v>
      </c>
    </row>
    <row r="22" spans="1:3" s="344" customFormat="1" ht="14.25" x14ac:dyDescent="0.2">
      <c r="A22" s="346" t="s">
        <v>216</v>
      </c>
    </row>
    <row r="23" spans="1:3" s="344" customFormat="1" ht="14.25" x14ac:dyDescent="0.2">
      <c r="A23" s="346" t="s">
        <v>217</v>
      </c>
    </row>
    <row r="24" spans="1:3" s="344" customFormat="1" ht="14.25" x14ac:dyDescent="0.2">
      <c r="A24" s="346"/>
    </row>
    <row r="25" spans="1:3" s="344" customFormat="1" ht="15" x14ac:dyDescent="0.2">
      <c r="A25" s="345" t="s">
        <v>218</v>
      </c>
    </row>
    <row r="26" spans="1:3" s="344" customFormat="1" ht="14.25" x14ac:dyDescent="0.2">
      <c r="A26" s="346" t="s">
        <v>219</v>
      </c>
    </row>
    <row r="27" spans="1:3" s="344" customFormat="1" ht="14.25" x14ac:dyDescent="0.2">
      <c r="A27" s="346"/>
    </row>
    <row r="28" spans="1:3" s="344" customFormat="1" ht="15" x14ac:dyDescent="0.2">
      <c r="A28" s="345" t="s">
        <v>220</v>
      </c>
    </row>
    <row r="29" spans="1:3" s="344" customFormat="1" ht="14.25" x14ac:dyDescent="0.2">
      <c r="A29" s="346" t="s">
        <v>221</v>
      </c>
    </row>
    <row r="30" spans="1:3" s="344" customFormat="1" ht="14.25" x14ac:dyDescent="0.2">
      <c r="A30" s="346" t="s">
        <v>222</v>
      </c>
    </row>
    <row r="31" spans="1:3" s="344" customFormat="1" ht="14.25" x14ac:dyDescent="0.2">
      <c r="A31" s="346" t="s">
        <v>223</v>
      </c>
    </row>
    <row r="32" spans="1:3" s="344" customFormat="1" ht="14.25" x14ac:dyDescent="0.2">
      <c r="A32" s="346" t="s">
        <v>224</v>
      </c>
    </row>
    <row r="33" spans="1:3" s="344" customFormat="1" ht="14.25" x14ac:dyDescent="0.2">
      <c r="A33" s="346" t="s">
        <v>225</v>
      </c>
    </row>
    <row r="34" spans="1:3" s="344" customFormat="1" ht="14.25" x14ac:dyDescent="0.2">
      <c r="A34" s="346" t="s">
        <v>226</v>
      </c>
    </row>
    <row r="35" spans="1:3" s="344" customFormat="1" ht="14.25" x14ac:dyDescent="0.2">
      <c r="A35" s="346"/>
    </row>
    <row r="36" spans="1:3" s="344" customFormat="1" ht="15" x14ac:dyDescent="0.2">
      <c r="A36" s="345" t="s">
        <v>227</v>
      </c>
    </row>
    <row r="37" spans="1:3" s="344" customFormat="1" ht="14.25" x14ac:dyDescent="0.2">
      <c r="A37" s="346" t="s">
        <v>228</v>
      </c>
    </row>
    <row r="38" spans="1:3" s="344" customFormat="1" ht="14.25" x14ac:dyDescent="0.2">
      <c r="A38" s="346" t="s">
        <v>229</v>
      </c>
    </row>
    <row r="39" spans="1:3" s="344" customFormat="1" ht="14.25" x14ac:dyDescent="0.2">
      <c r="A39" s="346" t="s">
        <v>230</v>
      </c>
    </row>
    <row r="40" spans="1:3" s="344" customFormat="1" ht="14.25" x14ac:dyDescent="0.2">
      <c r="A40" s="346"/>
    </row>
    <row r="41" spans="1:3" s="343" customFormat="1" ht="15" x14ac:dyDescent="0.2">
      <c r="A41" s="345" t="s">
        <v>231</v>
      </c>
      <c r="C41" s="344"/>
    </row>
    <row r="42" spans="1:3" s="343" customFormat="1" ht="14.25" x14ac:dyDescent="0.2">
      <c r="A42" s="346" t="s">
        <v>232</v>
      </c>
      <c r="C42" s="344"/>
    </row>
    <row r="43" spans="1:3" s="343" customFormat="1" ht="14.25" x14ac:dyDescent="0.2">
      <c r="A43" s="346" t="s">
        <v>233</v>
      </c>
      <c r="C43" s="344"/>
    </row>
    <row r="44" spans="1:3" s="343" customFormat="1" ht="14.25" x14ac:dyDescent="0.2">
      <c r="A44" s="346"/>
      <c r="C44" s="344"/>
    </row>
    <row r="45" spans="1:3" s="343" customFormat="1" ht="15" x14ac:dyDescent="0.2">
      <c r="A45" s="345" t="s">
        <v>234</v>
      </c>
      <c r="C45" s="344"/>
    </row>
    <row r="46" spans="1:3" s="343" customFormat="1" ht="14.25" x14ac:dyDescent="0.2">
      <c r="A46" s="346" t="s">
        <v>235</v>
      </c>
      <c r="C46" s="344"/>
    </row>
    <row r="47" spans="1:3" s="343" customFormat="1" ht="14.25" x14ac:dyDescent="0.2">
      <c r="A47" s="346" t="s">
        <v>236</v>
      </c>
      <c r="C47" s="344"/>
    </row>
    <row r="48" spans="1:3" x14ac:dyDescent="0.2">
      <c r="C48" s="349"/>
    </row>
    <row r="49" spans="1:3" ht="45" x14ac:dyDescent="0.2">
      <c r="A49" s="336" t="s">
        <v>237</v>
      </c>
      <c r="B49" s="326" t="s">
        <v>201</v>
      </c>
      <c r="C49" s="327" t="s">
        <v>207</v>
      </c>
    </row>
    <row r="50" spans="1:3" ht="14.25" x14ac:dyDescent="0.2">
      <c r="A50" s="334"/>
      <c r="B50" s="113" t="str">
        <f>IFERROR(('PROGRAM BUDGET &amp; FISCAL REPORT'!G13/'PARTICIPANTS &amp; DEMOGRAPHICS'!B4),"N/A")</f>
        <v>N/A</v>
      </c>
      <c r="C50" s="113" t="str">
        <f>IFERROR(('PROGRAM BUDGET &amp; FISCAL REPORT'!N13/'PARTICIPANTS &amp; DEMOGRAPHICS'!D4),"N/A")</f>
        <v>N/A</v>
      </c>
    </row>
  </sheetData>
  <sheetProtection algorithmName="SHA-512" hashValue="sSrDj73cvNA7fmnmnZS30K/YxZbAxpmj9cF0xuiui55oTMSCl75MV9LcMK6Bm3hXh/+zppwCiV9X9faM5r3R0g==" saltValue="C+vLckFLp8hRJb6Qs4omFQ==" spinCount="100000" sheet="1" objects="1" scenarios="1"/>
  <pageMargins left="0.7" right="0.7" top="0.75" bottom="0.75" header="0.3" footer="0.3"/>
  <pageSetup scale="69" orientation="portrait" horizontalDpi="4294967295" verticalDpi="4294967295" r:id="rId1"/>
  <headerFooter>
    <oddFooter>&amp;LCity of Santa Monica
Exhibit C1 -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1" hidden="1" customWidth="1"/>
    <col min="2" max="2" width="48.85546875" style="41" customWidth="1"/>
    <col min="3" max="3" width="15.42578125" style="37" customWidth="1"/>
    <col min="4" max="4" width="19.140625" style="37" customWidth="1"/>
    <col min="5" max="5" width="19.7109375" style="37" customWidth="1"/>
    <col min="6" max="6" width="19.42578125" style="37" customWidth="1"/>
    <col min="7" max="7" width="31.42578125" style="37" customWidth="1"/>
    <col min="8" max="16384" width="11.42578125" style="41"/>
  </cols>
  <sheetData>
    <row r="1" spans="1:8" ht="18" x14ac:dyDescent="0.25">
      <c r="A1" s="21"/>
      <c r="B1" s="30" t="s">
        <v>36</v>
      </c>
      <c r="C1" s="41"/>
      <c r="D1" s="41"/>
      <c r="E1" s="41"/>
      <c r="F1" s="41"/>
      <c r="G1" s="41"/>
    </row>
    <row r="2" spans="1:8" ht="18" x14ac:dyDescent="0.25">
      <c r="A2" s="21"/>
      <c r="B2" s="30" t="s">
        <v>238</v>
      </c>
      <c r="C2" s="41"/>
      <c r="D2" s="41"/>
      <c r="E2" s="41"/>
      <c r="F2" s="41"/>
      <c r="G2" s="41"/>
    </row>
    <row r="3" spans="1:8" ht="22.5" customHeight="1" x14ac:dyDescent="0.25">
      <c r="A3" s="21"/>
      <c r="B3" s="192" t="str">
        <f>'PROGRAM BUDGET &amp; FISCAL REPORT'!A6</f>
        <v>AGENCY NAME:</v>
      </c>
      <c r="C3" s="114" t="str">
        <f>'PROGRAM BUDGET &amp; FISCAL REPORT'!B6</f>
        <v>The People Concern</v>
      </c>
      <c r="D3" s="115"/>
      <c r="E3" s="115"/>
      <c r="F3" s="115"/>
      <c r="G3" s="41"/>
    </row>
    <row r="4" spans="1:8" ht="22.5" customHeight="1" x14ac:dyDescent="0.25">
      <c r="A4" s="21"/>
      <c r="B4" s="192" t="str">
        <f>'PROGRAM BUDGET &amp; FISCAL REPORT'!A7</f>
        <v>PROGRAM NAME:</v>
      </c>
      <c r="C4" s="116" t="str">
        <f>'PROGRAM BUDGET &amp; FISCAL REPORT'!B7</f>
        <v>Annenberg Access Center</v>
      </c>
      <c r="D4" s="117"/>
      <c r="E4" s="117"/>
      <c r="F4" s="117"/>
      <c r="G4" s="41"/>
    </row>
    <row r="5" spans="1:8" ht="8.25" customHeight="1" thickBot="1" x14ac:dyDescent="0.25">
      <c r="A5" s="21"/>
      <c r="B5" s="193"/>
      <c r="C5" s="41"/>
      <c r="D5" s="41"/>
      <c r="E5" s="41"/>
      <c r="F5" s="41"/>
      <c r="G5" s="41"/>
    </row>
    <row r="6" spans="1:8" ht="52.5" customHeight="1" x14ac:dyDescent="0.55000000000000004">
      <c r="B6" s="43" t="s">
        <v>239</v>
      </c>
      <c r="C6" s="44" t="s">
        <v>240</v>
      </c>
      <c r="D6" s="44"/>
      <c r="E6" s="44" t="s">
        <v>241</v>
      </c>
      <c r="F6" s="45"/>
      <c r="G6" s="41"/>
    </row>
    <row r="7" spans="1:8" ht="14.25" x14ac:dyDescent="0.2">
      <c r="B7" s="46" t="s">
        <v>242</v>
      </c>
      <c r="C7" s="47">
        <f>'PARTICIPANTS &amp; DEMOGRAPHICS'!B5</f>
        <v>435</v>
      </c>
      <c r="D7" s="48"/>
      <c r="E7" s="48">
        <f>'PARTICIPANTS &amp; DEMOGRAPHICS'!D5</f>
        <v>242</v>
      </c>
      <c r="F7" s="49"/>
      <c r="G7" s="41"/>
    </row>
    <row r="8" spans="1:8" ht="14.25" x14ac:dyDescent="0.2">
      <c r="B8" s="50" t="s">
        <v>243</v>
      </c>
      <c r="C8" s="47">
        <f>'PARTICIPANTS &amp; DEMOGRAPHICS'!B6</f>
        <v>147</v>
      </c>
      <c r="D8" s="48"/>
      <c r="E8" s="48">
        <f>'PARTICIPANTS &amp; DEMOGRAPHICS'!D6</f>
        <v>152</v>
      </c>
      <c r="F8" s="49"/>
      <c r="G8" s="41"/>
    </row>
    <row r="9" spans="1:8" ht="14.25" x14ac:dyDescent="0.2">
      <c r="B9" s="46" t="s">
        <v>244</v>
      </c>
      <c r="C9" s="71">
        <f>IFERROR(C8/C7, "N/A")</f>
        <v>0.33793103448275863</v>
      </c>
      <c r="D9" s="52"/>
      <c r="E9" s="123">
        <f>IFERROR(E8/E7, "N/A")</f>
        <v>0.62809917355371903</v>
      </c>
      <c r="F9" s="49"/>
      <c r="G9" s="41"/>
    </row>
    <row r="10" spans="1:8" ht="14.25" x14ac:dyDescent="0.2">
      <c r="B10" s="46"/>
      <c r="C10" s="51"/>
      <c r="D10" s="52"/>
      <c r="E10" s="47"/>
      <c r="F10" s="49"/>
      <c r="G10" s="41"/>
    </row>
    <row r="11" spans="1:8" ht="63.75" customHeight="1" x14ac:dyDescent="0.55000000000000004">
      <c r="B11" s="53" t="s">
        <v>245</v>
      </c>
      <c r="C11" s="189" t="s">
        <v>246</v>
      </c>
      <c r="D11" s="189" t="s">
        <v>247</v>
      </c>
      <c r="E11" s="189" t="s">
        <v>248</v>
      </c>
      <c r="F11" s="190" t="s">
        <v>249</v>
      </c>
      <c r="G11" s="41"/>
    </row>
    <row r="12" spans="1:8" ht="16.5" customHeight="1" x14ac:dyDescent="0.2">
      <c r="B12" s="46" t="s">
        <v>250</v>
      </c>
      <c r="C12" s="118">
        <f>'PROGRAM BUDGET &amp; FISCAL REPORT'!G13</f>
        <v>2147226.0697894068</v>
      </c>
      <c r="D12" s="118">
        <f>'PROGRAM BUDGET &amp; FISCAL REPORT'!H13</f>
        <v>236931.26150676</v>
      </c>
      <c r="E12" s="118">
        <f>'PROGRAM BUDGET &amp; FISCAL REPORT'!N13</f>
        <v>1700970.3999999997</v>
      </c>
      <c r="F12" s="119">
        <f>'PROGRAM BUDGET &amp; FISCAL REPORT'!L13</f>
        <v>236930.66216772</v>
      </c>
      <c r="G12" s="41"/>
    </row>
    <row r="13" spans="1:8" ht="16.5" customHeight="1" x14ac:dyDescent="0.2">
      <c r="B13" s="46"/>
      <c r="C13" s="54"/>
      <c r="D13" s="54"/>
      <c r="E13" s="54"/>
      <c r="F13" s="55"/>
      <c r="G13" s="41"/>
    </row>
    <row r="14" spans="1:8" ht="19.5" x14ac:dyDescent="0.55000000000000004">
      <c r="B14" s="53" t="s">
        <v>251</v>
      </c>
      <c r="C14" s="358" t="s">
        <v>252</v>
      </c>
      <c r="D14" s="358"/>
      <c r="E14" s="358" t="s">
        <v>253</v>
      </c>
      <c r="F14" s="359"/>
      <c r="G14" s="41"/>
    </row>
    <row r="15" spans="1:8" ht="14.25" x14ac:dyDescent="0.2">
      <c r="B15" s="46" t="s">
        <v>254</v>
      </c>
      <c r="C15" s="120">
        <f>IFERROR(C12*C9,"N/A")</f>
        <v>725614.32703228237</v>
      </c>
      <c r="D15" s="56">
        <f>IFERROR(C15/C12,"N/A")</f>
        <v>0.33793103448275863</v>
      </c>
      <c r="E15" s="121">
        <f>IFERROR(E12*E9,"N/A")</f>
        <v>1068378.1024793386</v>
      </c>
      <c r="F15" s="58">
        <f>IFERROR(E15/E12,"N/A")</f>
        <v>0.62809917355371903</v>
      </c>
      <c r="G15" s="41"/>
    </row>
    <row r="16" spans="1:8" ht="14.25" x14ac:dyDescent="0.2">
      <c r="B16" s="46" t="s">
        <v>255</v>
      </c>
      <c r="C16" s="120">
        <f>D12</f>
        <v>236931.26150676</v>
      </c>
      <c r="D16" s="56">
        <f>IFERROR(C16/C15, "N/A")</f>
        <v>0.32652505977354962</v>
      </c>
      <c r="E16" s="121">
        <f>F12</f>
        <v>236930.66216772</v>
      </c>
      <c r="F16" s="58">
        <f>IFERROR(E16/E15, "N/A")</f>
        <v>0.22176667756282659</v>
      </c>
      <c r="G16" s="41"/>
      <c r="H16" s="42"/>
    </row>
    <row r="17" spans="2:7" ht="15" thickBot="1" x14ac:dyDescent="0.25">
      <c r="B17" s="46"/>
      <c r="C17" s="31"/>
      <c r="D17" s="56"/>
      <c r="E17" s="57"/>
      <c r="F17" s="58"/>
      <c r="G17" s="41"/>
    </row>
    <row r="18" spans="2:7" ht="15.75" thickBot="1" x14ac:dyDescent="0.3">
      <c r="B18" s="59" t="s">
        <v>256</v>
      </c>
      <c r="C18" s="122">
        <f>IFERROR(C15-C16,"N/A")</f>
        <v>488683.06552552234</v>
      </c>
      <c r="D18" s="60">
        <f>IFERROR(C18/C15, "N/A")</f>
        <v>0.67347494022645027</v>
      </c>
      <c r="E18" s="122">
        <f>IFERROR(E15-E16, "N/A")</f>
        <v>831447.44031161861</v>
      </c>
      <c r="F18" s="61">
        <f>IFERROR(E18/E15, "N/A")</f>
        <v>0.77823332243717336</v>
      </c>
      <c r="G18" s="41"/>
    </row>
    <row r="19" spans="2:7" ht="30.75" thickBot="1" x14ac:dyDescent="0.3">
      <c r="B19" s="46"/>
      <c r="C19" s="62"/>
      <c r="D19" s="63" t="s">
        <v>257</v>
      </c>
      <c r="E19" s="48"/>
      <c r="F19" s="63" t="s">
        <v>257</v>
      </c>
    </row>
    <row r="20" spans="2:7" s="1" customFormat="1" ht="12.75" x14ac:dyDescent="0.2">
      <c r="B20" s="41"/>
      <c r="C20" s="37"/>
      <c r="D20" s="37"/>
      <c r="E20" s="37"/>
      <c r="F20" s="37"/>
      <c r="G20" s="37"/>
    </row>
  </sheetData>
  <sheetProtection algorithmName="SHA-512" hashValue="k8DgwMxczn2mTizPNF7IXCU/cZVDLNGYa5Lj4bz+mvPT2PI30FnzLAxEbeCdqhuDrLB+kwpgaFdFQiT825eEvQ==" saltValue="I1kFJdJsJR4/RZF/Xc/7HA=="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C1 -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55"/>
  <sheetViews>
    <sheetView zoomScale="80" zoomScaleNormal="80" workbookViewId="0">
      <selection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8" customFormat="1" ht="18" x14ac:dyDescent="0.2">
      <c r="A1" s="39" t="s">
        <v>36</v>
      </c>
      <c r="B1" s="72"/>
      <c r="C1" s="40"/>
      <c r="D1" s="40"/>
      <c r="E1" s="40"/>
      <c r="F1" s="22"/>
      <c r="G1" s="22"/>
    </row>
    <row r="2" spans="1:7" ht="18" x14ac:dyDescent="0.25">
      <c r="A2" s="363" t="s">
        <v>258</v>
      </c>
      <c r="B2" s="364"/>
      <c r="C2" s="364"/>
      <c r="D2" s="364"/>
      <c r="E2" s="364"/>
      <c r="F2" s="191"/>
      <c r="G2" s="191"/>
    </row>
    <row r="3" spans="1:7" ht="15.75" x14ac:dyDescent="0.2">
      <c r="A3" s="124"/>
      <c r="B3" s="191"/>
      <c r="C3" s="191"/>
      <c r="D3" s="191"/>
      <c r="E3" s="191"/>
      <c r="F3" s="191"/>
      <c r="G3" s="191"/>
    </row>
    <row r="4" spans="1:7" ht="79.5" customHeight="1" x14ac:dyDescent="0.2">
      <c r="A4" s="365" t="s">
        <v>259</v>
      </c>
      <c r="B4" s="366"/>
      <c r="C4" s="366"/>
      <c r="D4" s="366"/>
      <c r="E4" s="366"/>
      <c r="F4" s="191"/>
      <c r="G4" s="191"/>
    </row>
    <row r="5" spans="1:7" ht="15" x14ac:dyDescent="0.2">
      <c r="A5" s="125"/>
      <c r="B5" s="126"/>
      <c r="C5" s="126"/>
      <c r="D5" s="126"/>
      <c r="E5" s="126"/>
      <c r="F5" s="191"/>
      <c r="G5" s="191"/>
    </row>
    <row r="6" spans="1:7" ht="45" x14ac:dyDescent="0.25">
      <c r="A6" s="367" t="s">
        <v>260</v>
      </c>
      <c r="B6" s="368"/>
      <c r="C6" s="194" t="s">
        <v>261</v>
      </c>
      <c r="D6" s="194" t="s">
        <v>262</v>
      </c>
      <c r="E6" s="127" t="s">
        <v>263</v>
      </c>
      <c r="F6" s="191"/>
      <c r="G6" s="191"/>
    </row>
    <row r="7" spans="1:7" ht="15" x14ac:dyDescent="0.25">
      <c r="A7" s="128" t="s">
        <v>264</v>
      </c>
      <c r="B7" s="129"/>
      <c r="C7" s="128"/>
      <c r="D7" s="128"/>
      <c r="E7" s="128"/>
      <c r="F7" s="191"/>
      <c r="G7" s="191"/>
    </row>
    <row r="8" spans="1:7" ht="15" x14ac:dyDescent="0.25">
      <c r="A8" s="130" t="s">
        <v>60</v>
      </c>
      <c r="B8" s="130" t="s">
        <v>265</v>
      </c>
      <c r="C8" s="131">
        <v>10000</v>
      </c>
      <c r="D8" s="131">
        <v>15000</v>
      </c>
      <c r="E8" s="128"/>
      <c r="F8" s="191"/>
      <c r="G8" s="191"/>
    </row>
    <row r="9" spans="1:7" ht="15" x14ac:dyDescent="0.25">
      <c r="A9" s="132"/>
      <c r="B9" s="133"/>
      <c r="C9" s="133"/>
      <c r="D9" s="191"/>
      <c r="E9" s="134"/>
      <c r="F9" s="191"/>
      <c r="G9" s="191"/>
    </row>
    <row r="10" spans="1:7" ht="15" x14ac:dyDescent="0.25">
      <c r="A10" s="362" t="s">
        <v>186</v>
      </c>
      <c r="B10" s="361"/>
      <c r="C10" s="361"/>
      <c r="D10" s="361"/>
      <c r="E10" s="361"/>
      <c r="F10" s="191"/>
      <c r="G10" s="191"/>
    </row>
    <row r="11" spans="1:7" ht="14.25" x14ac:dyDescent="0.2">
      <c r="A11" s="135" t="s">
        <v>266</v>
      </c>
      <c r="B11" s="135" t="s">
        <v>267</v>
      </c>
      <c r="C11" s="144">
        <v>25972852.403999999</v>
      </c>
      <c r="D11" s="144">
        <v>27049401</v>
      </c>
      <c r="E11" s="136"/>
      <c r="F11" s="191"/>
      <c r="G11" s="191"/>
    </row>
    <row r="12" spans="1:7" ht="14.25" x14ac:dyDescent="0.2">
      <c r="A12" s="135" t="s">
        <v>268</v>
      </c>
      <c r="B12" s="135" t="s">
        <v>269</v>
      </c>
      <c r="C12" s="144">
        <v>19014254.899999999</v>
      </c>
      <c r="D12" s="144">
        <v>19479447.5</v>
      </c>
      <c r="E12" s="136"/>
      <c r="F12" s="191"/>
      <c r="G12" s="191"/>
    </row>
    <row r="13" spans="1:7" ht="14.25" x14ac:dyDescent="0.2">
      <c r="A13" s="135" t="s">
        <v>266</v>
      </c>
      <c r="B13" s="135" t="s">
        <v>270</v>
      </c>
      <c r="C13" s="144">
        <v>9262121.9099999983</v>
      </c>
      <c r="D13" s="144">
        <v>12657151</v>
      </c>
      <c r="E13" s="136"/>
      <c r="F13" s="191"/>
      <c r="G13" s="191"/>
    </row>
    <row r="14" spans="1:7" ht="14.25" x14ac:dyDescent="0.2">
      <c r="A14" s="135" t="s">
        <v>271</v>
      </c>
      <c r="B14" s="135" t="s">
        <v>272</v>
      </c>
      <c r="C14" s="144">
        <v>2141086.92</v>
      </c>
      <c r="D14" s="144">
        <v>2141087</v>
      </c>
      <c r="E14" s="136"/>
      <c r="F14" s="191"/>
      <c r="G14" s="191"/>
    </row>
    <row r="15" spans="1:7" ht="14.25" x14ac:dyDescent="0.2">
      <c r="A15" s="135" t="s">
        <v>60</v>
      </c>
      <c r="B15" s="135" t="s">
        <v>273</v>
      </c>
      <c r="C15" s="144">
        <v>689943.6</v>
      </c>
      <c r="D15" s="144">
        <v>786956</v>
      </c>
      <c r="E15" s="136"/>
      <c r="F15" s="191"/>
      <c r="G15" s="191"/>
    </row>
    <row r="16" spans="1:7" ht="14.25" x14ac:dyDescent="0.2">
      <c r="A16" s="135" t="s">
        <v>271</v>
      </c>
      <c r="B16" s="135" t="s">
        <v>274</v>
      </c>
      <c r="C16" s="144">
        <v>540494.10400000005</v>
      </c>
      <c r="D16" s="144">
        <v>656800</v>
      </c>
      <c r="E16" s="136"/>
      <c r="F16" s="191"/>
      <c r="G16" s="191"/>
    </row>
    <row r="17" spans="1:5" ht="14.25" x14ac:dyDescent="0.2">
      <c r="A17" s="135" t="s">
        <v>271</v>
      </c>
      <c r="B17" s="135" t="s">
        <v>275</v>
      </c>
      <c r="C17" s="144">
        <v>507697.76399999997</v>
      </c>
      <c r="D17" s="144">
        <v>628500</v>
      </c>
      <c r="E17" s="136"/>
    </row>
    <row r="18" spans="1:5" ht="14.25" x14ac:dyDescent="0.2">
      <c r="A18" s="135" t="s">
        <v>271</v>
      </c>
      <c r="B18" s="135" t="s">
        <v>276</v>
      </c>
      <c r="C18" s="144">
        <v>528537.14199999999</v>
      </c>
      <c r="D18" s="144">
        <v>611928.66666666674</v>
      </c>
      <c r="E18" s="136"/>
    </row>
    <row r="19" spans="1:5" ht="14.25" x14ac:dyDescent="0.2">
      <c r="A19" s="135" t="s">
        <v>57</v>
      </c>
      <c r="B19" s="135" t="s">
        <v>277</v>
      </c>
      <c r="C19" s="144">
        <v>205500</v>
      </c>
      <c r="D19" s="144">
        <v>500000</v>
      </c>
      <c r="E19" s="136"/>
    </row>
    <row r="20" spans="1:5" ht="14.25" x14ac:dyDescent="0.2">
      <c r="A20" s="135" t="s">
        <v>278</v>
      </c>
      <c r="B20" s="135" t="s">
        <v>279</v>
      </c>
      <c r="C20" s="144">
        <v>104682</v>
      </c>
      <c r="D20" s="144">
        <v>470416</v>
      </c>
      <c r="E20" s="136"/>
    </row>
    <row r="21" spans="1:5" ht="14.25" x14ac:dyDescent="0.2">
      <c r="A21" s="135" t="s">
        <v>271</v>
      </c>
      <c r="B21" s="135" t="s">
        <v>280</v>
      </c>
      <c r="C21" s="144">
        <v>285985.06</v>
      </c>
      <c r="D21" s="144">
        <v>355000</v>
      </c>
      <c r="E21" s="136"/>
    </row>
    <row r="22" spans="1:5" ht="14.25" x14ac:dyDescent="0.2">
      <c r="A22" s="135" t="s">
        <v>57</v>
      </c>
      <c r="B22" s="135" t="s">
        <v>281</v>
      </c>
      <c r="C22" s="144">
        <v>86597.6</v>
      </c>
      <c r="D22" s="144">
        <v>108838</v>
      </c>
      <c r="E22" s="136"/>
    </row>
    <row r="23" spans="1:5" ht="14.25" x14ac:dyDescent="0.2">
      <c r="A23" s="135" t="s">
        <v>282</v>
      </c>
      <c r="B23" s="135" t="s">
        <v>283</v>
      </c>
      <c r="C23" s="144">
        <v>94195.920000000013</v>
      </c>
      <c r="D23" s="144">
        <v>104302</v>
      </c>
      <c r="E23" s="136"/>
    </row>
    <row r="24" spans="1:5" ht="14.25" x14ac:dyDescent="0.2">
      <c r="A24" s="135" t="s">
        <v>266</v>
      </c>
      <c r="B24" s="135" t="s">
        <v>284</v>
      </c>
      <c r="C24" s="144">
        <v>51800.399999999994</v>
      </c>
      <c r="D24" s="144">
        <v>82000</v>
      </c>
      <c r="E24" s="136"/>
    </row>
    <row r="25" spans="1:5" ht="14.25" x14ac:dyDescent="0.2">
      <c r="A25" s="135" t="s">
        <v>266</v>
      </c>
      <c r="B25" s="135" t="s">
        <v>285</v>
      </c>
      <c r="C25" s="144">
        <v>78912</v>
      </c>
      <c r="D25" s="144">
        <v>78912</v>
      </c>
      <c r="E25" s="136"/>
    </row>
    <row r="26" spans="1:5" ht="14.25" x14ac:dyDescent="0.2">
      <c r="A26" s="135" t="s">
        <v>282</v>
      </c>
      <c r="B26" s="135" t="s">
        <v>286</v>
      </c>
      <c r="C26" s="144">
        <v>175825.16</v>
      </c>
      <c r="D26" s="144">
        <v>98300</v>
      </c>
      <c r="E26" s="137"/>
    </row>
    <row r="27" spans="1:5" ht="14.25" x14ac:dyDescent="0.2">
      <c r="A27" s="138"/>
      <c r="B27" s="138"/>
      <c r="C27" s="138"/>
      <c r="D27" s="139"/>
      <c r="E27" s="140"/>
    </row>
    <row r="28" spans="1:5" ht="15" x14ac:dyDescent="0.25">
      <c r="A28" s="362" t="s">
        <v>188</v>
      </c>
      <c r="B28" s="361"/>
      <c r="C28" s="361"/>
      <c r="D28" s="361"/>
      <c r="E28" s="361"/>
    </row>
    <row r="29" spans="1:5" ht="28.5" x14ac:dyDescent="0.2">
      <c r="A29" s="191"/>
      <c r="B29" s="135" t="s">
        <v>287</v>
      </c>
      <c r="C29" s="144">
        <v>9291381.8800000008</v>
      </c>
      <c r="D29" s="144">
        <v>5284807</v>
      </c>
      <c r="E29" s="187" t="s">
        <v>288</v>
      </c>
    </row>
    <row r="30" spans="1:5" ht="14.25" x14ac:dyDescent="0.2">
      <c r="A30" s="191"/>
      <c r="B30" s="135"/>
      <c r="C30" s="144"/>
      <c r="D30" s="144"/>
      <c r="E30" s="137"/>
    </row>
    <row r="31" spans="1:5" ht="14.25" x14ac:dyDescent="0.2">
      <c r="A31" s="138"/>
      <c r="B31" s="138"/>
      <c r="C31" s="138"/>
      <c r="D31" s="139"/>
      <c r="E31" s="140"/>
    </row>
    <row r="32" spans="1:5" ht="15" x14ac:dyDescent="0.25">
      <c r="A32" s="362" t="s">
        <v>190</v>
      </c>
      <c r="B32" s="361"/>
      <c r="C32" s="361"/>
      <c r="D32" s="361"/>
      <c r="E32" s="361"/>
    </row>
    <row r="33" spans="1:5" ht="14.25" x14ac:dyDescent="0.2">
      <c r="A33" s="191"/>
      <c r="B33" s="135" t="s">
        <v>191</v>
      </c>
      <c r="C33" s="144">
        <v>3270324.75</v>
      </c>
      <c r="D33" s="144">
        <v>4610750</v>
      </c>
      <c r="E33" s="136"/>
    </row>
    <row r="34" spans="1:5" ht="14.25" x14ac:dyDescent="0.2">
      <c r="A34" s="191"/>
      <c r="B34" s="135"/>
      <c r="C34" s="144"/>
      <c r="D34" s="144"/>
      <c r="E34" s="137"/>
    </row>
    <row r="35" spans="1:5" ht="14.25" x14ac:dyDescent="0.2">
      <c r="A35" s="138"/>
      <c r="B35" s="138"/>
      <c r="C35" s="138"/>
      <c r="D35" s="139"/>
      <c r="E35" s="140"/>
    </row>
    <row r="36" spans="1:5" ht="15" x14ac:dyDescent="0.25">
      <c r="A36" s="362" t="s">
        <v>192</v>
      </c>
      <c r="B36" s="361"/>
      <c r="C36" s="361"/>
      <c r="D36" s="361"/>
      <c r="E36" s="361"/>
    </row>
    <row r="37" spans="1:5" ht="14.25" x14ac:dyDescent="0.2">
      <c r="A37" s="191"/>
      <c r="B37" s="135" t="s">
        <v>179</v>
      </c>
      <c r="C37" s="144">
        <v>0</v>
      </c>
      <c r="D37" s="144">
        <v>0</v>
      </c>
      <c r="E37" s="136"/>
    </row>
    <row r="38" spans="1:5" ht="14.25" x14ac:dyDescent="0.2">
      <c r="A38" s="191"/>
      <c r="B38" s="135" t="s">
        <v>179</v>
      </c>
      <c r="C38" s="144">
        <v>0</v>
      </c>
      <c r="D38" s="144">
        <v>0</v>
      </c>
      <c r="E38" s="137"/>
    </row>
    <row r="39" spans="1:5" ht="14.25" x14ac:dyDescent="0.2">
      <c r="A39" s="138"/>
      <c r="B39" s="138"/>
      <c r="C39" s="138"/>
      <c r="D39" s="139"/>
      <c r="E39" s="140"/>
    </row>
    <row r="40" spans="1:5" ht="15" x14ac:dyDescent="0.25">
      <c r="A40" s="362" t="s">
        <v>193</v>
      </c>
      <c r="B40" s="361"/>
      <c r="C40" s="361"/>
      <c r="D40" s="361"/>
      <c r="E40" s="361"/>
    </row>
    <row r="41" spans="1:5" ht="14.25" x14ac:dyDescent="0.2">
      <c r="A41" s="191"/>
      <c r="B41" s="135" t="s">
        <v>179</v>
      </c>
      <c r="C41" s="144">
        <v>0</v>
      </c>
      <c r="D41" s="144">
        <v>0</v>
      </c>
      <c r="E41" s="136"/>
    </row>
    <row r="42" spans="1:5" ht="14.25" x14ac:dyDescent="0.2">
      <c r="A42" s="191"/>
      <c r="B42" s="135" t="s">
        <v>179</v>
      </c>
      <c r="C42" s="144">
        <v>0</v>
      </c>
      <c r="D42" s="144">
        <v>0</v>
      </c>
      <c r="E42" s="137"/>
    </row>
    <row r="43" spans="1:5" ht="14.25" x14ac:dyDescent="0.2">
      <c r="A43" s="138"/>
      <c r="B43" s="138"/>
      <c r="C43" s="138"/>
      <c r="D43" s="139"/>
      <c r="E43" s="140"/>
    </row>
    <row r="44" spans="1:5" ht="15" x14ac:dyDescent="0.25">
      <c r="A44" s="362" t="s">
        <v>194</v>
      </c>
      <c r="B44" s="361"/>
      <c r="C44" s="361"/>
      <c r="D44" s="361"/>
      <c r="E44" s="361"/>
    </row>
    <row r="45" spans="1:5" ht="14.25" x14ac:dyDescent="0.2">
      <c r="A45" s="191"/>
      <c r="B45" s="135" t="s">
        <v>289</v>
      </c>
      <c r="C45" s="144">
        <v>-141314.50000000009</v>
      </c>
      <c r="D45" s="144">
        <v>104227</v>
      </c>
      <c r="E45" s="136"/>
    </row>
    <row r="46" spans="1:5" ht="14.25" x14ac:dyDescent="0.2">
      <c r="A46" s="191"/>
      <c r="B46" s="135" t="s">
        <v>290</v>
      </c>
      <c r="C46" s="144">
        <v>616565.96</v>
      </c>
      <c r="D46" s="144">
        <v>868712</v>
      </c>
      <c r="E46" s="136"/>
    </row>
    <row r="47" spans="1:5" ht="14.25" x14ac:dyDescent="0.2">
      <c r="A47" s="191"/>
      <c r="B47" s="135" t="s">
        <v>291</v>
      </c>
      <c r="C47" s="144">
        <v>416472</v>
      </c>
      <c r="D47" s="144">
        <v>420000</v>
      </c>
      <c r="E47" s="137"/>
    </row>
    <row r="48" spans="1:5" ht="28.5" x14ac:dyDescent="0.2">
      <c r="A48" s="191"/>
      <c r="B48" s="135" t="s">
        <v>292</v>
      </c>
      <c r="C48" s="144">
        <v>5692144</v>
      </c>
      <c r="D48" s="144">
        <v>0</v>
      </c>
      <c r="E48" s="188" t="s">
        <v>293</v>
      </c>
    </row>
    <row r="49" spans="1:5" ht="14.25" x14ac:dyDescent="0.2">
      <c r="A49" s="191"/>
      <c r="B49" s="135" t="s">
        <v>294</v>
      </c>
      <c r="C49" s="144">
        <v>150437.87999999998</v>
      </c>
      <c r="D49" s="144">
        <v>32484</v>
      </c>
      <c r="E49" s="137"/>
    </row>
    <row r="50" spans="1:5" ht="14.25" x14ac:dyDescent="0.2">
      <c r="A50" s="191"/>
      <c r="B50" s="135" t="s">
        <v>295</v>
      </c>
      <c r="C50" s="144">
        <v>226120</v>
      </c>
      <c r="D50" s="144">
        <v>500000</v>
      </c>
      <c r="E50" s="136"/>
    </row>
    <row r="51" spans="1:5" ht="14.25" x14ac:dyDescent="0.2">
      <c r="A51" s="191"/>
      <c r="B51" s="135"/>
      <c r="C51" s="144"/>
      <c r="D51" s="144"/>
      <c r="E51" s="137"/>
    </row>
    <row r="52" spans="1:5" x14ac:dyDescent="0.2">
      <c r="A52" s="141"/>
      <c r="B52" s="141"/>
      <c r="C52" s="141"/>
      <c r="D52" s="141"/>
      <c r="E52" s="142"/>
    </row>
    <row r="53" spans="1:5" ht="15" x14ac:dyDescent="0.25">
      <c r="A53" s="362" t="s">
        <v>195</v>
      </c>
      <c r="B53" s="362"/>
      <c r="C53" s="173">
        <f>SUM(C10:C52)</f>
        <v>79262618.853999987</v>
      </c>
      <c r="D53" s="173">
        <f>SUM(D10:D52)</f>
        <v>77630019.166666657</v>
      </c>
      <c r="E53" s="174"/>
    </row>
    <row r="54" spans="1:5" x14ac:dyDescent="0.2">
      <c r="A54" s="143"/>
      <c r="B54" s="143"/>
      <c r="C54" s="143"/>
      <c r="D54" s="143"/>
      <c r="E54" s="143"/>
    </row>
    <row r="55" spans="1:5" x14ac:dyDescent="0.2">
      <c r="A55" s="360"/>
      <c r="B55" s="361"/>
      <c r="C55" s="361"/>
      <c r="D55" s="361"/>
      <c r="E55" s="361"/>
    </row>
  </sheetData>
  <sheetProtection algorithmName="SHA-512" hashValue="J9hvwtXid3vtwAfAi6AVMXlk9tqVJ8OlVf/1R4RYjIXyNes8bGMq/K2b58B+upJDOXevq1PBtMePy9KnawFYFg==" saltValue="NruaTnSO9226IL0Fj3Q8Ug==" spinCount="100000" sheet="1" objects="1" scenarios="1"/>
  <mergeCells count="11">
    <mergeCell ref="A2:E2"/>
    <mergeCell ref="A4:E4"/>
    <mergeCell ref="A6:B6"/>
    <mergeCell ref="A10:E10"/>
    <mergeCell ref="A32:E32"/>
    <mergeCell ref="A55:E55"/>
    <mergeCell ref="A44:E44"/>
    <mergeCell ref="A53:B53"/>
    <mergeCell ref="A28:E28"/>
    <mergeCell ref="A40:E40"/>
    <mergeCell ref="A36:E36"/>
  </mergeCells>
  <pageMargins left="0.7" right="0.7" top="0.75" bottom="0.75" header="0.3" footer="0.3"/>
  <pageSetup scale="74" firstPageNumber="8" orientation="portrait" r:id="rId1"/>
  <headerFooter>
    <oddFooter>&amp;LCity of Santa Monica
Exhibit C1 -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31"/>
  <sheetViews>
    <sheetView workbookViewId="0">
      <selection sqref="A1:J1048576"/>
    </sheetView>
  </sheetViews>
  <sheetFormatPr defaultRowHeight="12.75" x14ac:dyDescent="0.2"/>
  <cols>
    <col min="1" max="1" width="30.42578125" bestFit="1" customWidth="1"/>
    <col min="2" max="2" width="53.28515625" bestFit="1" customWidth="1"/>
    <col min="3" max="3" width="33" bestFit="1" customWidth="1"/>
    <col min="4" max="4" width="7.42578125" bestFit="1" customWidth="1"/>
  </cols>
  <sheetData>
    <row r="1" spans="1:10" ht="33.75" x14ac:dyDescent="0.2">
      <c r="A1" s="78" t="s">
        <v>67</v>
      </c>
      <c r="B1" s="79" t="s">
        <v>68</v>
      </c>
      <c r="C1" s="17" t="s">
        <v>69</v>
      </c>
      <c r="D1" s="17" t="s">
        <v>70</v>
      </c>
      <c r="E1" s="17" t="s">
        <v>71</v>
      </c>
      <c r="F1" s="17" t="s">
        <v>72</v>
      </c>
      <c r="G1" s="17" t="s">
        <v>39</v>
      </c>
      <c r="H1" s="17" t="s">
        <v>40</v>
      </c>
      <c r="I1" s="17" t="s">
        <v>41</v>
      </c>
      <c r="J1" s="17" t="s">
        <v>296</v>
      </c>
    </row>
    <row r="2" spans="1:10" x14ac:dyDescent="0.2">
      <c r="A2" s="151" t="s">
        <v>73</v>
      </c>
      <c r="B2" s="152" t="s">
        <v>74</v>
      </c>
      <c r="C2" s="109" t="s">
        <v>59</v>
      </c>
      <c r="D2" s="153">
        <v>1</v>
      </c>
      <c r="E2" s="153">
        <v>1</v>
      </c>
      <c r="F2" s="111">
        <v>12</v>
      </c>
      <c r="G2" s="86">
        <v>36252.58208</v>
      </c>
      <c r="H2" s="86">
        <v>0</v>
      </c>
      <c r="I2" s="89">
        <v>36252.58208</v>
      </c>
      <c r="J2" s="154" t="s">
        <v>297</v>
      </c>
    </row>
    <row r="3" spans="1:10" x14ac:dyDescent="0.2">
      <c r="A3" s="151" t="s">
        <v>298</v>
      </c>
      <c r="B3" s="152" t="s">
        <v>299</v>
      </c>
      <c r="C3" s="109" t="s">
        <v>62</v>
      </c>
      <c r="D3" s="153">
        <v>1</v>
      </c>
      <c r="E3" s="153">
        <v>7.0000000000000007E-2</v>
      </c>
      <c r="F3" s="111">
        <v>12</v>
      </c>
      <c r="G3" s="86">
        <v>26217.223535360001</v>
      </c>
      <c r="H3" s="86">
        <v>0</v>
      </c>
      <c r="I3" s="94">
        <v>26217.223535360001</v>
      </c>
      <c r="J3" s="154" t="s">
        <v>300</v>
      </c>
    </row>
    <row r="4" spans="1:10" x14ac:dyDescent="0.2">
      <c r="A4" s="151" t="s">
        <v>301</v>
      </c>
      <c r="B4" s="152" t="s">
        <v>103</v>
      </c>
      <c r="C4" s="109" t="s">
        <v>62</v>
      </c>
      <c r="D4" s="153">
        <v>1</v>
      </c>
      <c r="E4" s="153">
        <v>1</v>
      </c>
      <c r="F4" s="111">
        <v>12</v>
      </c>
      <c r="G4" s="86">
        <v>31816.928</v>
      </c>
      <c r="H4" s="86">
        <v>0</v>
      </c>
      <c r="I4" s="94">
        <v>31816.928</v>
      </c>
      <c r="J4" s="154" t="s">
        <v>302</v>
      </c>
    </row>
    <row r="5" spans="1:10" x14ac:dyDescent="0.2">
      <c r="A5" s="151" t="s">
        <v>303</v>
      </c>
      <c r="B5" s="152" t="s">
        <v>304</v>
      </c>
      <c r="C5" s="155" t="s">
        <v>62</v>
      </c>
      <c r="D5" s="153">
        <v>0.4</v>
      </c>
      <c r="E5" s="156">
        <v>1</v>
      </c>
      <c r="F5" s="155">
        <v>12</v>
      </c>
      <c r="G5" s="86">
        <v>12951.361280000001</v>
      </c>
      <c r="H5" s="86">
        <v>0</v>
      </c>
      <c r="I5" s="94">
        <v>12951.361280000001</v>
      </c>
      <c r="J5" s="154" t="s">
        <v>305</v>
      </c>
    </row>
    <row r="6" spans="1:10" x14ac:dyDescent="0.2">
      <c r="A6" s="151" t="s">
        <v>306</v>
      </c>
      <c r="B6" s="152" t="s">
        <v>307</v>
      </c>
      <c r="C6" s="155" t="s">
        <v>62</v>
      </c>
      <c r="D6" s="153">
        <v>1</v>
      </c>
      <c r="E6" s="156">
        <v>0.35</v>
      </c>
      <c r="F6" s="155">
        <v>12</v>
      </c>
      <c r="G6" s="86">
        <v>15118.655551999998</v>
      </c>
      <c r="H6" s="86">
        <v>0</v>
      </c>
      <c r="I6" s="94">
        <v>15118.655551999998</v>
      </c>
      <c r="J6" s="154" t="s">
        <v>305</v>
      </c>
    </row>
    <row r="7" spans="1:10" x14ac:dyDescent="0.2">
      <c r="A7" s="151" t="s">
        <v>308</v>
      </c>
      <c r="B7" s="152" t="s">
        <v>309</v>
      </c>
      <c r="C7" s="109" t="s">
        <v>62</v>
      </c>
      <c r="D7" s="153">
        <v>1</v>
      </c>
      <c r="E7" s="153">
        <v>1</v>
      </c>
      <c r="F7" s="111">
        <v>12</v>
      </c>
      <c r="G7" s="86">
        <v>43196.158719999999</v>
      </c>
      <c r="H7" s="86">
        <v>0</v>
      </c>
      <c r="I7" s="94">
        <v>43196.158719999999</v>
      </c>
      <c r="J7" s="154" t="s">
        <v>300</v>
      </c>
    </row>
    <row r="8" spans="1:10" x14ac:dyDescent="0.2">
      <c r="A8" s="151" t="s">
        <v>310</v>
      </c>
      <c r="B8" s="152" t="s">
        <v>311</v>
      </c>
      <c r="C8" s="109" t="s">
        <v>62</v>
      </c>
      <c r="D8" s="153">
        <v>1</v>
      </c>
      <c r="E8" s="153">
        <v>0.25</v>
      </c>
      <c r="F8" s="111">
        <v>12</v>
      </c>
      <c r="G8" s="86">
        <v>67485</v>
      </c>
      <c r="H8" s="86">
        <v>16871.25</v>
      </c>
      <c r="I8" s="94">
        <v>50613.75</v>
      </c>
      <c r="J8" s="154" t="s">
        <v>302</v>
      </c>
    </row>
    <row r="9" spans="1:10" x14ac:dyDescent="0.2">
      <c r="A9" s="151" t="s">
        <v>312</v>
      </c>
      <c r="B9" s="152" t="s">
        <v>116</v>
      </c>
      <c r="C9" s="109" t="s">
        <v>62</v>
      </c>
      <c r="D9" s="153">
        <v>1</v>
      </c>
      <c r="E9" s="153">
        <v>1</v>
      </c>
      <c r="F9" s="111">
        <v>12</v>
      </c>
      <c r="G9" s="86">
        <v>32378.403200000001</v>
      </c>
      <c r="H9" s="86">
        <v>0</v>
      </c>
      <c r="I9" s="94">
        <v>32378.403200000001</v>
      </c>
      <c r="J9" s="154" t="s">
        <v>300</v>
      </c>
    </row>
    <row r="10" spans="1:10" x14ac:dyDescent="0.2">
      <c r="A10" s="151" t="s">
        <v>313</v>
      </c>
      <c r="B10" s="152" t="s">
        <v>314</v>
      </c>
      <c r="C10" s="109" t="s">
        <v>62</v>
      </c>
      <c r="D10" s="153">
        <v>1</v>
      </c>
      <c r="E10" s="153">
        <v>0.25</v>
      </c>
      <c r="F10" s="111">
        <v>12</v>
      </c>
      <c r="G10" s="86">
        <v>76483</v>
      </c>
      <c r="H10" s="86">
        <v>19120.75</v>
      </c>
      <c r="I10" s="94">
        <v>57362.25</v>
      </c>
      <c r="J10" s="154" t="s">
        <v>302</v>
      </c>
    </row>
    <row r="11" spans="1:10" x14ac:dyDescent="0.2">
      <c r="A11" s="151" t="s">
        <v>315</v>
      </c>
      <c r="B11" s="152" t="s">
        <v>93</v>
      </c>
      <c r="C11" s="155" t="s">
        <v>62</v>
      </c>
      <c r="D11" s="153">
        <v>1</v>
      </c>
      <c r="E11" s="156">
        <v>0.4</v>
      </c>
      <c r="F11" s="155">
        <v>12</v>
      </c>
      <c r="G11" s="86">
        <v>52198.477759999994</v>
      </c>
      <c r="H11" s="86">
        <v>0</v>
      </c>
      <c r="I11" s="94">
        <v>52198.477759999994</v>
      </c>
      <c r="J11" s="154" t="s">
        <v>305</v>
      </c>
    </row>
    <row r="12" spans="1:10" x14ac:dyDescent="0.2">
      <c r="A12" s="151" t="s">
        <v>109</v>
      </c>
      <c r="B12" s="152" t="s">
        <v>116</v>
      </c>
      <c r="C12" s="109" t="s">
        <v>62</v>
      </c>
      <c r="D12" s="153">
        <v>1</v>
      </c>
      <c r="E12" s="153">
        <v>1</v>
      </c>
      <c r="F12" s="111">
        <v>12</v>
      </c>
      <c r="G12" s="86">
        <v>32378.403200000001</v>
      </c>
      <c r="H12" s="86">
        <v>0</v>
      </c>
      <c r="I12" s="94">
        <v>32378.403200000001</v>
      </c>
      <c r="J12" s="154" t="s">
        <v>302</v>
      </c>
    </row>
    <row r="13" spans="1:10" x14ac:dyDescent="0.2">
      <c r="A13" s="151" t="s">
        <v>98</v>
      </c>
      <c r="B13" s="152" t="s">
        <v>99</v>
      </c>
      <c r="C13" s="109" t="s">
        <v>62</v>
      </c>
      <c r="D13" s="153">
        <v>1</v>
      </c>
      <c r="E13" s="153">
        <v>1</v>
      </c>
      <c r="F13" s="111">
        <v>12</v>
      </c>
      <c r="G13" s="86">
        <v>37805.996800000001</v>
      </c>
      <c r="H13" s="86">
        <v>37805.996800000001</v>
      </c>
      <c r="I13" s="94">
        <v>0</v>
      </c>
      <c r="J13" s="154" t="s">
        <v>297</v>
      </c>
    </row>
    <row r="14" spans="1:10" x14ac:dyDescent="0.2">
      <c r="A14" s="151" t="s">
        <v>83</v>
      </c>
      <c r="B14" s="152" t="s">
        <v>84</v>
      </c>
      <c r="C14" s="109" t="s">
        <v>62</v>
      </c>
      <c r="D14" s="153">
        <v>1</v>
      </c>
      <c r="E14" s="153">
        <v>1</v>
      </c>
      <c r="F14" s="111">
        <v>12</v>
      </c>
      <c r="G14" s="86">
        <v>43196.158719999999</v>
      </c>
      <c r="H14" s="86">
        <v>0</v>
      </c>
      <c r="I14" s="94">
        <v>43196.158719999999</v>
      </c>
      <c r="J14" s="154" t="s">
        <v>297</v>
      </c>
    </row>
    <row r="15" spans="1:10" x14ac:dyDescent="0.2">
      <c r="A15" s="151" t="s">
        <v>316</v>
      </c>
      <c r="B15" s="152" t="s">
        <v>317</v>
      </c>
      <c r="C15" s="109" t="s">
        <v>62</v>
      </c>
      <c r="D15" s="153">
        <v>1</v>
      </c>
      <c r="E15" s="153">
        <v>0.71</v>
      </c>
      <c r="F15" s="111">
        <v>12</v>
      </c>
      <c r="G15" s="86">
        <v>56147.520000000004</v>
      </c>
      <c r="H15" s="86">
        <v>0</v>
      </c>
      <c r="I15" s="94">
        <v>56147.520000000004</v>
      </c>
      <c r="J15" s="154" t="s">
        <v>300</v>
      </c>
    </row>
    <row r="16" spans="1:10" x14ac:dyDescent="0.2">
      <c r="A16" s="151" t="s">
        <v>107</v>
      </c>
      <c r="B16" s="152" t="s">
        <v>106</v>
      </c>
      <c r="C16" s="109" t="s">
        <v>62</v>
      </c>
      <c r="D16" s="153">
        <v>1</v>
      </c>
      <c r="E16" s="153">
        <v>1</v>
      </c>
      <c r="F16" s="111">
        <v>12</v>
      </c>
      <c r="G16" s="86">
        <v>58487</v>
      </c>
      <c r="H16" s="86">
        <v>0</v>
      </c>
      <c r="I16" s="94">
        <v>58487</v>
      </c>
      <c r="J16" s="154" t="s">
        <v>297</v>
      </c>
    </row>
    <row r="17" spans="1:10" x14ac:dyDescent="0.2">
      <c r="A17" s="151" t="s">
        <v>318</v>
      </c>
      <c r="B17" s="152" t="s">
        <v>319</v>
      </c>
      <c r="C17" s="155" t="s">
        <v>62</v>
      </c>
      <c r="D17" s="153">
        <v>1</v>
      </c>
      <c r="E17" s="156">
        <v>0.2</v>
      </c>
      <c r="F17" s="155">
        <v>12</v>
      </c>
      <c r="G17" s="86">
        <v>26435.164813200001</v>
      </c>
      <c r="H17" s="86">
        <v>0</v>
      </c>
      <c r="I17" s="94">
        <v>26435.164813200001</v>
      </c>
      <c r="J17" s="154" t="s">
        <v>305</v>
      </c>
    </row>
    <row r="18" spans="1:10" x14ac:dyDescent="0.2">
      <c r="A18" s="151" t="s">
        <v>90</v>
      </c>
      <c r="B18" s="152" t="s">
        <v>84</v>
      </c>
      <c r="C18" s="109" t="s">
        <v>62</v>
      </c>
      <c r="D18" s="153">
        <v>1</v>
      </c>
      <c r="E18" s="153">
        <v>1</v>
      </c>
      <c r="F18" s="111">
        <v>12</v>
      </c>
      <c r="G18" s="86">
        <v>43195.798800000004</v>
      </c>
      <c r="H18" s="86">
        <v>12195.798799999997</v>
      </c>
      <c r="I18" s="94">
        <v>31000.000000000007</v>
      </c>
      <c r="J18" s="154" t="s">
        <v>297</v>
      </c>
    </row>
    <row r="19" spans="1:10" x14ac:dyDescent="0.2">
      <c r="A19" s="151" t="s">
        <v>111</v>
      </c>
      <c r="B19" s="152" t="s">
        <v>112</v>
      </c>
      <c r="C19" s="109" t="s">
        <v>62</v>
      </c>
      <c r="D19" s="153">
        <v>1</v>
      </c>
      <c r="E19" s="153">
        <v>1</v>
      </c>
      <c r="F19" s="111">
        <v>12</v>
      </c>
      <c r="G19" s="86">
        <v>31816.928</v>
      </c>
      <c r="H19" s="86">
        <v>0</v>
      </c>
      <c r="I19" s="94">
        <v>31816.928</v>
      </c>
      <c r="J19" s="154" t="s">
        <v>297</v>
      </c>
    </row>
    <row r="20" spans="1:10" x14ac:dyDescent="0.2">
      <c r="A20" s="151" t="s">
        <v>320</v>
      </c>
      <c r="B20" s="152" t="s">
        <v>116</v>
      </c>
      <c r="C20" s="109" t="s">
        <v>62</v>
      </c>
      <c r="D20" s="153">
        <v>1</v>
      </c>
      <c r="E20" s="153">
        <v>1</v>
      </c>
      <c r="F20" s="111">
        <v>12</v>
      </c>
      <c r="G20" s="86">
        <v>32378.403200000001</v>
      </c>
      <c r="H20" s="86">
        <v>32378.403200000001</v>
      </c>
      <c r="I20" s="94">
        <v>0</v>
      </c>
      <c r="J20" s="154" t="s">
        <v>302</v>
      </c>
    </row>
    <row r="21" spans="1:10" x14ac:dyDescent="0.2">
      <c r="A21" s="151" t="s">
        <v>321</v>
      </c>
      <c r="B21" s="152" t="s">
        <v>103</v>
      </c>
      <c r="C21" s="109" t="s">
        <v>62</v>
      </c>
      <c r="D21" s="153">
        <v>1</v>
      </c>
      <c r="E21" s="153">
        <v>0.5</v>
      </c>
      <c r="F21" s="111">
        <v>12</v>
      </c>
      <c r="G21" s="86">
        <v>31816.928</v>
      </c>
      <c r="H21" s="86">
        <v>0</v>
      </c>
      <c r="I21" s="94">
        <v>31816.928</v>
      </c>
      <c r="J21" s="154" t="s">
        <v>300</v>
      </c>
    </row>
    <row r="22" spans="1:10" x14ac:dyDescent="0.2">
      <c r="A22" s="151" t="s">
        <v>100</v>
      </c>
      <c r="B22" s="152" t="s">
        <v>101</v>
      </c>
      <c r="C22" s="109" t="s">
        <v>62</v>
      </c>
      <c r="D22" s="153">
        <v>1</v>
      </c>
      <c r="E22" s="153">
        <v>1</v>
      </c>
      <c r="F22" s="111">
        <v>12</v>
      </c>
      <c r="G22" s="86">
        <v>89573.308395999979</v>
      </c>
      <c r="H22" s="86">
        <v>0</v>
      </c>
      <c r="I22" s="94">
        <v>89573.308395999979</v>
      </c>
      <c r="J22" s="154" t="s">
        <v>297</v>
      </c>
    </row>
    <row r="23" spans="1:10" x14ac:dyDescent="0.2">
      <c r="A23" s="151" t="s">
        <v>88</v>
      </c>
      <c r="B23" s="152" t="s">
        <v>84</v>
      </c>
      <c r="C23" s="109" t="s">
        <v>62</v>
      </c>
      <c r="D23" s="153">
        <v>1</v>
      </c>
      <c r="E23" s="153">
        <v>1</v>
      </c>
      <c r="F23" s="111">
        <v>12</v>
      </c>
      <c r="G23" s="86">
        <v>43196.158719999999</v>
      </c>
      <c r="H23" s="86">
        <v>0</v>
      </c>
      <c r="I23" s="94">
        <v>43196.158719999999</v>
      </c>
      <c r="J23" s="154" t="s">
        <v>297</v>
      </c>
    </row>
    <row r="24" spans="1:10" x14ac:dyDescent="0.2">
      <c r="A24" s="151" t="s">
        <v>322</v>
      </c>
      <c r="B24" s="152" t="s">
        <v>116</v>
      </c>
      <c r="C24" s="109" t="s">
        <v>62</v>
      </c>
      <c r="D24" s="153">
        <v>1</v>
      </c>
      <c r="E24" s="153">
        <v>1</v>
      </c>
      <c r="F24" s="111">
        <v>12</v>
      </c>
      <c r="G24" s="86">
        <v>32378.403200000001</v>
      </c>
      <c r="H24" s="86">
        <v>0</v>
      </c>
      <c r="I24" s="94">
        <v>32378.403200000001</v>
      </c>
      <c r="J24" s="154" t="s">
        <v>300</v>
      </c>
    </row>
    <row r="25" spans="1:10" x14ac:dyDescent="0.2">
      <c r="A25" s="151" t="s">
        <v>323</v>
      </c>
      <c r="B25" s="152" t="s">
        <v>116</v>
      </c>
      <c r="C25" s="109" t="s">
        <v>62</v>
      </c>
      <c r="D25" s="153">
        <v>1</v>
      </c>
      <c r="E25" s="153">
        <v>0.5</v>
      </c>
      <c r="F25" s="111">
        <v>12</v>
      </c>
      <c r="G25" s="86">
        <v>32378.403200000001</v>
      </c>
      <c r="H25" s="86">
        <v>16189.2016</v>
      </c>
      <c r="I25" s="94">
        <v>16189.2016</v>
      </c>
      <c r="J25" s="154" t="s">
        <v>300</v>
      </c>
    </row>
    <row r="26" spans="1:10" x14ac:dyDescent="0.2">
      <c r="A26" s="151" t="s">
        <v>324</v>
      </c>
      <c r="B26" s="152" t="s">
        <v>325</v>
      </c>
      <c r="C26" s="109" t="s">
        <v>62</v>
      </c>
      <c r="D26" s="153">
        <v>1</v>
      </c>
      <c r="E26" s="153">
        <v>1</v>
      </c>
      <c r="F26" s="111">
        <v>12</v>
      </c>
      <c r="G26" s="86">
        <v>56147.520000000004</v>
      </c>
      <c r="H26" s="86">
        <v>0</v>
      </c>
      <c r="I26" s="94">
        <v>56147.520000000004</v>
      </c>
      <c r="J26" s="154" t="s">
        <v>300</v>
      </c>
    </row>
    <row r="27" spans="1:10" x14ac:dyDescent="0.2">
      <c r="A27" s="151" t="s">
        <v>326</v>
      </c>
      <c r="B27" s="152" t="s">
        <v>327</v>
      </c>
      <c r="C27" s="109" t="s">
        <v>62</v>
      </c>
      <c r="D27" s="153">
        <v>1</v>
      </c>
      <c r="E27" s="153">
        <v>1</v>
      </c>
      <c r="F27" s="111">
        <v>12</v>
      </c>
      <c r="G27" s="86">
        <v>41717.607359999995</v>
      </c>
      <c r="H27" s="86">
        <v>0</v>
      </c>
      <c r="I27" s="94">
        <v>41717.607359999995</v>
      </c>
      <c r="J27" s="154" t="s">
        <v>302</v>
      </c>
    </row>
    <row r="28" spans="1:10" x14ac:dyDescent="0.2">
      <c r="A28" s="151" t="s">
        <v>328</v>
      </c>
      <c r="B28" s="152" t="s">
        <v>103</v>
      </c>
      <c r="C28" s="109" t="s">
        <v>62</v>
      </c>
      <c r="D28" s="153">
        <v>1</v>
      </c>
      <c r="E28" s="153">
        <v>0.5</v>
      </c>
      <c r="F28" s="111">
        <v>12</v>
      </c>
      <c r="G28" s="86">
        <v>31816.928</v>
      </c>
      <c r="H28" s="86">
        <v>15908.464</v>
      </c>
      <c r="I28" s="94">
        <v>15908.464</v>
      </c>
      <c r="J28" s="154" t="s">
        <v>300</v>
      </c>
    </row>
    <row r="29" spans="1:10" x14ac:dyDescent="0.2">
      <c r="A29" s="151" t="s">
        <v>329</v>
      </c>
      <c r="B29" s="152" t="s">
        <v>314</v>
      </c>
      <c r="C29" s="109" t="s">
        <v>62</v>
      </c>
      <c r="D29" s="153">
        <v>1</v>
      </c>
      <c r="E29" s="153">
        <v>0.25</v>
      </c>
      <c r="F29" s="111">
        <v>12</v>
      </c>
      <c r="G29" s="86">
        <v>76483</v>
      </c>
      <c r="H29" s="86">
        <v>19120.75</v>
      </c>
      <c r="I29" s="94">
        <v>57362.25</v>
      </c>
      <c r="J29" s="154" t="s">
        <v>302</v>
      </c>
    </row>
    <row r="30" spans="1:10" x14ac:dyDescent="0.2">
      <c r="A30" s="151" t="s">
        <v>330</v>
      </c>
      <c r="B30" s="152" t="s">
        <v>304</v>
      </c>
      <c r="C30" s="155" t="s">
        <v>62</v>
      </c>
      <c r="D30" s="153">
        <v>0.4</v>
      </c>
      <c r="E30" s="156">
        <v>1</v>
      </c>
      <c r="F30" s="155">
        <v>12</v>
      </c>
      <c r="G30" s="86">
        <v>12951.361280000001</v>
      </c>
      <c r="H30" s="86">
        <v>0</v>
      </c>
      <c r="I30" s="94">
        <v>12951.361280000001</v>
      </c>
      <c r="J30" s="154" t="s">
        <v>305</v>
      </c>
    </row>
    <row r="31" spans="1:10" x14ac:dyDescent="0.2">
      <c r="A31" s="161" t="s">
        <v>94</v>
      </c>
      <c r="B31" s="161" t="s">
        <v>95</v>
      </c>
      <c r="C31" s="164" t="s">
        <v>62</v>
      </c>
      <c r="D31" s="165">
        <v>1</v>
      </c>
      <c r="E31" s="165">
        <v>1</v>
      </c>
      <c r="F31" s="167">
        <v>12</v>
      </c>
      <c r="G31" s="168">
        <v>37805.996800000001</v>
      </c>
      <c r="H31" s="168">
        <v>0</v>
      </c>
      <c r="I31" s="170">
        <v>37805.996800000001</v>
      </c>
      <c r="J31" s="154" t="s">
        <v>297</v>
      </c>
    </row>
    <row r="32" spans="1:10" x14ac:dyDescent="0.2">
      <c r="A32" s="151" t="s">
        <v>331</v>
      </c>
      <c r="B32" s="152" t="s">
        <v>116</v>
      </c>
      <c r="C32" s="109" t="s">
        <v>62</v>
      </c>
      <c r="D32" s="153">
        <v>0.5</v>
      </c>
      <c r="E32" s="153">
        <v>1</v>
      </c>
      <c r="F32" s="111">
        <v>12</v>
      </c>
      <c r="G32" s="86">
        <v>16189.2016</v>
      </c>
      <c r="H32" s="86">
        <v>0</v>
      </c>
      <c r="I32" s="89">
        <v>16189.2016</v>
      </c>
      <c r="J32" s="154" t="s">
        <v>302</v>
      </c>
    </row>
    <row r="33" spans="1:10" x14ac:dyDescent="0.2">
      <c r="A33" s="151" t="s">
        <v>332</v>
      </c>
      <c r="B33" s="152" t="s">
        <v>103</v>
      </c>
      <c r="C33" s="109" t="s">
        <v>62</v>
      </c>
      <c r="D33" s="153">
        <v>1</v>
      </c>
      <c r="E33" s="153">
        <v>1</v>
      </c>
      <c r="F33" s="111">
        <v>12</v>
      </c>
      <c r="G33" s="86">
        <v>31816.928</v>
      </c>
      <c r="H33" s="86">
        <v>0</v>
      </c>
      <c r="I33" s="94">
        <v>31816.928</v>
      </c>
      <c r="J33" s="154" t="s">
        <v>300</v>
      </c>
    </row>
    <row r="34" spans="1:10" x14ac:dyDescent="0.2">
      <c r="A34" s="151" t="s">
        <v>333</v>
      </c>
      <c r="B34" s="152" t="s">
        <v>334</v>
      </c>
      <c r="C34" s="109" t="s">
        <v>62</v>
      </c>
      <c r="D34" s="153">
        <v>1</v>
      </c>
      <c r="E34" s="153">
        <v>1</v>
      </c>
      <c r="F34" s="111">
        <v>12</v>
      </c>
      <c r="G34" s="86">
        <v>33763.375359999998</v>
      </c>
      <c r="H34" s="86">
        <v>0</v>
      </c>
      <c r="I34" s="94">
        <v>33763.375359999998</v>
      </c>
      <c r="J34" s="154" t="s">
        <v>300</v>
      </c>
    </row>
    <row r="35" spans="1:10" x14ac:dyDescent="0.2">
      <c r="A35" s="151" t="s">
        <v>335</v>
      </c>
      <c r="B35" s="152" t="s">
        <v>116</v>
      </c>
      <c r="C35" s="109" t="s">
        <v>62</v>
      </c>
      <c r="D35" s="153">
        <v>1</v>
      </c>
      <c r="E35" s="153">
        <v>0.5</v>
      </c>
      <c r="F35" s="111">
        <v>12</v>
      </c>
      <c r="G35" s="86">
        <v>32378.403200000001</v>
      </c>
      <c r="H35" s="86">
        <v>0</v>
      </c>
      <c r="I35" s="94">
        <v>32378.403200000001</v>
      </c>
      <c r="J35" s="154" t="s">
        <v>300</v>
      </c>
    </row>
    <row r="36" spans="1:10" x14ac:dyDescent="0.2">
      <c r="A36" s="151" t="s">
        <v>336</v>
      </c>
      <c r="B36" s="152" t="s">
        <v>116</v>
      </c>
      <c r="C36" s="109" t="s">
        <v>62</v>
      </c>
      <c r="D36" s="153">
        <v>1</v>
      </c>
      <c r="E36" s="153">
        <v>1</v>
      </c>
      <c r="F36" s="111">
        <v>12</v>
      </c>
      <c r="G36" s="86">
        <v>32378.403200000001</v>
      </c>
      <c r="H36" s="86">
        <v>0</v>
      </c>
      <c r="I36" s="94">
        <v>32378.403200000001</v>
      </c>
      <c r="J36" s="154" t="s">
        <v>302</v>
      </c>
    </row>
    <row r="37" spans="1:10" x14ac:dyDescent="0.2">
      <c r="A37" s="151" t="s">
        <v>337</v>
      </c>
      <c r="B37" s="152" t="s">
        <v>338</v>
      </c>
      <c r="C37" s="155" t="s">
        <v>62</v>
      </c>
      <c r="D37" s="153">
        <v>0.4</v>
      </c>
      <c r="E37" s="156">
        <v>1</v>
      </c>
      <c r="F37" s="155">
        <v>12</v>
      </c>
      <c r="G37" s="86">
        <v>12951.361280000001</v>
      </c>
      <c r="H37" s="86">
        <v>0</v>
      </c>
      <c r="I37" s="94">
        <v>12951.361280000001</v>
      </c>
      <c r="J37" s="154" t="s">
        <v>305</v>
      </c>
    </row>
    <row r="38" spans="1:10" x14ac:dyDescent="0.2">
      <c r="A38" s="151" t="s">
        <v>339</v>
      </c>
      <c r="B38" s="152" t="s">
        <v>116</v>
      </c>
      <c r="C38" s="109" t="s">
        <v>62</v>
      </c>
      <c r="D38" s="153">
        <v>1</v>
      </c>
      <c r="E38" s="153">
        <v>1</v>
      </c>
      <c r="F38" s="111">
        <v>12</v>
      </c>
      <c r="G38" s="86">
        <v>32378.403200000001</v>
      </c>
      <c r="H38" s="86">
        <v>32378.403200000001</v>
      </c>
      <c r="I38" s="94">
        <v>0</v>
      </c>
      <c r="J38" s="154" t="s">
        <v>300</v>
      </c>
    </row>
    <row r="39" spans="1:10" x14ac:dyDescent="0.2">
      <c r="A39" s="151" t="s">
        <v>102</v>
      </c>
      <c r="B39" s="152" t="s">
        <v>103</v>
      </c>
      <c r="C39" s="109" t="s">
        <v>62</v>
      </c>
      <c r="D39" s="153">
        <v>1</v>
      </c>
      <c r="E39" s="153">
        <v>1</v>
      </c>
      <c r="F39" s="111">
        <v>12</v>
      </c>
      <c r="G39" s="86">
        <v>31816.928</v>
      </c>
      <c r="H39" s="86">
        <v>0</v>
      </c>
      <c r="I39" s="94">
        <v>31816.928</v>
      </c>
      <c r="J39" s="154" t="s">
        <v>297</v>
      </c>
    </row>
    <row r="40" spans="1:10" x14ac:dyDescent="0.2">
      <c r="A40" s="151" t="s">
        <v>340</v>
      </c>
      <c r="B40" s="152" t="s">
        <v>116</v>
      </c>
      <c r="C40" s="109" t="s">
        <v>62</v>
      </c>
      <c r="D40" s="153">
        <v>1</v>
      </c>
      <c r="E40" s="153">
        <v>1</v>
      </c>
      <c r="F40" s="111">
        <v>12</v>
      </c>
      <c r="G40" s="86">
        <v>32378.403200000001</v>
      </c>
      <c r="H40" s="86">
        <v>32378.403200000001</v>
      </c>
      <c r="I40" s="94">
        <v>0</v>
      </c>
      <c r="J40" s="154" t="s">
        <v>302</v>
      </c>
    </row>
    <row r="41" spans="1:10" x14ac:dyDescent="0.2">
      <c r="A41" s="151" t="s">
        <v>341</v>
      </c>
      <c r="B41" s="152" t="s">
        <v>116</v>
      </c>
      <c r="C41" s="109" t="s">
        <v>62</v>
      </c>
      <c r="D41" s="153">
        <v>1</v>
      </c>
      <c r="E41" s="153">
        <v>1</v>
      </c>
      <c r="F41" s="111">
        <v>12</v>
      </c>
      <c r="G41" s="86">
        <v>32378.403200000001</v>
      </c>
      <c r="H41" s="86">
        <v>0</v>
      </c>
      <c r="I41" s="94">
        <v>32378.403200000001</v>
      </c>
      <c r="J41" s="154" t="s">
        <v>302</v>
      </c>
    </row>
    <row r="42" spans="1:10" x14ac:dyDescent="0.2">
      <c r="A42" s="151" t="s">
        <v>342</v>
      </c>
      <c r="B42" s="152" t="s">
        <v>116</v>
      </c>
      <c r="C42" s="109" t="s">
        <v>62</v>
      </c>
      <c r="D42" s="153">
        <v>1</v>
      </c>
      <c r="E42" s="153">
        <v>0.4</v>
      </c>
      <c r="F42" s="111">
        <v>12</v>
      </c>
      <c r="G42" s="86">
        <v>12951.361280000001</v>
      </c>
      <c r="H42" s="86">
        <v>0</v>
      </c>
      <c r="I42" s="94">
        <v>12951.361280000001</v>
      </c>
      <c r="J42" s="154" t="s">
        <v>302</v>
      </c>
    </row>
    <row r="43" spans="1:10" x14ac:dyDescent="0.2">
      <c r="A43" s="151" t="s">
        <v>343</v>
      </c>
      <c r="B43" s="152" t="s">
        <v>106</v>
      </c>
      <c r="C43" s="109" t="s">
        <v>62</v>
      </c>
      <c r="D43" s="153">
        <v>1</v>
      </c>
      <c r="E43" s="153">
        <v>1</v>
      </c>
      <c r="F43" s="111">
        <v>12</v>
      </c>
      <c r="G43" s="86">
        <v>58487</v>
      </c>
      <c r="H43" s="86">
        <v>0</v>
      </c>
      <c r="I43" s="94">
        <v>58487</v>
      </c>
      <c r="J43" s="154" t="s">
        <v>302</v>
      </c>
    </row>
    <row r="44" spans="1:10" x14ac:dyDescent="0.2">
      <c r="A44" s="151" t="s">
        <v>77</v>
      </c>
      <c r="B44" s="152" t="s">
        <v>78</v>
      </c>
      <c r="C44" s="109" t="s">
        <v>62</v>
      </c>
      <c r="D44" s="153">
        <v>1</v>
      </c>
      <c r="E44" s="153">
        <v>0.95</v>
      </c>
      <c r="F44" s="111">
        <v>12</v>
      </c>
      <c r="G44" s="86">
        <v>73729.180096000011</v>
      </c>
      <c r="H44" s="86">
        <v>0</v>
      </c>
      <c r="I44" s="94">
        <v>73729.180096000011</v>
      </c>
      <c r="J44" s="154" t="s">
        <v>297</v>
      </c>
    </row>
    <row r="45" spans="1:10" x14ac:dyDescent="0.2">
      <c r="A45" s="151" t="s">
        <v>344</v>
      </c>
      <c r="B45" s="152" t="s">
        <v>116</v>
      </c>
      <c r="C45" s="109" t="s">
        <v>62</v>
      </c>
      <c r="D45" s="153">
        <v>1</v>
      </c>
      <c r="E45" s="153">
        <v>1</v>
      </c>
      <c r="F45" s="111">
        <v>12</v>
      </c>
      <c r="G45" s="86">
        <v>32378.403200000001</v>
      </c>
      <c r="H45" s="86">
        <v>32378.403200000001</v>
      </c>
      <c r="I45" s="94">
        <v>0</v>
      </c>
      <c r="J45" s="154" t="s">
        <v>302</v>
      </c>
    </row>
    <row r="46" spans="1:10" x14ac:dyDescent="0.2">
      <c r="A46" s="151" t="s">
        <v>345</v>
      </c>
      <c r="B46" s="152" t="s">
        <v>346</v>
      </c>
      <c r="C46" s="109" t="s">
        <v>62</v>
      </c>
      <c r="D46" s="153">
        <v>1</v>
      </c>
      <c r="E46" s="153">
        <v>0.5</v>
      </c>
      <c r="F46" s="111">
        <v>12</v>
      </c>
      <c r="G46" s="86">
        <v>32771.435840000006</v>
      </c>
      <c r="H46" s="86">
        <v>16385.717920000003</v>
      </c>
      <c r="I46" s="94">
        <v>16385.717920000003</v>
      </c>
      <c r="J46" s="154" t="s">
        <v>300</v>
      </c>
    </row>
    <row r="47" spans="1:10" x14ac:dyDescent="0.2">
      <c r="A47" s="151" t="s">
        <v>347</v>
      </c>
      <c r="B47" s="152" t="s">
        <v>110</v>
      </c>
      <c r="C47" s="109" t="s">
        <v>59</v>
      </c>
      <c r="D47" s="153">
        <v>1</v>
      </c>
      <c r="E47" s="153">
        <v>0.5</v>
      </c>
      <c r="F47" s="111">
        <v>12</v>
      </c>
      <c r="G47" s="86">
        <v>31816.928</v>
      </c>
      <c r="H47" s="86">
        <v>0</v>
      </c>
      <c r="I47" s="94">
        <v>31816.928</v>
      </c>
      <c r="J47" s="154" t="s">
        <v>300</v>
      </c>
    </row>
    <row r="48" spans="1:10" x14ac:dyDescent="0.2">
      <c r="A48" s="151" t="s">
        <v>348</v>
      </c>
      <c r="B48" s="152" t="s">
        <v>349</v>
      </c>
      <c r="C48" s="109" t="s">
        <v>62</v>
      </c>
      <c r="D48" s="153">
        <v>1</v>
      </c>
      <c r="E48" s="153">
        <v>1</v>
      </c>
      <c r="F48" s="111">
        <v>12</v>
      </c>
      <c r="G48" s="86">
        <v>47238.780160000002</v>
      </c>
      <c r="H48" s="86">
        <v>0</v>
      </c>
      <c r="I48" s="94">
        <v>47238.780160000002</v>
      </c>
      <c r="J48" s="154" t="s">
        <v>302</v>
      </c>
    </row>
    <row r="49" spans="1:10" x14ac:dyDescent="0.2">
      <c r="A49" s="151" t="s">
        <v>75</v>
      </c>
      <c r="B49" s="152" t="s">
        <v>76</v>
      </c>
      <c r="C49" s="109" t="s">
        <v>62</v>
      </c>
      <c r="D49" s="153">
        <v>1</v>
      </c>
      <c r="E49" s="153">
        <v>1</v>
      </c>
      <c r="F49" s="111">
        <v>12</v>
      </c>
      <c r="G49" s="86">
        <v>67485</v>
      </c>
      <c r="H49" s="86">
        <v>0</v>
      </c>
      <c r="I49" s="94">
        <v>67485</v>
      </c>
      <c r="J49" s="154" t="s">
        <v>297</v>
      </c>
    </row>
    <row r="50" spans="1:10" x14ac:dyDescent="0.2">
      <c r="A50" s="151" t="s">
        <v>350</v>
      </c>
      <c r="B50" s="152" t="s">
        <v>351</v>
      </c>
      <c r="C50" s="155" t="s">
        <v>62</v>
      </c>
      <c r="D50" s="153">
        <v>1</v>
      </c>
      <c r="E50" s="156">
        <v>1</v>
      </c>
      <c r="F50" s="155">
        <v>12</v>
      </c>
      <c r="G50" s="86">
        <v>43196.158719999999</v>
      </c>
      <c r="H50" s="86">
        <v>0</v>
      </c>
      <c r="I50" s="94">
        <v>43196.158719999999</v>
      </c>
      <c r="J50" s="154" t="s">
        <v>305</v>
      </c>
    </row>
    <row r="51" spans="1:10" x14ac:dyDescent="0.2">
      <c r="A51" s="151" t="s">
        <v>115</v>
      </c>
      <c r="B51" s="152" t="s">
        <v>116</v>
      </c>
      <c r="C51" s="109" t="s">
        <v>62</v>
      </c>
      <c r="D51" s="153">
        <v>1</v>
      </c>
      <c r="E51" s="153">
        <v>1</v>
      </c>
      <c r="F51" s="111">
        <v>12</v>
      </c>
      <c r="G51" s="86">
        <v>31816.928</v>
      </c>
      <c r="H51" s="86">
        <v>0</v>
      </c>
      <c r="I51" s="94">
        <v>31816.928</v>
      </c>
      <c r="J51" s="154" t="s">
        <v>297</v>
      </c>
    </row>
    <row r="52" spans="1:10" x14ac:dyDescent="0.2">
      <c r="A52" s="151" t="s">
        <v>79</v>
      </c>
      <c r="B52" s="152" t="s">
        <v>80</v>
      </c>
      <c r="C52" s="109" t="s">
        <v>62</v>
      </c>
      <c r="D52" s="153">
        <v>1</v>
      </c>
      <c r="E52" s="153">
        <v>1</v>
      </c>
      <c r="F52" s="111">
        <v>12</v>
      </c>
      <c r="G52" s="86">
        <v>31816.928</v>
      </c>
      <c r="H52" s="86">
        <v>31816.928</v>
      </c>
      <c r="I52" s="94">
        <v>0</v>
      </c>
      <c r="J52" s="154" t="s">
        <v>297</v>
      </c>
    </row>
    <row r="53" spans="1:10" x14ac:dyDescent="0.2">
      <c r="A53" s="151" t="s">
        <v>352</v>
      </c>
      <c r="B53" s="152" t="s">
        <v>309</v>
      </c>
      <c r="C53" s="109" t="s">
        <v>62</v>
      </c>
      <c r="D53" s="153">
        <v>1</v>
      </c>
      <c r="E53" s="153">
        <v>1</v>
      </c>
      <c r="F53" s="111">
        <v>12</v>
      </c>
      <c r="G53" s="86">
        <v>43195.798800000004</v>
      </c>
      <c r="H53" s="86">
        <v>0</v>
      </c>
      <c r="I53" s="94">
        <v>43195.798800000004</v>
      </c>
      <c r="J53" s="154" t="s">
        <v>300</v>
      </c>
    </row>
    <row r="54" spans="1:10" x14ac:dyDescent="0.2">
      <c r="A54" s="151" t="s">
        <v>353</v>
      </c>
      <c r="B54" s="152" t="s">
        <v>304</v>
      </c>
      <c r="C54" s="155" t="s">
        <v>62</v>
      </c>
      <c r="D54" s="153">
        <v>1</v>
      </c>
      <c r="E54" s="156">
        <v>1</v>
      </c>
      <c r="F54" s="155">
        <v>12</v>
      </c>
      <c r="G54" s="86">
        <v>32378.403200000001</v>
      </c>
      <c r="H54" s="86">
        <v>0</v>
      </c>
      <c r="I54" s="94">
        <v>32378.403200000001</v>
      </c>
      <c r="J54" s="154" t="s">
        <v>305</v>
      </c>
    </row>
    <row r="55" spans="1:10" x14ac:dyDescent="0.2">
      <c r="A55" s="151" t="s">
        <v>354</v>
      </c>
      <c r="B55" s="152" t="s">
        <v>304</v>
      </c>
      <c r="C55" s="155" t="s">
        <v>62</v>
      </c>
      <c r="D55" s="153">
        <v>0.4</v>
      </c>
      <c r="E55" s="156">
        <v>1</v>
      </c>
      <c r="F55" s="155">
        <v>12</v>
      </c>
      <c r="G55" s="86">
        <v>12951.361280000001</v>
      </c>
      <c r="H55" s="86">
        <v>0</v>
      </c>
      <c r="I55" s="94">
        <v>12951.361280000001</v>
      </c>
      <c r="J55" s="154" t="s">
        <v>305</v>
      </c>
    </row>
    <row r="56" spans="1:10" x14ac:dyDescent="0.2">
      <c r="A56" s="151" t="s">
        <v>355</v>
      </c>
      <c r="B56" s="152" t="s">
        <v>304</v>
      </c>
      <c r="C56" s="155" t="s">
        <v>62</v>
      </c>
      <c r="D56" s="153">
        <v>1</v>
      </c>
      <c r="E56" s="156">
        <v>0.5</v>
      </c>
      <c r="F56" s="155">
        <v>12</v>
      </c>
      <c r="G56" s="86">
        <v>32378.403200000001</v>
      </c>
      <c r="H56" s="86">
        <v>0</v>
      </c>
      <c r="I56" s="94">
        <v>32378.403200000001</v>
      </c>
      <c r="J56" s="154" t="s">
        <v>305</v>
      </c>
    </row>
    <row r="57" spans="1:10" x14ac:dyDescent="0.2">
      <c r="A57" s="151" t="s">
        <v>105</v>
      </c>
      <c r="B57" s="152" t="s">
        <v>106</v>
      </c>
      <c r="C57" s="109" t="s">
        <v>62</v>
      </c>
      <c r="D57" s="153">
        <v>1</v>
      </c>
      <c r="E57" s="153">
        <v>1</v>
      </c>
      <c r="F57" s="111">
        <v>12</v>
      </c>
      <c r="G57" s="86">
        <v>58487</v>
      </c>
      <c r="H57" s="86">
        <v>0</v>
      </c>
      <c r="I57" s="94">
        <v>58487</v>
      </c>
      <c r="J57" s="154" t="s">
        <v>297</v>
      </c>
    </row>
    <row r="58" spans="1:10" x14ac:dyDescent="0.2">
      <c r="A58" s="151" t="s">
        <v>356</v>
      </c>
      <c r="B58" s="152" t="s">
        <v>116</v>
      </c>
      <c r="C58" s="109" t="s">
        <v>62</v>
      </c>
      <c r="D58" s="153">
        <v>1</v>
      </c>
      <c r="E58" s="153">
        <v>1</v>
      </c>
      <c r="F58" s="111">
        <v>12</v>
      </c>
      <c r="G58" s="86">
        <v>32378.403200000001</v>
      </c>
      <c r="H58" s="86">
        <v>0</v>
      </c>
      <c r="I58" s="94">
        <v>32378.403200000001</v>
      </c>
      <c r="J58" s="154" t="s">
        <v>302</v>
      </c>
    </row>
    <row r="59" spans="1:10" x14ac:dyDescent="0.2">
      <c r="A59" s="151" t="s">
        <v>357</v>
      </c>
      <c r="B59" s="152" t="s">
        <v>358</v>
      </c>
      <c r="C59" s="109" t="s">
        <v>62</v>
      </c>
      <c r="D59" s="153">
        <v>1</v>
      </c>
      <c r="E59" s="153">
        <v>0.2</v>
      </c>
      <c r="F59" s="111">
        <v>12</v>
      </c>
      <c r="G59" s="86">
        <v>76483</v>
      </c>
      <c r="H59" s="86">
        <v>0</v>
      </c>
      <c r="I59" s="94">
        <v>76483</v>
      </c>
      <c r="J59" s="154" t="s">
        <v>300</v>
      </c>
    </row>
    <row r="60" spans="1:10" x14ac:dyDescent="0.2">
      <c r="A60" s="151" t="s">
        <v>85</v>
      </c>
      <c r="B60" s="152" t="s">
        <v>84</v>
      </c>
      <c r="C60" s="109" t="s">
        <v>62</v>
      </c>
      <c r="D60" s="153">
        <v>1</v>
      </c>
      <c r="E60" s="153">
        <v>1</v>
      </c>
      <c r="F60" s="111">
        <v>12</v>
      </c>
      <c r="G60" s="86">
        <v>43196.158719999999</v>
      </c>
      <c r="H60" s="86">
        <v>0</v>
      </c>
      <c r="I60" s="94">
        <v>43196.158719999999</v>
      </c>
      <c r="J60" s="154" t="s">
        <v>297</v>
      </c>
    </row>
    <row r="61" spans="1:10" x14ac:dyDescent="0.2">
      <c r="A61" s="151" t="s">
        <v>359</v>
      </c>
      <c r="B61" s="152" t="s">
        <v>304</v>
      </c>
      <c r="C61" s="155" t="s">
        <v>62</v>
      </c>
      <c r="D61" s="153">
        <v>1</v>
      </c>
      <c r="E61" s="156">
        <v>1</v>
      </c>
      <c r="F61" s="155">
        <v>12</v>
      </c>
      <c r="G61" s="86">
        <v>32378.403200000001</v>
      </c>
      <c r="H61" s="86">
        <v>0</v>
      </c>
      <c r="I61" s="94">
        <v>32378.403200000001</v>
      </c>
      <c r="J61" s="154" t="s">
        <v>305</v>
      </c>
    </row>
    <row r="62" spans="1:10" x14ac:dyDescent="0.2">
      <c r="A62" s="151" t="s">
        <v>360</v>
      </c>
      <c r="B62" s="152" t="s">
        <v>84</v>
      </c>
      <c r="C62" s="110" t="s">
        <v>62</v>
      </c>
      <c r="D62" s="158">
        <v>1</v>
      </c>
      <c r="E62" s="153">
        <v>1</v>
      </c>
      <c r="F62" s="111">
        <v>12</v>
      </c>
      <c r="G62" s="86">
        <v>43196.158719999999</v>
      </c>
      <c r="H62" s="86">
        <v>0</v>
      </c>
      <c r="I62" s="94">
        <v>43196.158719999999</v>
      </c>
      <c r="J62" s="154" t="s">
        <v>302</v>
      </c>
    </row>
    <row r="63" spans="1:10" x14ac:dyDescent="0.2">
      <c r="A63" s="151" t="s">
        <v>361</v>
      </c>
      <c r="B63" s="152" t="s">
        <v>116</v>
      </c>
      <c r="C63" s="110" t="s">
        <v>62</v>
      </c>
      <c r="D63" s="158">
        <v>0.6</v>
      </c>
      <c r="E63" s="153">
        <v>1</v>
      </c>
      <c r="F63" s="111">
        <v>12</v>
      </c>
      <c r="G63" s="86">
        <v>19427.041919999996</v>
      </c>
      <c r="H63" s="86">
        <v>0</v>
      </c>
      <c r="I63" s="94">
        <v>19427.041919999996</v>
      </c>
      <c r="J63" s="154" t="s">
        <v>300</v>
      </c>
    </row>
    <row r="64" spans="1:10" x14ac:dyDescent="0.2">
      <c r="A64" s="161" t="s">
        <v>362</v>
      </c>
      <c r="B64" s="161" t="s">
        <v>116</v>
      </c>
      <c r="C64" s="164" t="s">
        <v>62</v>
      </c>
      <c r="D64" s="165">
        <v>1</v>
      </c>
      <c r="E64" s="165">
        <v>1</v>
      </c>
      <c r="F64" s="167">
        <v>12</v>
      </c>
      <c r="G64" s="168">
        <v>32378.403200000001</v>
      </c>
      <c r="H64" s="168">
        <v>0</v>
      </c>
      <c r="I64" s="170">
        <v>32378.403200000001</v>
      </c>
      <c r="J64" s="154" t="s">
        <v>302</v>
      </c>
    </row>
    <row r="65" spans="1:10" x14ac:dyDescent="0.2">
      <c r="A65" s="161" t="s">
        <v>363</v>
      </c>
      <c r="B65" s="161" t="s">
        <v>116</v>
      </c>
      <c r="C65" s="164" t="s">
        <v>62</v>
      </c>
      <c r="D65" s="166">
        <v>0.4</v>
      </c>
      <c r="E65" s="165">
        <v>1</v>
      </c>
      <c r="F65" s="167">
        <v>12</v>
      </c>
      <c r="G65" s="168">
        <v>12951.361280000001</v>
      </c>
      <c r="H65" s="168">
        <v>0</v>
      </c>
      <c r="I65" s="170">
        <v>12951.361280000001</v>
      </c>
      <c r="J65" s="154" t="s">
        <v>300</v>
      </c>
    </row>
    <row r="66" spans="1:10" x14ac:dyDescent="0.2">
      <c r="A66" s="151" t="s">
        <v>104</v>
      </c>
      <c r="B66" s="152" t="s">
        <v>103</v>
      </c>
      <c r="C66" s="109" t="s">
        <v>62</v>
      </c>
      <c r="D66" s="153">
        <v>1</v>
      </c>
      <c r="E66" s="153">
        <v>1</v>
      </c>
      <c r="F66" s="111">
        <v>12</v>
      </c>
      <c r="G66" s="86">
        <v>31816.928</v>
      </c>
      <c r="H66" s="86">
        <v>0</v>
      </c>
      <c r="I66" s="89">
        <v>31816.928</v>
      </c>
      <c r="J66" s="154" t="s">
        <v>297</v>
      </c>
    </row>
    <row r="67" spans="1:10" x14ac:dyDescent="0.2">
      <c r="A67" s="151" t="s">
        <v>364</v>
      </c>
      <c r="B67" s="152" t="s">
        <v>365</v>
      </c>
      <c r="C67" s="109" t="s">
        <v>62</v>
      </c>
      <c r="D67" s="153">
        <v>1</v>
      </c>
      <c r="E67" s="153">
        <v>1</v>
      </c>
      <c r="F67" s="111">
        <v>12</v>
      </c>
      <c r="G67" s="86">
        <v>67485</v>
      </c>
      <c r="H67" s="86">
        <v>0</v>
      </c>
      <c r="I67" s="94">
        <v>67485</v>
      </c>
      <c r="J67" s="154" t="s">
        <v>300</v>
      </c>
    </row>
    <row r="68" spans="1:10" x14ac:dyDescent="0.2">
      <c r="A68" s="151" t="s">
        <v>366</v>
      </c>
      <c r="B68" s="152" t="s">
        <v>103</v>
      </c>
      <c r="C68" s="155" t="s">
        <v>62</v>
      </c>
      <c r="D68" s="153">
        <v>1</v>
      </c>
      <c r="E68" s="156">
        <v>0.6</v>
      </c>
      <c r="F68" s="155">
        <v>12</v>
      </c>
      <c r="G68" s="86">
        <v>29945.344000000005</v>
      </c>
      <c r="H68" s="86">
        <v>18267.206399999999</v>
      </c>
      <c r="I68" s="94">
        <v>11678.137600000005</v>
      </c>
      <c r="J68" s="154" t="s">
        <v>305</v>
      </c>
    </row>
    <row r="69" spans="1:10" x14ac:dyDescent="0.2">
      <c r="A69" s="151" t="s">
        <v>367</v>
      </c>
      <c r="B69" s="152" t="s">
        <v>368</v>
      </c>
      <c r="C69" s="109" t="s">
        <v>62</v>
      </c>
      <c r="D69" s="153">
        <v>1</v>
      </c>
      <c r="E69" s="153">
        <v>0.1</v>
      </c>
      <c r="F69" s="111">
        <v>12</v>
      </c>
      <c r="G69" s="86">
        <v>75583.199999999997</v>
      </c>
      <c r="H69" s="86">
        <v>16291.599999999999</v>
      </c>
      <c r="I69" s="94">
        <v>59291.6</v>
      </c>
      <c r="J69" s="154" t="s">
        <v>300</v>
      </c>
    </row>
    <row r="70" spans="1:10" x14ac:dyDescent="0.2">
      <c r="A70" s="151" t="s">
        <v>367</v>
      </c>
      <c r="B70" s="152" t="s">
        <v>369</v>
      </c>
      <c r="C70" s="109" t="s">
        <v>62</v>
      </c>
      <c r="D70" s="153">
        <v>1</v>
      </c>
      <c r="E70" s="153">
        <v>0.2</v>
      </c>
      <c r="F70" s="111">
        <v>12</v>
      </c>
      <c r="G70" s="86">
        <v>18895.8</v>
      </c>
      <c r="H70" s="86">
        <v>0</v>
      </c>
      <c r="I70" s="94">
        <v>18895.8</v>
      </c>
      <c r="J70" s="154" t="s">
        <v>302</v>
      </c>
    </row>
    <row r="71" spans="1:10" x14ac:dyDescent="0.2">
      <c r="A71" s="151" t="s">
        <v>370</v>
      </c>
      <c r="B71" s="152" t="s">
        <v>371</v>
      </c>
      <c r="C71" s="155" t="s">
        <v>59</v>
      </c>
      <c r="D71" s="153">
        <v>1</v>
      </c>
      <c r="E71" s="156">
        <v>0.15</v>
      </c>
      <c r="F71" s="155">
        <v>12</v>
      </c>
      <c r="G71" s="86">
        <v>9731.3477975999995</v>
      </c>
      <c r="H71" s="86">
        <v>0</v>
      </c>
      <c r="I71" s="94">
        <v>9731.3477975999995</v>
      </c>
      <c r="J71" s="154" t="s">
        <v>305</v>
      </c>
    </row>
    <row r="72" spans="1:10" x14ac:dyDescent="0.2">
      <c r="A72" s="151" t="s">
        <v>89</v>
      </c>
      <c r="B72" s="152" t="s">
        <v>84</v>
      </c>
      <c r="C72" s="109" t="s">
        <v>62</v>
      </c>
      <c r="D72" s="153">
        <v>1</v>
      </c>
      <c r="E72" s="153">
        <v>1</v>
      </c>
      <c r="F72" s="111">
        <v>12</v>
      </c>
      <c r="G72" s="86">
        <v>43190.400000000001</v>
      </c>
      <c r="H72" s="86">
        <v>0</v>
      </c>
      <c r="I72" s="94">
        <v>43190.400000000001</v>
      </c>
      <c r="J72" s="154" t="s">
        <v>297</v>
      </c>
    </row>
    <row r="73" spans="1:10" x14ac:dyDescent="0.2">
      <c r="A73" s="151" t="s">
        <v>372</v>
      </c>
      <c r="B73" s="152" t="s">
        <v>116</v>
      </c>
      <c r="C73" s="109" t="s">
        <v>62</v>
      </c>
      <c r="D73" s="153">
        <v>0.5</v>
      </c>
      <c r="E73" s="153">
        <v>1</v>
      </c>
      <c r="F73" s="111">
        <v>12</v>
      </c>
      <c r="G73" s="86">
        <v>16189.2016</v>
      </c>
      <c r="H73" s="86">
        <v>0</v>
      </c>
      <c r="I73" s="94">
        <v>16189.2016</v>
      </c>
      <c r="J73" s="154" t="s">
        <v>302</v>
      </c>
    </row>
    <row r="74" spans="1:10" x14ac:dyDescent="0.2">
      <c r="A74" s="151" t="s">
        <v>373</v>
      </c>
      <c r="B74" s="152" t="s">
        <v>116</v>
      </c>
      <c r="C74" s="109" t="s">
        <v>62</v>
      </c>
      <c r="D74" s="153">
        <v>1</v>
      </c>
      <c r="E74" s="153">
        <v>1</v>
      </c>
      <c r="F74" s="111">
        <v>12</v>
      </c>
      <c r="G74" s="86">
        <v>32378.403200000001</v>
      </c>
      <c r="H74" s="86">
        <v>0</v>
      </c>
      <c r="I74" s="94">
        <v>32378.403200000001</v>
      </c>
      <c r="J74" s="154" t="s">
        <v>302</v>
      </c>
    </row>
    <row r="75" spans="1:10" x14ac:dyDescent="0.2">
      <c r="A75" s="151" t="s">
        <v>86</v>
      </c>
      <c r="B75" s="152" t="s">
        <v>84</v>
      </c>
      <c r="C75" s="109" t="s">
        <v>62</v>
      </c>
      <c r="D75" s="153">
        <v>1</v>
      </c>
      <c r="E75" s="153">
        <v>1</v>
      </c>
      <c r="F75" s="111">
        <v>12</v>
      </c>
      <c r="G75" s="86">
        <v>43196.158719999999</v>
      </c>
      <c r="H75" s="86">
        <v>0</v>
      </c>
      <c r="I75" s="94">
        <v>43196.158719999999</v>
      </c>
      <c r="J75" s="154" t="s">
        <v>297</v>
      </c>
    </row>
    <row r="76" spans="1:10" x14ac:dyDescent="0.2">
      <c r="A76" s="151" t="s">
        <v>374</v>
      </c>
      <c r="B76" s="152" t="s">
        <v>375</v>
      </c>
      <c r="C76" s="109" t="s">
        <v>62</v>
      </c>
      <c r="D76" s="153">
        <v>1</v>
      </c>
      <c r="E76" s="153">
        <v>0.5</v>
      </c>
      <c r="F76" s="111">
        <v>12</v>
      </c>
      <c r="G76" s="86">
        <v>15908.464</v>
      </c>
      <c r="H76" s="86">
        <v>0</v>
      </c>
      <c r="I76" s="94">
        <v>15908.464</v>
      </c>
      <c r="J76" s="154" t="s">
        <v>300</v>
      </c>
    </row>
    <row r="77" spans="1:10" x14ac:dyDescent="0.2">
      <c r="A77" s="151" t="s">
        <v>376</v>
      </c>
      <c r="B77" s="152" t="s">
        <v>84</v>
      </c>
      <c r="C77" s="109" t="s">
        <v>62</v>
      </c>
      <c r="D77" s="153">
        <v>1</v>
      </c>
      <c r="E77" s="153">
        <v>1</v>
      </c>
      <c r="F77" s="111">
        <v>12</v>
      </c>
      <c r="G77" s="86">
        <v>43196.158719999999</v>
      </c>
      <c r="H77" s="86">
        <v>43196.158719999999</v>
      </c>
      <c r="I77" s="94">
        <v>0</v>
      </c>
      <c r="J77" s="154" t="s">
        <v>302</v>
      </c>
    </row>
    <row r="78" spans="1:10" x14ac:dyDescent="0.2">
      <c r="A78" s="151" t="s">
        <v>377</v>
      </c>
      <c r="B78" s="152" t="s">
        <v>116</v>
      </c>
      <c r="C78" s="109" t="s">
        <v>62</v>
      </c>
      <c r="D78" s="153">
        <v>1</v>
      </c>
      <c r="E78" s="153">
        <v>1</v>
      </c>
      <c r="F78" s="111">
        <v>12</v>
      </c>
      <c r="G78" s="86">
        <v>32378.403200000001</v>
      </c>
      <c r="H78" s="86">
        <v>32378.403200000001</v>
      </c>
      <c r="I78" s="94">
        <v>0</v>
      </c>
      <c r="J78" s="154" t="s">
        <v>302</v>
      </c>
    </row>
    <row r="79" spans="1:10" x14ac:dyDescent="0.2">
      <c r="A79" s="151" t="s">
        <v>117</v>
      </c>
      <c r="B79" s="152" t="s">
        <v>116</v>
      </c>
      <c r="C79" s="109" t="s">
        <v>62</v>
      </c>
      <c r="D79" s="153">
        <v>1</v>
      </c>
      <c r="E79" s="153">
        <v>1</v>
      </c>
      <c r="F79" s="111">
        <v>12</v>
      </c>
      <c r="G79" s="86">
        <v>32378.403200000001</v>
      </c>
      <c r="H79" s="86">
        <v>0</v>
      </c>
      <c r="I79" s="94">
        <v>32378.403200000001</v>
      </c>
      <c r="J79" s="154" t="s">
        <v>297</v>
      </c>
    </row>
    <row r="80" spans="1:10" x14ac:dyDescent="0.2">
      <c r="A80" s="151" t="s">
        <v>378</v>
      </c>
      <c r="B80" s="152" t="s">
        <v>304</v>
      </c>
      <c r="C80" s="155" t="s">
        <v>62</v>
      </c>
      <c r="D80" s="153">
        <v>1</v>
      </c>
      <c r="E80" s="156">
        <v>0.7</v>
      </c>
      <c r="F80" s="155">
        <v>12</v>
      </c>
      <c r="G80" s="86">
        <v>22664.882239999999</v>
      </c>
      <c r="H80" s="86">
        <v>0</v>
      </c>
      <c r="I80" s="94">
        <v>22664.882239999999</v>
      </c>
      <c r="J80" s="154" t="s">
        <v>305</v>
      </c>
    </row>
    <row r="81" spans="1:10" x14ac:dyDescent="0.2">
      <c r="A81" s="151" t="s">
        <v>379</v>
      </c>
      <c r="B81" s="152" t="s">
        <v>380</v>
      </c>
      <c r="C81" s="155" t="s">
        <v>62</v>
      </c>
      <c r="D81" s="153">
        <v>1</v>
      </c>
      <c r="E81" s="156">
        <v>1</v>
      </c>
      <c r="F81" s="155">
        <v>12</v>
      </c>
      <c r="G81" s="86">
        <v>114551.93635599999</v>
      </c>
      <c r="H81" s="86">
        <v>0</v>
      </c>
      <c r="I81" s="94">
        <v>114551.93635599999</v>
      </c>
      <c r="J81" s="154" t="s">
        <v>305</v>
      </c>
    </row>
    <row r="82" spans="1:10" x14ac:dyDescent="0.2">
      <c r="A82" s="151" t="s">
        <v>381</v>
      </c>
      <c r="B82" s="152" t="s">
        <v>116</v>
      </c>
      <c r="C82" s="109" t="s">
        <v>62</v>
      </c>
      <c r="D82" s="153">
        <v>0.4</v>
      </c>
      <c r="E82" s="153">
        <v>1</v>
      </c>
      <c r="F82" s="111">
        <v>12</v>
      </c>
      <c r="G82" s="86">
        <v>12951.361280000001</v>
      </c>
      <c r="H82" s="86">
        <v>0</v>
      </c>
      <c r="I82" s="94">
        <v>12951.361280000001</v>
      </c>
      <c r="J82" s="154" t="s">
        <v>300</v>
      </c>
    </row>
    <row r="83" spans="1:10" x14ac:dyDescent="0.2">
      <c r="A83" s="151" t="s">
        <v>382</v>
      </c>
      <c r="B83" s="152" t="s">
        <v>383</v>
      </c>
      <c r="C83" s="155" t="s">
        <v>56</v>
      </c>
      <c r="D83" s="153">
        <v>1</v>
      </c>
      <c r="E83" s="156">
        <v>0.05</v>
      </c>
      <c r="F83" s="155">
        <v>12</v>
      </c>
      <c r="G83" s="86">
        <v>99278.173280000003</v>
      </c>
      <c r="H83" s="86">
        <v>0</v>
      </c>
      <c r="I83" s="94">
        <v>99278.173280000003</v>
      </c>
      <c r="J83" s="154" t="s">
        <v>305</v>
      </c>
    </row>
    <row r="84" spans="1:10" x14ac:dyDescent="0.2">
      <c r="A84" s="151" t="s">
        <v>384</v>
      </c>
      <c r="B84" s="152" t="s">
        <v>385</v>
      </c>
      <c r="C84" s="155" t="s">
        <v>62</v>
      </c>
      <c r="D84" s="153">
        <v>1</v>
      </c>
      <c r="E84" s="156">
        <v>1</v>
      </c>
      <c r="F84" s="155">
        <v>12</v>
      </c>
      <c r="G84" s="86">
        <v>44992.879359999999</v>
      </c>
      <c r="H84" s="86">
        <v>0</v>
      </c>
      <c r="I84" s="94">
        <v>44992.879359999999</v>
      </c>
      <c r="J84" s="154" t="s">
        <v>305</v>
      </c>
    </row>
    <row r="85" spans="1:10" x14ac:dyDescent="0.2">
      <c r="A85" s="151" t="s">
        <v>386</v>
      </c>
      <c r="B85" s="152" t="s">
        <v>387</v>
      </c>
      <c r="C85" s="155" t="s">
        <v>62</v>
      </c>
      <c r="D85" s="153">
        <v>1</v>
      </c>
      <c r="E85" s="156">
        <v>1</v>
      </c>
      <c r="F85" s="155">
        <v>12</v>
      </c>
      <c r="G85" s="86">
        <v>56147.520000000004</v>
      </c>
      <c r="H85" s="86">
        <v>0</v>
      </c>
      <c r="I85" s="94">
        <v>56147.520000000004</v>
      </c>
      <c r="J85" s="154" t="s">
        <v>305</v>
      </c>
    </row>
    <row r="86" spans="1:10" x14ac:dyDescent="0.2">
      <c r="A86" s="151" t="s">
        <v>81</v>
      </c>
      <c r="B86" s="152" t="s">
        <v>82</v>
      </c>
      <c r="C86" s="109" t="s">
        <v>59</v>
      </c>
      <c r="D86" s="153">
        <v>1</v>
      </c>
      <c r="E86" s="153">
        <v>1</v>
      </c>
      <c r="F86" s="111">
        <v>12</v>
      </c>
      <c r="G86" s="86">
        <v>37791.599999999999</v>
      </c>
      <c r="H86" s="86">
        <v>0</v>
      </c>
      <c r="I86" s="94">
        <v>37791.599999999999</v>
      </c>
      <c r="J86" s="154" t="s">
        <v>297</v>
      </c>
    </row>
    <row r="87" spans="1:10" x14ac:dyDescent="0.2">
      <c r="A87" s="151" t="s">
        <v>388</v>
      </c>
      <c r="B87" s="152" t="s">
        <v>116</v>
      </c>
      <c r="C87" s="109" t="s">
        <v>62</v>
      </c>
      <c r="D87" s="153">
        <v>0.5</v>
      </c>
      <c r="E87" s="153">
        <v>1</v>
      </c>
      <c r="F87" s="111">
        <v>12</v>
      </c>
      <c r="G87" s="86">
        <v>16189.2016</v>
      </c>
      <c r="H87" s="86">
        <v>0</v>
      </c>
      <c r="I87" s="94">
        <v>16189.2016</v>
      </c>
      <c r="J87" s="154" t="s">
        <v>302</v>
      </c>
    </row>
    <row r="88" spans="1:10" x14ac:dyDescent="0.2">
      <c r="A88" s="151" t="s">
        <v>389</v>
      </c>
      <c r="B88" s="152" t="s">
        <v>304</v>
      </c>
      <c r="C88" s="155" t="s">
        <v>62</v>
      </c>
      <c r="D88" s="153">
        <v>1</v>
      </c>
      <c r="E88" s="156">
        <v>0.4</v>
      </c>
      <c r="F88" s="155">
        <v>12</v>
      </c>
      <c r="G88" s="86">
        <v>16002.0432</v>
      </c>
      <c r="H88" s="86">
        <v>0</v>
      </c>
      <c r="I88" s="94">
        <v>16002.0432</v>
      </c>
      <c r="J88" s="154" t="s">
        <v>305</v>
      </c>
    </row>
    <row r="89" spans="1:10" x14ac:dyDescent="0.2">
      <c r="A89" s="151" t="s">
        <v>390</v>
      </c>
      <c r="B89" s="152" t="s">
        <v>304</v>
      </c>
      <c r="C89" s="155" t="s">
        <v>62</v>
      </c>
      <c r="D89" s="153">
        <v>0.1</v>
      </c>
      <c r="E89" s="156">
        <v>1</v>
      </c>
      <c r="F89" s="155">
        <v>12</v>
      </c>
      <c r="G89" s="86">
        <v>3237.8403200000002</v>
      </c>
      <c r="H89" s="86">
        <v>0</v>
      </c>
      <c r="I89" s="94">
        <v>3237.8403200000002</v>
      </c>
      <c r="J89" s="154" t="s">
        <v>305</v>
      </c>
    </row>
    <row r="90" spans="1:10" x14ac:dyDescent="0.2">
      <c r="A90" s="151" t="s">
        <v>391</v>
      </c>
      <c r="B90" s="152" t="s">
        <v>116</v>
      </c>
      <c r="C90" s="109" t="s">
        <v>62</v>
      </c>
      <c r="D90" s="153">
        <v>1</v>
      </c>
      <c r="E90" s="153">
        <v>1</v>
      </c>
      <c r="F90" s="111">
        <v>12</v>
      </c>
      <c r="G90" s="86">
        <v>32378.403200000001</v>
      </c>
      <c r="H90" s="86">
        <v>0</v>
      </c>
      <c r="I90" s="94">
        <v>32378.403200000001</v>
      </c>
      <c r="J90" s="154" t="s">
        <v>300</v>
      </c>
    </row>
    <row r="91" spans="1:10" x14ac:dyDescent="0.2">
      <c r="A91" s="151" t="s">
        <v>392</v>
      </c>
      <c r="B91" s="152" t="s">
        <v>116</v>
      </c>
      <c r="C91" s="109" t="s">
        <v>62</v>
      </c>
      <c r="D91" s="153">
        <v>1</v>
      </c>
      <c r="E91" s="153">
        <v>1</v>
      </c>
      <c r="F91" s="111">
        <v>12</v>
      </c>
      <c r="G91" s="86">
        <v>32378.403200000001</v>
      </c>
      <c r="H91" s="86">
        <v>32378.403200000001</v>
      </c>
      <c r="I91" s="94">
        <v>0</v>
      </c>
      <c r="J91" s="154" t="s">
        <v>302</v>
      </c>
    </row>
    <row r="92" spans="1:10" x14ac:dyDescent="0.2">
      <c r="A92" s="151" t="s">
        <v>96</v>
      </c>
      <c r="B92" s="152" t="s">
        <v>97</v>
      </c>
      <c r="C92" s="109" t="s">
        <v>62</v>
      </c>
      <c r="D92" s="153">
        <v>1</v>
      </c>
      <c r="E92" s="153">
        <v>1</v>
      </c>
      <c r="F92" s="111">
        <v>12</v>
      </c>
      <c r="G92" s="86">
        <v>37805.996800000001</v>
      </c>
      <c r="H92" s="86">
        <v>0</v>
      </c>
      <c r="I92" s="94">
        <v>37805.996800000001</v>
      </c>
      <c r="J92" s="154" t="s">
        <v>297</v>
      </c>
    </row>
    <row r="93" spans="1:10" x14ac:dyDescent="0.2">
      <c r="A93" s="151" t="s">
        <v>96</v>
      </c>
      <c r="B93" s="152" t="s">
        <v>110</v>
      </c>
      <c r="C93" s="109" t="s">
        <v>59</v>
      </c>
      <c r="D93" s="153">
        <v>1</v>
      </c>
      <c r="E93" s="153">
        <v>1</v>
      </c>
      <c r="F93" s="111">
        <v>12</v>
      </c>
      <c r="G93" s="86">
        <v>31816.928</v>
      </c>
      <c r="H93" s="86">
        <v>0</v>
      </c>
      <c r="I93" s="94">
        <v>31816.928</v>
      </c>
      <c r="J93" s="154" t="s">
        <v>297</v>
      </c>
    </row>
    <row r="94" spans="1:10" x14ac:dyDescent="0.2">
      <c r="A94" s="151" t="s">
        <v>96</v>
      </c>
      <c r="B94" s="152" t="s">
        <v>112</v>
      </c>
      <c r="C94" s="109" t="s">
        <v>62</v>
      </c>
      <c r="D94" s="153">
        <v>1</v>
      </c>
      <c r="E94" s="153">
        <v>1</v>
      </c>
      <c r="F94" s="111">
        <v>12</v>
      </c>
      <c r="G94" s="86">
        <v>31816.928</v>
      </c>
      <c r="H94" s="86">
        <v>0</v>
      </c>
      <c r="I94" s="94">
        <v>31816.928</v>
      </c>
      <c r="J94" s="154" t="s">
        <v>297</v>
      </c>
    </row>
    <row r="95" spans="1:10" x14ac:dyDescent="0.2">
      <c r="A95" s="151" t="s">
        <v>96</v>
      </c>
      <c r="B95" s="152" t="s">
        <v>393</v>
      </c>
      <c r="C95" s="109" t="s">
        <v>62</v>
      </c>
      <c r="D95" s="153">
        <v>1</v>
      </c>
      <c r="E95" s="153">
        <v>1</v>
      </c>
      <c r="F95" s="111">
        <v>12</v>
      </c>
      <c r="G95" s="86">
        <v>43190.400000000001</v>
      </c>
      <c r="H95" s="86">
        <v>0</v>
      </c>
      <c r="I95" s="94">
        <v>43190.400000000001</v>
      </c>
      <c r="J95" s="154" t="s">
        <v>300</v>
      </c>
    </row>
    <row r="96" spans="1:10" x14ac:dyDescent="0.2">
      <c r="A96" s="151" t="s">
        <v>96</v>
      </c>
      <c r="B96" s="152" t="s">
        <v>116</v>
      </c>
      <c r="C96" s="109" t="s">
        <v>62</v>
      </c>
      <c r="D96" s="153">
        <v>0.4</v>
      </c>
      <c r="E96" s="153">
        <v>1</v>
      </c>
      <c r="F96" s="111">
        <v>12</v>
      </c>
      <c r="G96" s="86">
        <v>12951.361280000001</v>
      </c>
      <c r="H96" s="86">
        <v>0</v>
      </c>
      <c r="I96" s="94">
        <v>12951.361280000001</v>
      </c>
      <c r="J96" s="154" t="s">
        <v>300</v>
      </c>
    </row>
    <row r="97" spans="1:10" x14ac:dyDescent="0.2">
      <c r="A97" s="151" t="s">
        <v>96</v>
      </c>
      <c r="B97" s="152" t="s">
        <v>116</v>
      </c>
      <c r="C97" s="109" t="s">
        <v>62</v>
      </c>
      <c r="D97" s="153">
        <v>0.4</v>
      </c>
      <c r="E97" s="153">
        <v>1</v>
      </c>
      <c r="F97" s="111">
        <v>12</v>
      </c>
      <c r="G97" s="86">
        <v>12951.361280000001</v>
      </c>
      <c r="H97" s="86">
        <v>0</v>
      </c>
      <c r="I97" s="94">
        <v>12951.361280000001</v>
      </c>
      <c r="J97" s="154" t="s">
        <v>300</v>
      </c>
    </row>
    <row r="98" spans="1:10" x14ac:dyDescent="0.2">
      <c r="A98" s="151" t="s">
        <v>96</v>
      </c>
      <c r="B98" s="152" t="s">
        <v>116</v>
      </c>
      <c r="C98" s="109" t="s">
        <v>62</v>
      </c>
      <c r="D98" s="153">
        <v>0.4</v>
      </c>
      <c r="E98" s="153">
        <v>1</v>
      </c>
      <c r="F98" s="111">
        <v>12</v>
      </c>
      <c r="G98" s="86">
        <v>12951.361280000001</v>
      </c>
      <c r="H98" s="86">
        <v>12951.361280000001</v>
      </c>
      <c r="I98" s="94">
        <v>0</v>
      </c>
      <c r="J98" s="154" t="s">
        <v>300</v>
      </c>
    </row>
    <row r="99" spans="1:10" x14ac:dyDescent="0.2">
      <c r="A99" s="161" t="s">
        <v>96</v>
      </c>
      <c r="B99" s="161" t="s">
        <v>116</v>
      </c>
      <c r="C99" s="164" t="s">
        <v>62</v>
      </c>
      <c r="D99" s="166">
        <v>1</v>
      </c>
      <c r="E99" s="165">
        <v>1</v>
      </c>
      <c r="F99" s="167">
        <v>12</v>
      </c>
      <c r="G99" s="168">
        <v>32378.403200000001</v>
      </c>
      <c r="H99" s="168">
        <v>32378.403200000001</v>
      </c>
      <c r="I99" s="170">
        <v>0</v>
      </c>
      <c r="J99" s="154" t="s">
        <v>300</v>
      </c>
    </row>
    <row r="100" spans="1:10" x14ac:dyDescent="0.2">
      <c r="A100" s="151" t="s">
        <v>96</v>
      </c>
      <c r="B100" s="152" t="s">
        <v>84</v>
      </c>
      <c r="C100" s="109" t="s">
        <v>62</v>
      </c>
      <c r="D100" s="153">
        <v>1</v>
      </c>
      <c r="E100" s="153">
        <v>1</v>
      </c>
      <c r="F100" s="111">
        <v>12</v>
      </c>
      <c r="G100" s="93">
        <v>46789.599999999999</v>
      </c>
      <c r="H100" s="93">
        <v>0</v>
      </c>
      <c r="I100" s="89">
        <v>46789.599999999999</v>
      </c>
      <c r="J100" s="154" t="s">
        <v>302</v>
      </c>
    </row>
    <row r="101" spans="1:10" x14ac:dyDescent="0.2">
      <c r="A101" s="151" t="s">
        <v>96</v>
      </c>
      <c r="B101" s="152" t="s">
        <v>84</v>
      </c>
      <c r="C101" s="109" t="s">
        <v>62</v>
      </c>
      <c r="D101" s="153">
        <v>1</v>
      </c>
      <c r="E101" s="153">
        <v>1</v>
      </c>
      <c r="F101" s="111">
        <v>10</v>
      </c>
      <c r="G101" s="93">
        <v>43196.158719999999</v>
      </c>
      <c r="H101" s="93">
        <v>35996.798933333332</v>
      </c>
      <c r="I101" s="94">
        <v>7199.3597866666678</v>
      </c>
      <c r="J101" s="154" t="s">
        <v>302</v>
      </c>
    </row>
    <row r="102" spans="1:10" x14ac:dyDescent="0.2">
      <c r="A102" s="151" t="s">
        <v>96</v>
      </c>
      <c r="B102" s="152" t="s">
        <v>394</v>
      </c>
      <c r="C102" s="109" t="s">
        <v>62</v>
      </c>
      <c r="D102" s="153">
        <v>1</v>
      </c>
      <c r="E102" s="153">
        <v>1</v>
      </c>
      <c r="F102" s="111">
        <v>12</v>
      </c>
      <c r="G102" s="93">
        <v>31816.928</v>
      </c>
      <c r="H102" s="93">
        <v>0</v>
      </c>
      <c r="I102" s="94">
        <v>31816.928</v>
      </c>
      <c r="J102" s="154" t="s">
        <v>302</v>
      </c>
    </row>
    <row r="103" spans="1:10" x14ac:dyDescent="0.2">
      <c r="A103" s="151" t="s">
        <v>96</v>
      </c>
      <c r="B103" s="152" t="s">
        <v>106</v>
      </c>
      <c r="C103" s="109" t="s">
        <v>62</v>
      </c>
      <c r="D103" s="153">
        <v>1</v>
      </c>
      <c r="E103" s="153">
        <v>1</v>
      </c>
      <c r="F103" s="112">
        <v>10</v>
      </c>
      <c r="G103" s="93">
        <v>85481</v>
      </c>
      <c r="H103" s="93">
        <v>71234.166666666672</v>
      </c>
      <c r="I103" s="94">
        <v>14246.833333333328</v>
      </c>
      <c r="J103" s="154" t="s">
        <v>302</v>
      </c>
    </row>
    <row r="104" spans="1:10" x14ac:dyDescent="0.2">
      <c r="A104" s="151" t="s">
        <v>96</v>
      </c>
      <c r="B104" s="152" t="s">
        <v>395</v>
      </c>
      <c r="C104" s="109" t="s">
        <v>62</v>
      </c>
      <c r="D104" s="153">
        <v>0.5</v>
      </c>
      <c r="E104" s="153">
        <v>1</v>
      </c>
      <c r="F104" s="112">
        <v>10</v>
      </c>
      <c r="G104" s="93">
        <v>16189.2016</v>
      </c>
      <c r="H104" s="93">
        <v>13491.001333333334</v>
      </c>
      <c r="I104" s="94">
        <v>2698.2002666666667</v>
      </c>
      <c r="J104" s="154" t="s">
        <v>302</v>
      </c>
    </row>
    <row r="105" spans="1:10" x14ac:dyDescent="0.2">
      <c r="A105" s="151" t="s">
        <v>96</v>
      </c>
      <c r="B105" s="152" t="s">
        <v>396</v>
      </c>
      <c r="C105" s="109" t="s">
        <v>62</v>
      </c>
      <c r="D105" s="153">
        <v>0.4</v>
      </c>
      <c r="E105" s="153">
        <v>1</v>
      </c>
      <c r="F105" s="112">
        <v>12</v>
      </c>
      <c r="G105" s="93">
        <v>12951.361280000001</v>
      </c>
      <c r="H105" s="93">
        <v>0</v>
      </c>
      <c r="I105" s="94">
        <v>12951.361280000001</v>
      </c>
      <c r="J105" s="154" t="s">
        <v>302</v>
      </c>
    </row>
    <row r="106" spans="1:10" x14ac:dyDescent="0.2">
      <c r="A106" s="151" t="s">
        <v>96</v>
      </c>
      <c r="B106" s="152" t="s">
        <v>397</v>
      </c>
      <c r="C106" s="155" t="s">
        <v>62</v>
      </c>
      <c r="D106" s="153">
        <v>1</v>
      </c>
      <c r="E106" s="156">
        <v>0.8</v>
      </c>
      <c r="F106" s="157">
        <v>12</v>
      </c>
      <c r="G106" s="93">
        <v>34552.32</v>
      </c>
      <c r="H106" s="93">
        <v>0</v>
      </c>
      <c r="I106" s="94">
        <v>34552.32</v>
      </c>
      <c r="J106" s="154" t="s">
        <v>305</v>
      </c>
    </row>
    <row r="107" spans="1:10" x14ac:dyDescent="0.2">
      <c r="A107" s="151" t="s">
        <v>96</v>
      </c>
      <c r="B107" s="152" t="s">
        <v>398</v>
      </c>
      <c r="C107" s="155" t="s">
        <v>62</v>
      </c>
      <c r="D107" s="153">
        <v>1</v>
      </c>
      <c r="E107" s="156">
        <v>1</v>
      </c>
      <c r="F107" s="157">
        <v>12</v>
      </c>
      <c r="G107" s="93">
        <v>43190.400000000001</v>
      </c>
      <c r="H107" s="93">
        <v>0</v>
      </c>
      <c r="I107" s="94">
        <v>43190.400000000001</v>
      </c>
      <c r="J107" s="154" t="s">
        <v>305</v>
      </c>
    </row>
    <row r="108" spans="1:10" x14ac:dyDescent="0.2">
      <c r="A108" s="151" t="s">
        <v>96</v>
      </c>
      <c r="B108" s="152" t="s">
        <v>399</v>
      </c>
      <c r="C108" s="155" t="s">
        <v>62</v>
      </c>
      <c r="D108" s="153">
        <v>1</v>
      </c>
      <c r="E108" s="156">
        <v>1</v>
      </c>
      <c r="F108" s="157">
        <v>12</v>
      </c>
      <c r="G108" s="93">
        <v>44990</v>
      </c>
      <c r="H108" s="93">
        <v>0</v>
      </c>
      <c r="I108" s="94">
        <v>44990</v>
      </c>
      <c r="J108" s="154" t="s">
        <v>305</v>
      </c>
    </row>
    <row r="109" spans="1:10" x14ac:dyDescent="0.2">
      <c r="A109" s="151" t="s">
        <v>96</v>
      </c>
      <c r="B109" s="152" t="s">
        <v>400</v>
      </c>
      <c r="C109" s="155" t="s">
        <v>62</v>
      </c>
      <c r="D109" s="153">
        <v>1</v>
      </c>
      <c r="E109" s="156">
        <v>1</v>
      </c>
      <c r="F109" s="157">
        <v>12</v>
      </c>
      <c r="G109" s="93">
        <v>32378.403200000001</v>
      </c>
      <c r="H109" s="93">
        <v>0</v>
      </c>
      <c r="I109" s="94">
        <v>32378.403200000001</v>
      </c>
      <c r="J109" s="154" t="s">
        <v>305</v>
      </c>
    </row>
    <row r="110" spans="1:10" x14ac:dyDescent="0.2">
      <c r="A110" s="151" t="s">
        <v>96</v>
      </c>
      <c r="B110" s="152" t="s">
        <v>401</v>
      </c>
      <c r="C110" s="155" t="s">
        <v>62</v>
      </c>
      <c r="D110" s="153">
        <v>1</v>
      </c>
      <c r="E110" s="156">
        <v>1</v>
      </c>
      <c r="F110" s="157">
        <v>12</v>
      </c>
      <c r="G110" s="93">
        <v>32378.403200000001</v>
      </c>
      <c r="H110" s="93">
        <v>0</v>
      </c>
      <c r="I110" s="94">
        <v>32378.403200000001</v>
      </c>
      <c r="J110" s="154" t="s">
        <v>305</v>
      </c>
    </row>
    <row r="111" spans="1:10" x14ac:dyDescent="0.2">
      <c r="A111" s="151" t="s">
        <v>96</v>
      </c>
      <c r="B111" s="152" t="s">
        <v>402</v>
      </c>
      <c r="C111" s="155" t="s">
        <v>62</v>
      </c>
      <c r="D111" s="153">
        <v>1</v>
      </c>
      <c r="E111" s="156">
        <v>1</v>
      </c>
      <c r="F111" s="157">
        <v>12</v>
      </c>
      <c r="G111" s="93">
        <v>32378.403200000001</v>
      </c>
      <c r="H111" s="93">
        <v>0</v>
      </c>
      <c r="I111" s="94">
        <v>32378.403200000001</v>
      </c>
      <c r="J111" s="154" t="s">
        <v>305</v>
      </c>
    </row>
    <row r="112" spans="1:10" x14ac:dyDescent="0.2">
      <c r="A112" s="151" t="s">
        <v>96</v>
      </c>
      <c r="B112" s="152" t="s">
        <v>403</v>
      </c>
      <c r="C112" s="155" t="s">
        <v>62</v>
      </c>
      <c r="D112" s="153">
        <v>0.4</v>
      </c>
      <c r="E112" s="156">
        <v>1</v>
      </c>
      <c r="F112" s="157">
        <v>12</v>
      </c>
      <c r="G112" s="93">
        <v>12951.361280000001</v>
      </c>
      <c r="H112" s="93">
        <v>0</v>
      </c>
      <c r="I112" s="94">
        <v>12951.361280000001</v>
      </c>
      <c r="J112" s="154" t="s">
        <v>305</v>
      </c>
    </row>
    <row r="113" spans="1:10" x14ac:dyDescent="0.2">
      <c r="A113" s="151" t="s">
        <v>96</v>
      </c>
      <c r="B113" s="152" t="s">
        <v>404</v>
      </c>
      <c r="C113" s="155" t="s">
        <v>62</v>
      </c>
      <c r="D113" s="153">
        <v>1</v>
      </c>
      <c r="E113" s="156">
        <v>1</v>
      </c>
      <c r="F113" s="157">
        <v>12</v>
      </c>
      <c r="G113" s="93">
        <v>43190.400000000001</v>
      </c>
      <c r="H113" s="93">
        <v>0</v>
      </c>
      <c r="I113" s="94">
        <v>43190.400000000001</v>
      </c>
      <c r="J113" s="154" t="s">
        <v>305</v>
      </c>
    </row>
    <row r="114" spans="1:10" x14ac:dyDescent="0.2">
      <c r="A114" s="151" t="s">
        <v>96</v>
      </c>
      <c r="B114" s="152" t="s">
        <v>319</v>
      </c>
      <c r="C114" s="155" t="s">
        <v>62</v>
      </c>
      <c r="D114" s="153">
        <v>1</v>
      </c>
      <c r="E114" s="156">
        <v>1</v>
      </c>
      <c r="F114" s="157">
        <v>12</v>
      </c>
      <c r="G114" s="93">
        <v>58744.342799999999</v>
      </c>
      <c r="H114" s="93">
        <v>0</v>
      </c>
      <c r="I114" s="94">
        <v>58744.342799999999</v>
      </c>
      <c r="J114" s="154" t="s">
        <v>305</v>
      </c>
    </row>
    <row r="115" spans="1:10" x14ac:dyDescent="0.2">
      <c r="A115" s="151" t="s">
        <v>96</v>
      </c>
      <c r="B115" s="152" t="s">
        <v>405</v>
      </c>
      <c r="C115" s="155" t="s">
        <v>62</v>
      </c>
      <c r="D115" s="153">
        <v>1</v>
      </c>
      <c r="E115" s="156">
        <v>0.2</v>
      </c>
      <c r="F115" s="157">
        <v>12</v>
      </c>
      <c r="G115" s="93">
        <v>79182.400000000009</v>
      </c>
      <c r="H115" s="93">
        <v>18295.599999999999</v>
      </c>
      <c r="I115" s="94">
        <v>60886.80000000001</v>
      </c>
      <c r="J115" s="154" t="s">
        <v>305</v>
      </c>
    </row>
    <row r="116" spans="1:10" x14ac:dyDescent="0.2">
      <c r="A116" s="151" t="s">
        <v>96</v>
      </c>
      <c r="B116" s="152" t="s">
        <v>406</v>
      </c>
      <c r="C116" s="155" t="s">
        <v>62</v>
      </c>
      <c r="D116" s="153">
        <v>1</v>
      </c>
      <c r="E116" s="156">
        <v>1</v>
      </c>
      <c r="F116" s="157">
        <v>12</v>
      </c>
      <c r="G116" s="93">
        <v>43196.158719999999</v>
      </c>
      <c r="H116" s="93">
        <v>0</v>
      </c>
      <c r="I116" s="94">
        <v>43196.158719999999</v>
      </c>
      <c r="J116" s="154" t="s">
        <v>305</v>
      </c>
    </row>
    <row r="117" spans="1:10" x14ac:dyDescent="0.2">
      <c r="A117" s="151" t="s">
        <v>92</v>
      </c>
      <c r="B117" s="152" t="s">
        <v>93</v>
      </c>
      <c r="C117" s="109" t="s">
        <v>62</v>
      </c>
      <c r="D117" s="153">
        <v>1</v>
      </c>
      <c r="E117" s="153">
        <v>0.8</v>
      </c>
      <c r="F117" s="112">
        <v>12</v>
      </c>
      <c r="G117" s="93">
        <v>52198.477759999994</v>
      </c>
      <c r="H117" s="93">
        <v>0</v>
      </c>
      <c r="I117" s="94">
        <v>52198.477759999994</v>
      </c>
      <c r="J117" s="154" t="s">
        <v>297</v>
      </c>
    </row>
    <row r="118" spans="1:10" x14ac:dyDescent="0.2">
      <c r="A118" s="151" t="s">
        <v>407</v>
      </c>
      <c r="B118" s="152" t="s">
        <v>116</v>
      </c>
      <c r="C118" s="109" t="s">
        <v>62</v>
      </c>
      <c r="D118" s="153">
        <v>1</v>
      </c>
      <c r="E118" s="153">
        <v>1</v>
      </c>
      <c r="F118" s="112">
        <v>12</v>
      </c>
      <c r="G118" s="93">
        <v>32378.403200000001</v>
      </c>
      <c r="H118" s="93">
        <v>0</v>
      </c>
      <c r="I118" s="94">
        <v>32378.403200000001</v>
      </c>
      <c r="J118" s="154" t="s">
        <v>300</v>
      </c>
    </row>
    <row r="119" spans="1:10" x14ac:dyDescent="0.2">
      <c r="A119" s="151" t="s">
        <v>91</v>
      </c>
      <c r="B119" s="152" t="s">
        <v>84</v>
      </c>
      <c r="C119" s="109" t="s">
        <v>62</v>
      </c>
      <c r="D119" s="153">
        <v>1</v>
      </c>
      <c r="E119" s="153">
        <v>0.75</v>
      </c>
      <c r="F119" s="112">
        <v>12</v>
      </c>
      <c r="G119" s="93">
        <v>43196.158719999999</v>
      </c>
      <c r="H119" s="93">
        <v>0</v>
      </c>
      <c r="I119" s="94">
        <v>43196.158719999999</v>
      </c>
      <c r="J119" s="154" t="s">
        <v>297</v>
      </c>
    </row>
    <row r="120" spans="1:10" x14ac:dyDescent="0.2">
      <c r="A120" s="151" t="s">
        <v>408</v>
      </c>
      <c r="B120" s="152" t="s">
        <v>116</v>
      </c>
      <c r="C120" s="109" t="s">
        <v>62</v>
      </c>
      <c r="D120" s="153">
        <v>1</v>
      </c>
      <c r="E120" s="153">
        <v>1</v>
      </c>
      <c r="F120" s="112">
        <v>12</v>
      </c>
      <c r="G120" s="93">
        <v>32378.403200000001</v>
      </c>
      <c r="H120" s="93">
        <v>0</v>
      </c>
      <c r="I120" s="94">
        <v>32378.403200000001</v>
      </c>
      <c r="J120" s="154" t="s">
        <v>300</v>
      </c>
    </row>
    <row r="121" spans="1:10" x14ac:dyDescent="0.2">
      <c r="A121" s="151" t="s">
        <v>409</v>
      </c>
      <c r="B121" s="152" t="s">
        <v>116</v>
      </c>
      <c r="C121" s="110" t="s">
        <v>62</v>
      </c>
      <c r="D121" s="158">
        <v>1</v>
      </c>
      <c r="E121" s="158">
        <v>1</v>
      </c>
      <c r="F121" s="112">
        <v>12</v>
      </c>
      <c r="G121" s="93">
        <v>32378.403200000001</v>
      </c>
      <c r="H121" s="93">
        <v>0</v>
      </c>
      <c r="I121" s="94">
        <v>32378.403200000001</v>
      </c>
      <c r="J121" s="154" t="s">
        <v>302</v>
      </c>
    </row>
    <row r="122" spans="1:10" x14ac:dyDescent="0.2">
      <c r="A122" s="151" t="s">
        <v>114</v>
      </c>
      <c r="B122" s="152" t="s">
        <v>112</v>
      </c>
      <c r="C122" s="110" t="s">
        <v>62</v>
      </c>
      <c r="D122" s="158">
        <v>1</v>
      </c>
      <c r="E122" s="158">
        <v>1</v>
      </c>
      <c r="F122" s="112">
        <v>12</v>
      </c>
      <c r="G122" s="93">
        <v>32378.403200000001</v>
      </c>
      <c r="H122" s="93">
        <v>32378.403200000001</v>
      </c>
      <c r="I122" s="94">
        <v>0</v>
      </c>
      <c r="J122" s="154" t="s">
        <v>297</v>
      </c>
    </row>
    <row r="123" spans="1:10" x14ac:dyDescent="0.2">
      <c r="A123" s="151" t="s">
        <v>87</v>
      </c>
      <c r="B123" s="152" t="s">
        <v>84</v>
      </c>
      <c r="C123" s="110" t="s">
        <v>62</v>
      </c>
      <c r="D123" s="158">
        <v>1</v>
      </c>
      <c r="E123" s="158">
        <v>1</v>
      </c>
      <c r="F123" s="112">
        <v>12</v>
      </c>
      <c r="G123" s="93">
        <v>43196.158719999999</v>
      </c>
      <c r="H123" s="93">
        <v>0</v>
      </c>
      <c r="I123" s="94">
        <v>43196.158719999999</v>
      </c>
      <c r="J123" s="154" t="s">
        <v>297</v>
      </c>
    </row>
    <row r="124" spans="1:10" x14ac:dyDescent="0.2">
      <c r="A124" s="151" t="s">
        <v>410</v>
      </c>
      <c r="B124" s="152" t="s">
        <v>116</v>
      </c>
      <c r="C124" s="110" t="s">
        <v>62</v>
      </c>
      <c r="D124" s="158">
        <v>1</v>
      </c>
      <c r="E124" s="158">
        <v>0.5</v>
      </c>
      <c r="F124" s="112">
        <v>12</v>
      </c>
      <c r="G124" s="93">
        <v>32378.403200000001</v>
      </c>
      <c r="H124" s="93">
        <v>16189.2016</v>
      </c>
      <c r="I124" s="94">
        <v>16189.2016</v>
      </c>
      <c r="J124" s="154" t="s">
        <v>300</v>
      </c>
    </row>
    <row r="125" spans="1:10" x14ac:dyDescent="0.2">
      <c r="A125" s="151" t="s">
        <v>411</v>
      </c>
      <c r="B125" s="152" t="s">
        <v>116</v>
      </c>
      <c r="C125" s="110" t="s">
        <v>62</v>
      </c>
      <c r="D125" s="158">
        <v>1</v>
      </c>
      <c r="E125" s="158">
        <v>1</v>
      </c>
      <c r="F125" s="112">
        <v>12</v>
      </c>
      <c r="G125" s="93">
        <v>32378.403200000001</v>
      </c>
      <c r="H125" s="93">
        <v>0</v>
      </c>
      <c r="I125" s="94">
        <v>32378.403200000001</v>
      </c>
      <c r="J125" s="154" t="s">
        <v>302</v>
      </c>
    </row>
    <row r="126" spans="1:10" x14ac:dyDescent="0.2">
      <c r="A126" s="151" t="s">
        <v>108</v>
      </c>
      <c r="B126" s="152" t="s">
        <v>106</v>
      </c>
      <c r="C126" s="110" t="s">
        <v>62</v>
      </c>
      <c r="D126" s="158">
        <v>1</v>
      </c>
      <c r="E126" s="158">
        <v>1</v>
      </c>
      <c r="F126" s="112">
        <v>12</v>
      </c>
      <c r="G126" s="93">
        <v>58487</v>
      </c>
      <c r="H126" s="93">
        <v>0</v>
      </c>
      <c r="I126" s="94">
        <v>58487</v>
      </c>
      <c r="J126" s="154" t="s">
        <v>297</v>
      </c>
    </row>
    <row r="127" spans="1:10" x14ac:dyDescent="0.2">
      <c r="A127" s="151" t="s">
        <v>412</v>
      </c>
      <c r="B127" s="152" t="s">
        <v>319</v>
      </c>
      <c r="C127" s="157" t="s">
        <v>62</v>
      </c>
      <c r="D127" s="158">
        <v>1</v>
      </c>
      <c r="E127" s="159">
        <v>0.5</v>
      </c>
      <c r="F127" s="157">
        <v>12</v>
      </c>
      <c r="G127" s="93">
        <v>28730.685984000003</v>
      </c>
      <c r="H127" s="93">
        <v>0</v>
      </c>
      <c r="I127" s="94">
        <v>28730.685984000003</v>
      </c>
      <c r="J127" s="154" t="s">
        <v>305</v>
      </c>
    </row>
    <row r="128" spans="1:10" x14ac:dyDescent="0.2">
      <c r="A128" s="160"/>
      <c r="B128" s="162"/>
      <c r="C128" s="163"/>
      <c r="D128" s="163"/>
      <c r="E128" s="163"/>
      <c r="F128" s="163"/>
      <c r="G128" s="163"/>
      <c r="H128" s="163"/>
      <c r="I128" s="169"/>
    </row>
    <row r="129" spans="1:9" x14ac:dyDescent="0.2">
      <c r="A129" s="160"/>
      <c r="B129" s="162"/>
      <c r="C129" s="163"/>
      <c r="D129" s="163"/>
      <c r="E129" s="163"/>
      <c r="F129" s="163"/>
      <c r="G129" s="163"/>
      <c r="H129" s="163"/>
      <c r="I129" s="169"/>
    </row>
    <row r="130" spans="1:9" x14ac:dyDescent="0.2">
      <c r="A130" s="160"/>
      <c r="B130" s="162"/>
      <c r="C130" s="163"/>
      <c r="D130" s="163"/>
      <c r="E130" s="163"/>
      <c r="F130" s="163"/>
      <c r="G130" s="163"/>
      <c r="H130" s="163"/>
      <c r="I130" s="169"/>
    </row>
    <row r="131" spans="1:9" x14ac:dyDescent="0.2">
      <c r="A131" s="160"/>
      <c r="B131" s="162"/>
      <c r="C131" s="163"/>
      <c r="D131" s="163"/>
      <c r="E131" s="163"/>
      <c r="F131" s="163"/>
      <c r="G131" s="163"/>
      <c r="H131" s="163"/>
      <c r="I131" s="169"/>
    </row>
  </sheetData>
  <sortState xmlns:xlrd2="http://schemas.microsoft.com/office/spreadsheetml/2017/richdata2" ref="A2:J131">
    <sortCondition ref="A2:A131"/>
  </sortState>
  <conditionalFormatting sqref="A66:A67">
    <cfRule type="duplicateValues" dxfId="0"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B106"/>
  <sheetViews>
    <sheetView topLeftCell="A69" workbookViewId="0">
      <selection sqref="A1:J1048576"/>
    </sheetView>
  </sheetViews>
  <sheetFormatPr defaultRowHeight="12.75" x14ac:dyDescent="0.2"/>
  <cols>
    <col min="1" max="1" width="30.42578125" bestFit="1" customWidth="1"/>
    <col min="2" max="2" width="25.7109375" bestFit="1" customWidth="1"/>
  </cols>
  <sheetData>
    <row r="3" spans="1:2" x14ac:dyDescent="0.2">
      <c r="A3" s="171" t="s">
        <v>413</v>
      </c>
      <c r="B3" t="s">
        <v>414</v>
      </c>
    </row>
    <row r="4" spans="1:2" x14ac:dyDescent="0.2">
      <c r="A4" s="172" t="s">
        <v>73</v>
      </c>
      <c r="B4">
        <v>1</v>
      </c>
    </row>
    <row r="5" spans="1:2" x14ac:dyDescent="0.2">
      <c r="A5" s="172" t="s">
        <v>298</v>
      </c>
      <c r="B5">
        <v>1</v>
      </c>
    </row>
    <row r="6" spans="1:2" x14ac:dyDescent="0.2">
      <c r="A6" s="172" t="s">
        <v>301</v>
      </c>
      <c r="B6">
        <v>1</v>
      </c>
    </row>
    <row r="7" spans="1:2" x14ac:dyDescent="0.2">
      <c r="A7" s="172" t="s">
        <v>303</v>
      </c>
      <c r="B7">
        <v>0.4</v>
      </c>
    </row>
    <row r="8" spans="1:2" x14ac:dyDescent="0.2">
      <c r="A8" s="172" t="s">
        <v>306</v>
      </c>
      <c r="B8">
        <v>1</v>
      </c>
    </row>
    <row r="9" spans="1:2" x14ac:dyDescent="0.2">
      <c r="A9" s="172" t="s">
        <v>308</v>
      </c>
      <c r="B9">
        <v>1</v>
      </c>
    </row>
    <row r="10" spans="1:2" x14ac:dyDescent="0.2">
      <c r="A10" s="172" t="s">
        <v>310</v>
      </c>
      <c r="B10">
        <v>1</v>
      </c>
    </row>
    <row r="11" spans="1:2" x14ac:dyDescent="0.2">
      <c r="A11" s="172" t="s">
        <v>312</v>
      </c>
      <c r="B11">
        <v>1</v>
      </c>
    </row>
    <row r="12" spans="1:2" x14ac:dyDescent="0.2">
      <c r="A12" s="172" t="s">
        <v>313</v>
      </c>
      <c r="B12">
        <v>1</v>
      </c>
    </row>
    <row r="13" spans="1:2" x14ac:dyDescent="0.2">
      <c r="A13" s="172" t="s">
        <v>315</v>
      </c>
      <c r="B13">
        <v>1</v>
      </c>
    </row>
    <row r="14" spans="1:2" x14ac:dyDescent="0.2">
      <c r="A14" s="172" t="s">
        <v>109</v>
      </c>
      <c r="B14">
        <v>1</v>
      </c>
    </row>
    <row r="15" spans="1:2" x14ac:dyDescent="0.2">
      <c r="A15" s="172" t="s">
        <v>98</v>
      </c>
      <c r="B15">
        <v>1</v>
      </c>
    </row>
    <row r="16" spans="1:2" x14ac:dyDescent="0.2">
      <c r="A16" s="172" t="s">
        <v>83</v>
      </c>
      <c r="B16">
        <v>1</v>
      </c>
    </row>
    <row r="17" spans="1:2" x14ac:dyDescent="0.2">
      <c r="A17" s="172" t="s">
        <v>316</v>
      </c>
      <c r="B17">
        <v>1</v>
      </c>
    </row>
    <row r="18" spans="1:2" x14ac:dyDescent="0.2">
      <c r="A18" s="172" t="s">
        <v>107</v>
      </c>
      <c r="B18">
        <v>1</v>
      </c>
    </row>
    <row r="19" spans="1:2" x14ac:dyDescent="0.2">
      <c r="A19" s="172" t="s">
        <v>318</v>
      </c>
      <c r="B19">
        <v>1</v>
      </c>
    </row>
    <row r="20" spans="1:2" x14ac:dyDescent="0.2">
      <c r="A20" s="172" t="s">
        <v>90</v>
      </c>
      <c r="B20">
        <v>1</v>
      </c>
    </row>
    <row r="21" spans="1:2" x14ac:dyDescent="0.2">
      <c r="A21" s="172" t="s">
        <v>111</v>
      </c>
      <c r="B21">
        <v>1</v>
      </c>
    </row>
    <row r="22" spans="1:2" x14ac:dyDescent="0.2">
      <c r="A22" s="172" t="s">
        <v>320</v>
      </c>
      <c r="B22">
        <v>1</v>
      </c>
    </row>
    <row r="23" spans="1:2" x14ac:dyDescent="0.2">
      <c r="A23" s="172" t="s">
        <v>321</v>
      </c>
      <c r="B23">
        <v>1</v>
      </c>
    </row>
    <row r="24" spans="1:2" x14ac:dyDescent="0.2">
      <c r="A24" s="172" t="s">
        <v>100</v>
      </c>
      <c r="B24">
        <v>1</v>
      </c>
    </row>
    <row r="25" spans="1:2" x14ac:dyDescent="0.2">
      <c r="A25" s="172" t="s">
        <v>88</v>
      </c>
      <c r="B25">
        <v>1</v>
      </c>
    </row>
    <row r="26" spans="1:2" x14ac:dyDescent="0.2">
      <c r="A26" s="172" t="s">
        <v>322</v>
      </c>
      <c r="B26">
        <v>1</v>
      </c>
    </row>
    <row r="27" spans="1:2" x14ac:dyDescent="0.2">
      <c r="A27" s="172" t="s">
        <v>323</v>
      </c>
      <c r="B27">
        <v>1</v>
      </c>
    </row>
    <row r="28" spans="1:2" x14ac:dyDescent="0.2">
      <c r="A28" s="172" t="s">
        <v>324</v>
      </c>
      <c r="B28">
        <v>1</v>
      </c>
    </row>
    <row r="29" spans="1:2" x14ac:dyDescent="0.2">
      <c r="A29" s="172" t="s">
        <v>326</v>
      </c>
      <c r="B29">
        <v>1</v>
      </c>
    </row>
    <row r="30" spans="1:2" x14ac:dyDescent="0.2">
      <c r="A30" s="172" t="s">
        <v>328</v>
      </c>
      <c r="B30">
        <v>1</v>
      </c>
    </row>
    <row r="31" spans="1:2" x14ac:dyDescent="0.2">
      <c r="A31" s="172" t="s">
        <v>329</v>
      </c>
      <c r="B31">
        <v>1</v>
      </c>
    </row>
    <row r="32" spans="1:2" x14ac:dyDescent="0.2">
      <c r="A32" s="172" t="s">
        <v>330</v>
      </c>
      <c r="B32">
        <v>0.4</v>
      </c>
    </row>
    <row r="33" spans="1:2" x14ac:dyDescent="0.2">
      <c r="A33" s="172" t="s">
        <v>94</v>
      </c>
      <c r="B33">
        <v>1</v>
      </c>
    </row>
    <row r="34" spans="1:2" x14ac:dyDescent="0.2">
      <c r="A34" s="172" t="s">
        <v>331</v>
      </c>
      <c r="B34">
        <v>0.5</v>
      </c>
    </row>
    <row r="35" spans="1:2" x14ac:dyDescent="0.2">
      <c r="A35" s="172" t="s">
        <v>332</v>
      </c>
      <c r="B35">
        <v>1</v>
      </c>
    </row>
    <row r="36" spans="1:2" x14ac:dyDescent="0.2">
      <c r="A36" s="172" t="s">
        <v>333</v>
      </c>
      <c r="B36">
        <v>1</v>
      </c>
    </row>
    <row r="37" spans="1:2" x14ac:dyDescent="0.2">
      <c r="A37" s="172" t="s">
        <v>335</v>
      </c>
      <c r="B37">
        <v>1</v>
      </c>
    </row>
    <row r="38" spans="1:2" x14ac:dyDescent="0.2">
      <c r="A38" s="172" t="s">
        <v>336</v>
      </c>
      <c r="B38">
        <v>1</v>
      </c>
    </row>
    <row r="39" spans="1:2" x14ac:dyDescent="0.2">
      <c r="A39" s="172" t="s">
        <v>337</v>
      </c>
      <c r="B39">
        <v>0.4</v>
      </c>
    </row>
    <row r="40" spans="1:2" x14ac:dyDescent="0.2">
      <c r="A40" s="172" t="s">
        <v>339</v>
      </c>
      <c r="B40">
        <v>1</v>
      </c>
    </row>
    <row r="41" spans="1:2" x14ac:dyDescent="0.2">
      <c r="A41" s="172" t="s">
        <v>102</v>
      </c>
      <c r="B41">
        <v>1</v>
      </c>
    </row>
    <row r="42" spans="1:2" x14ac:dyDescent="0.2">
      <c r="A42" s="172" t="s">
        <v>340</v>
      </c>
      <c r="B42">
        <v>1</v>
      </c>
    </row>
    <row r="43" spans="1:2" x14ac:dyDescent="0.2">
      <c r="A43" s="172" t="s">
        <v>341</v>
      </c>
      <c r="B43">
        <v>1</v>
      </c>
    </row>
    <row r="44" spans="1:2" x14ac:dyDescent="0.2">
      <c r="A44" s="172" t="s">
        <v>342</v>
      </c>
      <c r="B44">
        <v>1</v>
      </c>
    </row>
    <row r="45" spans="1:2" x14ac:dyDescent="0.2">
      <c r="A45" s="172" t="s">
        <v>343</v>
      </c>
      <c r="B45">
        <v>1</v>
      </c>
    </row>
    <row r="46" spans="1:2" x14ac:dyDescent="0.2">
      <c r="A46" s="172" t="s">
        <v>77</v>
      </c>
      <c r="B46">
        <v>1</v>
      </c>
    </row>
    <row r="47" spans="1:2" x14ac:dyDescent="0.2">
      <c r="A47" s="172" t="s">
        <v>344</v>
      </c>
      <c r="B47">
        <v>1</v>
      </c>
    </row>
    <row r="48" spans="1:2" x14ac:dyDescent="0.2">
      <c r="A48" s="172" t="s">
        <v>345</v>
      </c>
      <c r="B48">
        <v>1</v>
      </c>
    </row>
    <row r="49" spans="1:2" x14ac:dyDescent="0.2">
      <c r="A49" s="172" t="s">
        <v>347</v>
      </c>
      <c r="B49">
        <v>1</v>
      </c>
    </row>
    <row r="50" spans="1:2" x14ac:dyDescent="0.2">
      <c r="A50" s="172" t="s">
        <v>348</v>
      </c>
      <c r="B50">
        <v>1</v>
      </c>
    </row>
    <row r="51" spans="1:2" x14ac:dyDescent="0.2">
      <c r="A51" s="172" t="s">
        <v>75</v>
      </c>
      <c r="B51">
        <v>1</v>
      </c>
    </row>
    <row r="52" spans="1:2" x14ac:dyDescent="0.2">
      <c r="A52" s="172" t="s">
        <v>350</v>
      </c>
      <c r="B52">
        <v>1</v>
      </c>
    </row>
    <row r="53" spans="1:2" x14ac:dyDescent="0.2">
      <c r="A53" s="172" t="s">
        <v>115</v>
      </c>
      <c r="B53">
        <v>1</v>
      </c>
    </row>
    <row r="54" spans="1:2" x14ac:dyDescent="0.2">
      <c r="A54" s="172" t="s">
        <v>79</v>
      </c>
      <c r="B54">
        <v>1</v>
      </c>
    </row>
    <row r="55" spans="1:2" x14ac:dyDescent="0.2">
      <c r="A55" s="172" t="s">
        <v>352</v>
      </c>
      <c r="B55">
        <v>1</v>
      </c>
    </row>
    <row r="56" spans="1:2" x14ac:dyDescent="0.2">
      <c r="A56" s="172" t="s">
        <v>353</v>
      </c>
      <c r="B56">
        <v>1</v>
      </c>
    </row>
    <row r="57" spans="1:2" x14ac:dyDescent="0.2">
      <c r="A57" s="172" t="s">
        <v>354</v>
      </c>
      <c r="B57">
        <v>0.4</v>
      </c>
    </row>
    <row r="58" spans="1:2" x14ac:dyDescent="0.2">
      <c r="A58" s="172" t="s">
        <v>355</v>
      </c>
      <c r="B58">
        <v>1</v>
      </c>
    </row>
    <row r="59" spans="1:2" x14ac:dyDescent="0.2">
      <c r="A59" s="172" t="s">
        <v>105</v>
      </c>
      <c r="B59">
        <v>1</v>
      </c>
    </row>
    <row r="60" spans="1:2" x14ac:dyDescent="0.2">
      <c r="A60" s="172" t="s">
        <v>356</v>
      </c>
      <c r="B60">
        <v>1</v>
      </c>
    </row>
    <row r="61" spans="1:2" x14ac:dyDescent="0.2">
      <c r="A61" s="172" t="s">
        <v>357</v>
      </c>
      <c r="B61">
        <v>1</v>
      </c>
    </row>
    <row r="62" spans="1:2" x14ac:dyDescent="0.2">
      <c r="A62" s="172" t="s">
        <v>85</v>
      </c>
      <c r="B62">
        <v>1</v>
      </c>
    </row>
    <row r="63" spans="1:2" x14ac:dyDescent="0.2">
      <c r="A63" s="172" t="s">
        <v>359</v>
      </c>
      <c r="B63">
        <v>1</v>
      </c>
    </row>
    <row r="64" spans="1:2" x14ac:dyDescent="0.2">
      <c r="A64" s="172" t="s">
        <v>360</v>
      </c>
      <c r="B64">
        <v>1</v>
      </c>
    </row>
    <row r="65" spans="1:2" x14ac:dyDescent="0.2">
      <c r="A65" s="172" t="s">
        <v>361</v>
      </c>
      <c r="B65">
        <v>0.6</v>
      </c>
    </row>
    <row r="66" spans="1:2" x14ac:dyDescent="0.2">
      <c r="A66" s="172" t="s">
        <v>362</v>
      </c>
      <c r="B66">
        <v>1</v>
      </c>
    </row>
    <row r="67" spans="1:2" x14ac:dyDescent="0.2">
      <c r="A67" s="172" t="s">
        <v>363</v>
      </c>
      <c r="B67">
        <v>0.4</v>
      </c>
    </row>
    <row r="68" spans="1:2" x14ac:dyDescent="0.2">
      <c r="A68" s="172" t="s">
        <v>104</v>
      </c>
      <c r="B68">
        <v>1</v>
      </c>
    </row>
    <row r="69" spans="1:2" x14ac:dyDescent="0.2">
      <c r="A69" s="172" t="s">
        <v>364</v>
      </c>
      <c r="B69">
        <v>1</v>
      </c>
    </row>
    <row r="70" spans="1:2" x14ac:dyDescent="0.2">
      <c r="A70" s="172" t="s">
        <v>366</v>
      </c>
      <c r="B70">
        <v>1</v>
      </c>
    </row>
    <row r="71" spans="1:2" x14ac:dyDescent="0.2">
      <c r="A71" s="172" t="s">
        <v>367</v>
      </c>
      <c r="B71">
        <v>2</v>
      </c>
    </row>
    <row r="72" spans="1:2" x14ac:dyDescent="0.2">
      <c r="A72" s="172" t="s">
        <v>370</v>
      </c>
      <c r="B72">
        <v>1</v>
      </c>
    </row>
    <row r="73" spans="1:2" x14ac:dyDescent="0.2">
      <c r="A73" s="172" t="s">
        <v>89</v>
      </c>
      <c r="B73">
        <v>1</v>
      </c>
    </row>
    <row r="74" spans="1:2" x14ac:dyDescent="0.2">
      <c r="A74" s="172" t="s">
        <v>372</v>
      </c>
      <c r="B74">
        <v>0.5</v>
      </c>
    </row>
    <row r="75" spans="1:2" x14ac:dyDescent="0.2">
      <c r="A75" s="172" t="s">
        <v>373</v>
      </c>
      <c r="B75">
        <v>1</v>
      </c>
    </row>
    <row r="76" spans="1:2" x14ac:dyDescent="0.2">
      <c r="A76" s="172" t="s">
        <v>86</v>
      </c>
      <c r="B76">
        <v>1</v>
      </c>
    </row>
    <row r="77" spans="1:2" x14ac:dyDescent="0.2">
      <c r="A77" s="172" t="s">
        <v>374</v>
      </c>
      <c r="B77">
        <v>1</v>
      </c>
    </row>
    <row r="78" spans="1:2" x14ac:dyDescent="0.2">
      <c r="A78" s="172" t="s">
        <v>376</v>
      </c>
      <c r="B78">
        <v>1</v>
      </c>
    </row>
    <row r="79" spans="1:2" x14ac:dyDescent="0.2">
      <c r="A79" s="172" t="s">
        <v>377</v>
      </c>
      <c r="B79">
        <v>1</v>
      </c>
    </row>
    <row r="80" spans="1:2" x14ac:dyDescent="0.2">
      <c r="A80" s="172" t="s">
        <v>117</v>
      </c>
      <c r="B80">
        <v>1</v>
      </c>
    </row>
    <row r="81" spans="1:2" x14ac:dyDescent="0.2">
      <c r="A81" s="172" t="s">
        <v>378</v>
      </c>
      <c r="B81">
        <v>1</v>
      </c>
    </row>
    <row r="82" spans="1:2" x14ac:dyDescent="0.2">
      <c r="A82" s="172" t="s">
        <v>379</v>
      </c>
      <c r="B82">
        <v>1</v>
      </c>
    </row>
    <row r="83" spans="1:2" x14ac:dyDescent="0.2">
      <c r="A83" s="172" t="s">
        <v>381</v>
      </c>
      <c r="B83">
        <v>0.4</v>
      </c>
    </row>
    <row r="84" spans="1:2" x14ac:dyDescent="0.2">
      <c r="A84" s="172" t="s">
        <v>382</v>
      </c>
      <c r="B84">
        <v>1</v>
      </c>
    </row>
    <row r="85" spans="1:2" x14ac:dyDescent="0.2">
      <c r="A85" s="172" t="s">
        <v>384</v>
      </c>
      <c r="B85">
        <v>1</v>
      </c>
    </row>
    <row r="86" spans="1:2" x14ac:dyDescent="0.2">
      <c r="A86" s="172" t="s">
        <v>386</v>
      </c>
      <c r="B86">
        <v>1</v>
      </c>
    </row>
    <row r="87" spans="1:2" x14ac:dyDescent="0.2">
      <c r="A87" s="172" t="s">
        <v>81</v>
      </c>
      <c r="B87">
        <v>1</v>
      </c>
    </row>
    <row r="88" spans="1:2" x14ac:dyDescent="0.2">
      <c r="A88" s="172" t="s">
        <v>388</v>
      </c>
      <c r="B88">
        <v>0.5</v>
      </c>
    </row>
    <row r="89" spans="1:2" x14ac:dyDescent="0.2">
      <c r="A89" s="172" t="s">
        <v>389</v>
      </c>
      <c r="B89">
        <v>1</v>
      </c>
    </row>
    <row r="90" spans="1:2" x14ac:dyDescent="0.2">
      <c r="A90" s="172" t="s">
        <v>390</v>
      </c>
      <c r="B90">
        <v>0.1</v>
      </c>
    </row>
    <row r="91" spans="1:2" x14ac:dyDescent="0.2">
      <c r="A91" s="172" t="s">
        <v>391</v>
      </c>
      <c r="B91">
        <v>1</v>
      </c>
    </row>
    <row r="92" spans="1:2" x14ac:dyDescent="0.2">
      <c r="A92" s="172" t="s">
        <v>392</v>
      </c>
      <c r="B92">
        <v>1</v>
      </c>
    </row>
    <row r="93" spans="1:2" x14ac:dyDescent="0.2">
      <c r="A93" s="172" t="s">
        <v>96</v>
      </c>
      <c r="B93">
        <v>21.5</v>
      </c>
    </row>
    <row r="94" spans="1:2" x14ac:dyDescent="0.2">
      <c r="A94" s="172" t="s">
        <v>92</v>
      </c>
      <c r="B94">
        <v>1</v>
      </c>
    </row>
    <row r="95" spans="1:2" x14ac:dyDescent="0.2">
      <c r="A95" s="172" t="s">
        <v>407</v>
      </c>
      <c r="B95">
        <v>1</v>
      </c>
    </row>
    <row r="96" spans="1:2" x14ac:dyDescent="0.2">
      <c r="A96" s="172" t="s">
        <v>91</v>
      </c>
      <c r="B96">
        <v>1</v>
      </c>
    </row>
    <row r="97" spans="1:2" x14ac:dyDescent="0.2">
      <c r="A97" s="172" t="s">
        <v>408</v>
      </c>
      <c r="B97">
        <v>1</v>
      </c>
    </row>
    <row r="98" spans="1:2" x14ac:dyDescent="0.2">
      <c r="A98" s="172" t="s">
        <v>409</v>
      </c>
      <c r="B98">
        <v>1</v>
      </c>
    </row>
    <row r="99" spans="1:2" x14ac:dyDescent="0.2">
      <c r="A99" s="172" t="s">
        <v>114</v>
      </c>
      <c r="B99">
        <v>1</v>
      </c>
    </row>
    <row r="100" spans="1:2" x14ac:dyDescent="0.2">
      <c r="A100" s="172" t="s">
        <v>87</v>
      </c>
      <c r="B100">
        <v>1</v>
      </c>
    </row>
    <row r="101" spans="1:2" x14ac:dyDescent="0.2">
      <c r="A101" s="172" t="s">
        <v>410</v>
      </c>
      <c r="B101">
        <v>1</v>
      </c>
    </row>
    <row r="102" spans="1:2" x14ac:dyDescent="0.2">
      <c r="A102" s="172" t="s">
        <v>411</v>
      </c>
      <c r="B102">
        <v>1</v>
      </c>
    </row>
    <row r="103" spans="1:2" x14ac:dyDescent="0.2">
      <c r="A103" s="172" t="s">
        <v>108</v>
      </c>
      <c r="B103">
        <v>1</v>
      </c>
    </row>
    <row r="104" spans="1:2" x14ac:dyDescent="0.2">
      <c r="A104" s="172" t="s">
        <v>412</v>
      </c>
      <c r="B104">
        <v>1</v>
      </c>
    </row>
    <row r="105" spans="1:2" x14ac:dyDescent="0.2">
      <c r="A105" s="172" t="s">
        <v>415</v>
      </c>
    </row>
    <row r="106" spans="1:2" x14ac:dyDescent="0.2">
      <c r="A106" s="172" t="s">
        <v>416</v>
      </c>
      <c r="B106">
        <v>116.1</v>
      </c>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Robyn Kupferman</DisplayName>
        <AccountId>199</AccountId>
        <AccountType/>
      </UserInfo>
      <UserInfo>
        <DisplayName>Brian Hardgrave</DisplayName>
        <AccountId>63</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9D8A36BC-76BC-498F-8E8F-5D1A06A50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PROGRAM BUDGET &amp; FISCAL REPORT</vt:lpstr>
      <vt:lpstr>PARTICIPANTS &amp; DEMOGRAPHICS</vt:lpstr>
      <vt:lpstr>CASH MATCH</vt:lpstr>
      <vt:lpstr>AGENCY FUNDING SOURCES</vt:lpstr>
      <vt:lpstr>Staff Check</vt:lpstr>
      <vt:lpstr>Staff Check Pivot</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2023-11-28T00:17:59Z</cp:lastPrinted>
  <dcterms:created xsi:type="dcterms:W3CDTF">1999-10-15T17:33:56Z</dcterms:created>
  <dcterms:modified xsi:type="dcterms:W3CDTF">2023-11-28T00:18:06Z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b59efe5c2bdb4be280cd2180b6581de2</vt:lpwstr>
  </property>
  <property fmtid="{D5CDD505-2E9C-101B-9397-08002B2CF9AE}" pid="11" name="MediaServiceImageTags">
    <vt:lpwstr/>
  </property>
</Properties>
</file>