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72" documentId="11_E464C45A5C6E84DFFAE441130D467F4A326AC2C7" xr6:coauthVersionLast="46" xr6:coauthVersionMax="47" xr10:uidLastSave="{C0B21E49-F0CC-4D37-AE96-503264D33373}"/>
  <workbookProtection workbookAlgorithmName="SHA-512" workbookHashValue="124MmbxXXB0JbLXk+MKXUsD8F0jm9XZEPTuVp1LwsUXe3LuaRyPcvAMwDslLrkRJEP2liRV+X4Yi1ReoTq7bkw==" workbookSaltValue="KWNSSeGm7yKYZANAdm69DQ=="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SOURCES'!$A$1:$E$51</definedName>
    <definedName name="_xlnm.Print_Area" localSheetId="1">'PROGRAM BUDGET &amp; FISCAL REPORT'!$A$1:$N$175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2" i="19" l="1"/>
  <c r="J62" i="19"/>
  <c r="H62" i="19"/>
  <c r="G62" i="19"/>
  <c r="G51" i="19"/>
  <c r="K34" i="19"/>
  <c r="J34" i="19"/>
  <c r="H34" i="19"/>
  <c r="G34" i="19"/>
  <c r="G65" i="19" s="1"/>
  <c r="D62" i="19"/>
  <c r="D51" i="19"/>
  <c r="D34" i="19"/>
  <c r="D65" i="19" l="1"/>
  <c r="N144" i="19" l="1"/>
  <c r="N143" i="19"/>
  <c r="N129" i="19"/>
  <c r="N130" i="19"/>
  <c r="N131" i="19"/>
  <c r="N132" i="19"/>
  <c r="N133" i="19"/>
  <c r="N134" i="19"/>
  <c r="N128" i="19"/>
  <c r="N121" i="19"/>
  <c r="N122" i="19"/>
  <c r="N120" i="19"/>
  <c r="N99" i="19"/>
  <c r="N100" i="19"/>
  <c r="N101" i="19"/>
  <c r="N102" i="19"/>
  <c r="N103" i="19"/>
  <c r="N104" i="19"/>
  <c r="N105" i="19"/>
  <c r="N106" i="19"/>
  <c r="N107" i="19"/>
  <c r="N108" i="19"/>
  <c r="N109" i="19"/>
  <c r="N110" i="19"/>
  <c r="N111" i="19"/>
  <c r="N112" i="19"/>
  <c r="N98" i="19"/>
  <c r="N86" i="19"/>
  <c r="N87" i="19"/>
  <c r="N88" i="19"/>
  <c r="N89" i="19"/>
  <c r="N90" i="19"/>
  <c r="N91" i="19"/>
  <c r="N85" i="19"/>
  <c r="N78" i="19"/>
  <c r="N79" i="19"/>
  <c r="N28" i="19"/>
  <c r="N29" i="19"/>
  <c r="N52" i="19"/>
  <c r="N53" i="19"/>
  <c r="N30" i="19"/>
  <c r="N54" i="19"/>
  <c r="N55" i="19"/>
  <c r="N31" i="19"/>
  <c r="N56" i="19"/>
  <c r="N32" i="19"/>
  <c r="N57" i="19"/>
  <c r="N35" i="19"/>
  <c r="N36" i="19"/>
  <c r="N33" i="19"/>
  <c r="N58" i="19"/>
  <c r="N59" i="19"/>
  <c r="N60" i="19"/>
  <c r="N61" i="19"/>
  <c r="N37" i="19"/>
  <c r="N38" i="19"/>
  <c r="N39" i="19"/>
  <c r="N40" i="19"/>
  <c r="N41" i="19"/>
  <c r="N42" i="19"/>
  <c r="N43" i="19"/>
  <c r="N44" i="19"/>
  <c r="N45" i="19"/>
  <c r="N46" i="19"/>
  <c r="N47" i="19"/>
  <c r="N48" i="19"/>
  <c r="N49" i="19"/>
  <c r="N50" i="19"/>
  <c r="N63" i="19"/>
  <c r="N64" i="19"/>
  <c r="N27" i="19"/>
  <c r="N34" i="19" s="1"/>
  <c r="K38" i="19"/>
  <c r="K51" i="19" s="1"/>
  <c r="K65" i="19" s="1"/>
  <c r="J38" i="19"/>
  <c r="J51" i="19" s="1"/>
  <c r="J65" i="19" s="1"/>
  <c r="N62" i="19" l="1"/>
  <c r="N51" i="19"/>
  <c r="N65" i="19"/>
  <c r="I158" i="19"/>
  <c r="L113" i="19" l="1"/>
  <c r="M113" i="19" s="1"/>
  <c r="I113" i="19"/>
  <c r="L77" i="19"/>
  <c r="L78" i="19"/>
  <c r="M78" i="19" s="1"/>
  <c r="I78" i="19" l="1"/>
  <c r="L58" i="19" l="1"/>
  <c r="M58" i="19" s="1"/>
  <c r="L59" i="19"/>
  <c r="M59" i="19" s="1"/>
  <c r="L60" i="19"/>
  <c r="M60" i="19" s="1"/>
  <c r="L61" i="19"/>
  <c r="M61" i="19" s="1"/>
  <c r="L37" i="19"/>
  <c r="M37" i="19" s="1"/>
  <c r="L38" i="19"/>
  <c r="L39" i="19"/>
  <c r="M39" i="19" s="1"/>
  <c r="L40" i="19"/>
  <c r="M40" i="19" s="1"/>
  <c r="L41" i="19"/>
  <c r="M41" i="19" s="1"/>
  <c r="L42" i="19"/>
  <c r="M42" i="19" s="1"/>
  <c r="L43" i="19"/>
  <c r="M43" i="19" s="1"/>
  <c r="L44" i="19"/>
  <c r="M44" i="19" s="1"/>
  <c r="L45" i="19"/>
  <c r="M45" i="19" s="1"/>
  <c r="L46" i="19"/>
  <c r="M46" i="19" s="1"/>
  <c r="L47" i="19"/>
  <c r="M47" i="19" s="1"/>
  <c r="L48" i="19"/>
  <c r="M48" i="19" s="1"/>
  <c r="L49" i="19"/>
  <c r="M49" i="19" s="1"/>
  <c r="L50" i="19"/>
  <c r="M50" i="19" s="1"/>
  <c r="L63" i="19"/>
  <c r="M63" i="19" s="1"/>
  <c r="I58" i="19"/>
  <c r="I59" i="19"/>
  <c r="I60" i="19"/>
  <c r="I61" i="19"/>
  <c r="I37" i="19"/>
  <c r="I39" i="19"/>
  <c r="I40" i="19"/>
  <c r="I41" i="19"/>
  <c r="I42" i="19"/>
  <c r="I43" i="19"/>
  <c r="I44" i="19"/>
  <c r="I45" i="19"/>
  <c r="I46" i="19"/>
  <c r="I47" i="19"/>
  <c r="I48" i="19"/>
  <c r="I49" i="19"/>
  <c r="I50" i="19"/>
  <c r="I63" i="19"/>
  <c r="I161" i="19"/>
  <c r="C49" i="30"/>
  <c r="H38" i="19"/>
  <c r="D23" i="26"/>
  <c r="C23" i="26"/>
  <c r="B23" i="26"/>
  <c r="K172" i="19"/>
  <c r="I172" i="19"/>
  <c r="J172" i="19" s="1"/>
  <c r="C4" i="14"/>
  <c r="C3" i="14"/>
  <c r="N123" i="19"/>
  <c r="I143" i="19"/>
  <c r="I38" i="19" l="1"/>
  <c r="H51" i="19"/>
  <c r="H65" i="19" s="1"/>
  <c r="M38" i="19"/>
  <c r="I47" i="26"/>
  <c r="E47" i="26"/>
  <c r="L56" i="19" l="1"/>
  <c r="M56" i="19" s="1"/>
  <c r="I56" i="19"/>
  <c r="D49" i="30" l="1"/>
  <c r="D13" i="19" l="1"/>
  <c r="D12" i="19"/>
  <c r="D11" i="19"/>
  <c r="D10" i="19"/>
  <c r="D9" i="19"/>
  <c r="L171" i="19" l="1"/>
  <c r="L170" i="19"/>
  <c r="L168" i="19"/>
  <c r="L167" i="19"/>
  <c r="L165" i="19"/>
  <c r="L164" i="19"/>
  <c r="L162" i="19"/>
  <c r="L161" i="19"/>
  <c r="L159" i="19"/>
  <c r="L158" i="19"/>
  <c r="L156" i="19"/>
  <c r="L155" i="19"/>
  <c r="D8" i="19"/>
  <c r="D7" i="19"/>
  <c r="D6" i="19"/>
  <c r="L172" i="19" l="1"/>
  <c r="H47" i="26"/>
  <c r="G47" i="26"/>
  <c r="F47" i="26"/>
  <c r="C8" i="14"/>
  <c r="C7" i="14"/>
  <c r="N145" i="19"/>
  <c r="K145" i="19"/>
  <c r="J145" i="19"/>
  <c r="H145" i="19"/>
  <c r="G145" i="19"/>
  <c r="L144" i="19"/>
  <c r="M144" i="19" s="1"/>
  <c r="I144" i="19"/>
  <c r="H77" i="19"/>
  <c r="G77" i="19"/>
  <c r="N77" i="19" s="1"/>
  <c r="E7" i="14"/>
  <c r="I135" i="19"/>
  <c r="I134" i="19"/>
  <c r="I133" i="19"/>
  <c r="I132" i="19"/>
  <c r="I131" i="19"/>
  <c r="I130" i="19"/>
  <c r="I129" i="19"/>
  <c r="I128" i="19"/>
  <c r="I122" i="19"/>
  <c r="I121" i="19"/>
  <c r="I120" i="19"/>
  <c r="I114" i="19"/>
  <c r="I112" i="19"/>
  <c r="I111" i="19"/>
  <c r="I110" i="19"/>
  <c r="I109" i="19"/>
  <c r="I108" i="19"/>
  <c r="I107" i="19"/>
  <c r="I106" i="19"/>
  <c r="I105" i="19"/>
  <c r="I104" i="19"/>
  <c r="I103" i="19"/>
  <c r="I102" i="19"/>
  <c r="I101" i="19"/>
  <c r="I100" i="19"/>
  <c r="I99" i="19"/>
  <c r="I98" i="19"/>
  <c r="L135" i="19"/>
  <c r="M135" i="19" s="1"/>
  <c r="L134" i="19"/>
  <c r="M134" i="19" s="1"/>
  <c r="L133" i="19"/>
  <c r="M133" i="19" s="1"/>
  <c r="L132" i="19"/>
  <c r="M132" i="19" s="1"/>
  <c r="L131" i="19"/>
  <c r="M131" i="19" s="1"/>
  <c r="L130" i="19"/>
  <c r="M130" i="19" s="1"/>
  <c r="L129" i="19"/>
  <c r="M129" i="19" s="1"/>
  <c r="L122" i="19"/>
  <c r="M122" i="19" s="1"/>
  <c r="L121" i="19"/>
  <c r="M121" i="19" s="1"/>
  <c r="L110" i="19"/>
  <c r="M110" i="19" s="1"/>
  <c r="L109" i="19"/>
  <c r="M109" i="19" s="1"/>
  <c r="L108" i="19"/>
  <c r="M108" i="19" s="1"/>
  <c r="L107" i="19"/>
  <c r="M107" i="19" s="1"/>
  <c r="L106" i="19"/>
  <c r="M106" i="19" s="1"/>
  <c r="L105" i="19"/>
  <c r="M105" i="19" s="1"/>
  <c r="L104" i="19"/>
  <c r="M104" i="19" s="1"/>
  <c r="L103" i="19"/>
  <c r="M103" i="19" s="1"/>
  <c r="L102" i="19"/>
  <c r="M102" i="19" s="1"/>
  <c r="L101" i="19"/>
  <c r="M101" i="19" s="1"/>
  <c r="L100" i="19"/>
  <c r="M100" i="19" s="1"/>
  <c r="I86" i="19"/>
  <c r="L86" i="19"/>
  <c r="M86" i="19" s="1"/>
  <c r="I87" i="19"/>
  <c r="L87" i="19"/>
  <c r="M87" i="19" s="1"/>
  <c r="I88" i="19"/>
  <c r="L88" i="19"/>
  <c r="M88" i="19" s="1"/>
  <c r="I89" i="19"/>
  <c r="L89" i="19"/>
  <c r="M89" i="19" s="1"/>
  <c r="I90" i="19"/>
  <c r="L90" i="19"/>
  <c r="M90" i="19" s="1"/>
  <c r="I91" i="19"/>
  <c r="L91" i="19"/>
  <c r="M91" i="19" s="1"/>
  <c r="I92" i="19"/>
  <c r="L92" i="19"/>
  <c r="M92" i="19" s="1"/>
  <c r="L71" i="19"/>
  <c r="L72" i="19"/>
  <c r="L73" i="19"/>
  <c r="L74" i="19"/>
  <c r="L75" i="19"/>
  <c r="L76" i="19"/>
  <c r="L79" i="19"/>
  <c r="I27" i="19"/>
  <c r="E8" i="14"/>
  <c r="I64" i="19"/>
  <c r="I33" i="19"/>
  <c r="I36" i="19"/>
  <c r="I35" i="19"/>
  <c r="I57" i="19"/>
  <c r="I32" i="19"/>
  <c r="I31" i="19"/>
  <c r="I55" i="19"/>
  <c r="I54" i="19"/>
  <c r="I30" i="19"/>
  <c r="I53" i="19"/>
  <c r="I52" i="19"/>
  <c r="I29" i="19"/>
  <c r="I28" i="19"/>
  <c r="G115" i="19"/>
  <c r="G9" i="19" s="1"/>
  <c r="L114" i="19"/>
  <c r="M114" i="19" s="1"/>
  <c r="L112" i="19"/>
  <c r="M112" i="19" s="1"/>
  <c r="L111" i="19"/>
  <c r="M111" i="19" s="1"/>
  <c r="L64" i="19"/>
  <c r="M64" i="19" s="1"/>
  <c r="L33" i="19"/>
  <c r="M33" i="19" s="1"/>
  <c r="L36" i="19"/>
  <c r="M36" i="19" s="1"/>
  <c r="L35" i="19"/>
  <c r="L57" i="19"/>
  <c r="M57" i="19" s="1"/>
  <c r="L32" i="19"/>
  <c r="M32" i="19" s="1"/>
  <c r="L31" i="19"/>
  <c r="M31" i="19" s="1"/>
  <c r="L55" i="19"/>
  <c r="M55" i="19" s="1"/>
  <c r="L54" i="19"/>
  <c r="M54" i="19" s="1"/>
  <c r="L30" i="19"/>
  <c r="M30" i="19" s="1"/>
  <c r="N6" i="19"/>
  <c r="N93" i="19"/>
  <c r="N8" i="19" s="1"/>
  <c r="N115" i="19"/>
  <c r="N9" i="19" s="1"/>
  <c r="J123" i="19"/>
  <c r="J10" i="19" s="1"/>
  <c r="K123" i="19"/>
  <c r="K10" i="19" s="1"/>
  <c r="N136" i="19"/>
  <c r="N11" i="19" s="1"/>
  <c r="L27" i="19"/>
  <c r="L28" i="19"/>
  <c r="M28" i="19" s="1"/>
  <c r="L29" i="19"/>
  <c r="M29" i="19" s="1"/>
  <c r="L52" i="19"/>
  <c r="L53" i="19"/>
  <c r="M53" i="19" s="1"/>
  <c r="L70" i="19"/>
  <c r="J6" i="19"/>
  <c r="D47" i="26"/>
  <c r="C47" i="26"/>
  <c r="B47" i="26"/>
  <c r="D32" i="26"/>
  <c r="C32" i="26"/>
  <c r="B32" i="26"/>
  <c r="B4" i="14"/>
  <c r="B3" i="14"/>
  <c r="G93" i="19"/>
  <c r="G8" i="19" s="1"/>
  <c r="G123" i="19"/>
  <c r="G10" i="19" s="1"/>
  <c r="G136" i="19"/>
  <c r="G11" i="19" s="1"/>
  <c r="H93" i="19"/>
  <c r="H8" i="19" s="1"/>
  <c r="H115" i="19"/>
  <c r="H9" i="19" s="1"/>
  <c r="H123" i="19"/>
  <c r="H10" i="19" s="1"/>
  <c r="H136" i="19"/>
  <c r="H11" i="19" s="1"/>
  <c r="L85" i="19"/>
  <c r="M85" i="19" s="1"/>
  <c r="I145" i="19"/>
  <c r="I12" i="19" s="1"/>
  <c r="I85" i="19"/>
  <c r="L99" i="19"/>
  <c r="M99" i="19" s="1"/>
  <c r="L143" i="19"/>
  <c r="M143" i="19" s="1"/>
  <c r="K136" i="19"/>
  <c r="K11" i="19" s="1"/>
  <c r="J136" i="19"/>
  <c r="J11" i="19" s="1"/>
  <c r="L128" i="19"/>
  <c r="M128" i="19" s="1"/>
  <c r="L120" i="19"/>
  <c r="M120" i="19" s="1"/>
  <c r="L98" i="19"/>
  <c r="M98" i="19" s="1"/>
  <c r="K115" i="19"/>
  <c r="K9" i="19" s="1"/>
  <c r="J115" i="19"/>
  <c r="J9" i="19" s="1"/>
  <c r="K93" i="19"/>
  <c r="K8" i="19" s="1"/>
  <c r="J93" i="19"/>
  <c r="J8" i="19" s="1"/>
  <c r="K80" i="19"/>
  <c r="K7" i="19" s="1"/>
  <c r="J80" i="19"/>
  <c r="J7" i="19" s="1"/>
  <c r="K6" i="19"/>
  <c r="I51" i="19" l="1"/>
  <c r="M52" i="19"/>
  <c r="L62" i="19"/>
  <c r="M62" i="19" s="1"/>
  <c r="I62" i="19"/>
  <c r="M35" i="19"/>
  <c r="L51" i="19"/>
  <c r="M51" i="19" s="1"/>
  <c r="M27" i="19"/>
  <c r="L34" i="19"/>
  <c r="I34" i="19"/>
  <c r="I77" i="19"/>
  <c r="M77" i="19"/>
  <c r="H6" i="19"/>
  <c r="M79" i="19"/>
  <c r="H73" i="19"/>
  <c r="M73" i="19" s="1"/>
  <c r="H70" i="19"/>
  <c r="M70" i="19" s="1"/>
  <c r="H76" i="19"/>
  <c r="M76" i="19" s="1"/>
  <c r="H72" i="19"/>
  <c r="M72" i="19" s="1"/>
  <c r="H75" i="19"/>
  <c r="M75" i="19" s="1"/>
  <c r="H71" i="19"/>
  <c r="H74" i="19"/>
  <c r="M74" i="19" s="1"/>
  <c r="G6" i="19"/>
  <c r="G76" i="19"/>
  <c r="G75" i="19"/>
  <c r="G74" i="19"/>
  <c r="N74" i="19" s="1"/>
  <c r="G73" i="19"/>
  <c r="G72" i="19"/>
  <c r="N72" i="19" s="1"/>
  <c r="G71" i="19"/>
  <c r="G70" i="19"/>
  <c r="N70" i="19" s="1"/>
  <c r="G12" i="19"/>
  <c r="H12" i="19"/>
  <c r="N12" i="19"/>
  <c r="J12" i="19"/>
  <c r="J147" i="19"/>
  <c r="J13" i="19" s="1"/>
  <c r="K12" i="19"/>
  <c r="K147" i="19"/>
  <c r="K13" i="19" s="1"/>
  <c r="E9" i="14"/>
  <c r="C9" i="14"/>
  <c r="I115" i="19"/>
  <c r="I9" i="19" s="1"/>
  <c r="I123" i="19"/>
  <c r="I10" i="19" s="1"/>
  <c r="N10" i="19"/>
  <c r="I93" i="19"/>
  <c r="I8" i="19" s="1"/>
  <c r="L80" i="19"/>
  <c r="I136" i="19"/>
  <c r="L115" i="19"/>
  <c r="L145" i="19"/>
  <c r="L12" i="19" s="1"/>
  <c r="L93" i="19"/>
  <c r="M93" i="19" s="1"/>
  <c r="L123" i="19"/>
  <c r="L10" i="19" s="1"/>
  <c r="M10" i="19" s="1"/>
  <c r="L136" i="19"/>
  <c r="M71" i="19"/>
  <c r="I65" i="19" l="1"/>
  <c r="I6" i="19" s="1"/>
  <c r="L65" i="19"/>
  <c r="L6" i="19" s="1"/>
  <c r="M34" i="19"/>
  <c r="I71" i="19"/>
  <c r="N71" i="19"/>
  <c r="I73" i="19"/>
  <c r="N73" i="19"/>
  <c r="I75" i="19"/>
  <c r="N75" i="19"/>
  <c r="I76" i="19"/>
  <c r="N76" i="19"/>
  <c r="I72" i="19"/>
  <c r="I79" i="19"/>
  <c r="H80" i="19"/>
  <c r="M80" i="19" s="1"/>
  <c r="I74" i="19"/>
  <c r="G80" i="19"/>
  <c r="I70" i="19"/>
  <c r="M12" i="19"/>
  <c r="I11" i="19"/>
  <c r="M136" i="19"/>
  <c r="L11" i="19"/>
  <c r="M11" i="19" s="1"/>
  <c r="M115" i="19"/>
  <c r="L9" i="19"/>
  <c r="M9" i="19" s="1"/>
  <c r="L7" i="19"/>
  <c r="M123" i="19"/>
  <c r="L8" i="19"/>
  <c r="M8" i="19" s="1"/>
  <c r="M145" i="19"/>
  <c r="M6" i="19"/>
  <c r="M65" i="19" l="1"/>
  <c r="L147" i="19"/>
  <c r="L13" i="19" s="1"/>
  <c r="N80" i="19"/>
  <c r="B14" i="19"/>
  <c r="I80" i="19"/>
  <c r="I7" i="19" s="1"/>
  <c r="H7" i="19"/>
  <c r="M7" i="19" s="1"/>
  <c r="H147" i="19"/>
  <c r="M147" i="19" s="1"/>
  <c r="G7" i="19"/>
  <c r="G147" i="19"/>
  <c r="G13" i="19" s="1"/>
  <c r="F12" i="14"/>
  <c r="I147" i="19" l="1"/>
  <c r="I13" i="19" s="1"/>
  <c r="N7" i="19"/>
  <c r="N147" i="19"/>
  <c r="N13" i="19" s="1"/>
  <c r="H13" i="19"/>
  <c r="F143" i="19"/>
  <c r="B50" i="26"/>
  <c r="C12" i="14"/>
  <c r="C15" i="14" s="1"/>
  <c r="E16" i="14"/>
  <c r="B15" i="19"/>
  <c r="M172" i="19" l="1"/>
  <c r="N172" i="19" s="1"/>
  <c r="C50" i="26"/>
  <c r="E12" i="14"/>
  <c r="E15" i="14" s="1"/>
  <c r="F16" i="14" s="1"/>
  <c r="D12" i="14"/>
  <c r="C16" i="14" s="1"/>
  <c r="D16" i="14" s="1"/>
  <c r="M13" i="19"/>
  <c r="D15" i="14"/>
  <c r="F15" i="14" l="1"/>
  <c r="E18" i="14"/>
  <c r="F18" i="14" s="1"/>
  <c r="C18" i="14"/>
  <c r="D18" i="14" s="1"/>
</calcChain>
</file>

<file path=xl/sharedStrings.xml><?xml version="1.0" encoding="utf-8"?>
<sst xmlns="http://schemas.openxmlformats.org/spreadsheetml/2006/main" count="579" uniqueCount="298">
  <si>
    <t>FY 2022-23 HSGP Exhibit C2</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</si>
  <si>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</si>
  <si>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</si>
  <si>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</si>
  <si>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</si>
  <si>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</si>
  <si>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</si>
  <si>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</si>
  <si>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</si>
  <si>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</si>
  <si>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</si>
  <si>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</si>
  <si>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</si>
  <si>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</si>
  <si>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</si>
  <si>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</si>
  <si>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</si>
  <si>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</si>
  <si>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</si>
  <si>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</si>
  <si>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</si>
  <si>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</si>
  <si>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</si>
  <si>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</si>
  <si>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</si>
  <si>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</si>
  <si>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</si>
  <si>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</si>
  <si>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</si>
  <si>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</si>
  <si>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</si>
  <si>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</si>
  <si>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</si>
  <si>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</si>
  <si>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</si>
  <si>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</si>
  <si>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</si>
  <si>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</si>
  <si>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</si>
  <si>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</si>
  <si>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</si>
  <si>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</si>
  <si>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</si>
  <si>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</si>
  <si>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</si>
  <si>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</si>
  <si>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</si>
  <si>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</si>
  <si>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Venice Family Clinic</t>
  </si>
  <si>
    <t>PROGRAM NAME:</t>
  </si>
  <si>
    <t>Primary Health Care for Low-Income Santa Monica Residents</t>
  </si>
  <si>
    <t>REPORTING PERIOD:</t>
  </si>
  <si>
    <t>FY 2022-23 Program Budget: 7/1/22-6/30/23</t>
  </si>
  <si>
    <t>A. Total City Funds Disbursed to Date:</t>
  </si>
  <si>
    <t>B. Total City Funds Expended to Date:</t>
  </si>
  <si>
    <t>C. Cash Balance (Line A - Line B):</t>
  </si>
  <si>
    <t>Senior/Executive Management</t>
  </si>
  <si>
    <t>Federal</t>
  </si>
  <si>
    <t>Mid-Year Report (1st Period): 7/1/22 - 12/31/22</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</si>
  <si>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</si>
  <si>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</si>
  <si>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</si>
  <si>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</si>
  <si>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</si>
  <si>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</si>
  <si>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</si>
  <si>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</si>
  <si>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</si>
  <si>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</si>
  <si>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</si>
  <si>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</si>
  <si>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Elizabeth Benson Forer</t>
  </si>
  <si>
    <t>Chief Executive Officer</t>
  </si>
  <si>
    <t>Anita Zamora</t>
  </si>
  <si>
    <t>Chief Operating Officer</t>
  </si>
  <si>
    <t>Jenny O'Brien</t>
  </si>
  <si>
    <t>Director of Foundation Relations</t>
  </si>
  <si>
    <t>Hector Garcia</t>
  </si>
  <si>
    <t>Facilities Manager</t>
  </si>
  <si>
    <t>Stefanie Barreiro</t>
  </si>
  <si>
    <t>Volunteer Services Manager</t>
  </si>
  <si>
    <t>Andrea Blackbird</t>
  </si>
  <si>
    <t>Chief Financial Officer</t>
  </si>
  <si>
    <t>Accountants</t>
  </si>
  <si>
    <t>HR Staff</t>
  </si>
  <si>
    <t>Theresa Arce</t>
  </si>
  <si>
    <t>Revenue Cycle Director</t>
  </si>
  <si>
    <t>Billing/Data Entry</t>
  </si>
  <si>
    <t>Jason Hua</t>
  </si>
  <si>
    <t>Chief Information Officer</t>
  </si>
  <si>
    <t>MIS Staff</t>
  </si>
  <si>
    <t>Hilda Axume Linares</t>
  </si>
  <si>
    <t>Clinic Coordinator</t>
  </si>
  <si>
    <t>Sandra Galvez</t>
  </si>
  <si>
    <t>Rigoberto Garcia</t>
  </si>
  <si>
    <t>Health Education Director</t>
  </si>
  <si>
    <t>Health Educators</t>
  </si>
  <si>
    <t>Heath Insurance Enrollment Workers</t>
  </si>
  <si>
    <t>Health Insurance Enrollment Workers</t>
  </si>
  <si>
    <t>Security Guards</t>
  </si>
  <si>
    <t>Facilities Staff</t>
  </si>
  <si>
    <t>Call Center Staff</t>
  </si>
  <si>
    <t>Front Desk Receptionists</t>
  </si>
  <si>
    <t>Medical Record Clerks</t>
  </si>
  <si>
    <t>Medical Records Clerks</t>
  </si>
  <si>
    <t>Phlebotomists</t>
  </si>
  <si>
    <t>Social Workers</t>
  </si>
  <si>
    <t>Pharmacists</t>
  </si>
  <si>
    <t>Physicians</t>
  </si>
  <si>
    <t>Physician Assistants</t>
  </si>
  <si>
    <t>Nurse Practitioners</t>
  </si>
  <si>
    <t>Registered Nurses</t>
  </si>
  <si>
    <t>Medical Assistants</t>
  </si>
  <si>
    <t>Dentists</t>
  </si>
  <si>
    <t>Dental Assistants</t>
  </si>
  <si>
    <t>Dental Clinic Coordinators</t>
  </si>
  <si>
    <t>1A.  Staff Salaries TOTAL</t>
  </si>
  <si>
    <t>1B.  Staff Fringe Benefits</t>
  </si>
  <si>
    <t>List each fringe benefit as a percentage of total staff salaries listed above (FICA, SUI, Workers’ Compensation, Medical Insurance, Retirement, etc.).</t>
  </si>
  <si>
    <t>Description</t>
  </si>
  <si>
    <t>Health Insurance</t>
  </si>
  <si>
    <t> </t>
  </si>
  <si>
    <t>FICA</t>
  </si>
  <si>
    <t>Unemployment Insurance</t>
  </si>
  <si>
    <t>Disability Insurance</t>
  </si>
  <si>
    <t>Life Insurance</t>
  </si>
  <si>
    <t>Optical &amp; Dental Insurance</t>
  </si>
  <si>
    <t>Worker's Compensation Insurance</t>
  </si>
  <si>
    <t>Pension/Retirement</t>
  </si>
  <si>
    <t>1B.  Staff Fringe Benefits TOTAL</t>
  </si>
  <si>
    <t>2.  Consultant Services</t>
  </si>
  <si>
    <t>List each consultant to be funded. Include type of service, total budgeted expense, and any additional information to suport the use of consultants as opposed to staff or volunteers.</t>
  </si>
  <si>
    <t>SLGG (Auditor)</t>
  </si>
  <si>
    <t>Optometrists</t>
  </si>
  <si>
    <t>UCLA Teen Clinic (3 sessions per week)</t>
  </si>
  <si>
    <t>Psychiatrist (Spanish Speaking)</t>
  </si>
  <si>
    <t>Pediatrician through UCLA</t>
  </si>
  <si>
    <t>Physicians through UCLA</t>
  </si>
  <si>
    <t>2.  Consultant Services TOTAL</t>
  </si>
  <si>
    <t>3.  Operating Expenses</t>
  </si>
  <si>
    <t>List all operating expenses [e.g., space/rent expense, utilities, facilitiy maintenance, equipment, insurance, office supplies, printing, audit fees, travel, training, etc.].</t>
  </si>
  <si>
    <t>Utilities</t>
  </si>
  <si>
    <t>Building Maintenance, Janitorial Services &amp; Gardening</t>
  </si>
  <si>
    <t>Rent &amp; Property Taxes</t>
  </si>
  <si>
    <t>Computer/Software/Hardware</t>
  </si>
  <si>
    <t>Continuing Medical Education for Mngmt &amp; Professional Staff</t>
  </si>
  <si>
    <t>Training &amp; Workshop for various staff</t>
  </si>
  <si>
    <t>Director's &amp; Officer's Liability Insurance</t>
  </si>
  <si>
    <t>Building/General Liability &amp; Auto Insurance</t>
  </si>
  <si>
    <t>Telephone/Answering Service &amp; Postage</t>
  </si>
  <si>
    <t>Supplies: Office, Computer, Building, Kitchen</t>
  </si>
  <si>
    <t>Printing &amp; Duplicating</t>
  </si>
  <si>
    <t>Equipment Maintenance</t>
  </si>
  <si>
    <t>Licenses, Fees &amp; Dues</t>
  </si>
  <si>
    <t>Books, Subscriptions &amp; Publications</t>
  </si>
  <si>
    <t>Staff Recruitment/Retention/Welfare</t>
  </si>
  <si>
    <t>3.  Operating Expenses TOTAL</t>
  </si>
  <si>
    <t>4.  Direct Client Support</t>
  </si>
  <si>
    <t>List any expenses associated with direct service provision, individual client support, scholarships, or stipends. Include estimated number of recipients.</t>
  </si>
  <si>
    <t>Social Work Interns Stipend (2)</t>
  </si>
  <si>
    <t>4.  Scholarships/Stipends TOTAL</t>
  </si>
  <si>
    <t>5.  Other</t>
  </si>
  <si>
    <t>List any program expense not appropriate for any of the above line items and provide justification.</t>
  </si>
  <si>
    <t>Patients Transportation</t>
  </si>
  <si>
    <t>Medical/Optometry Supplies</t>
  </si>
  <si>
    <t>Drugs &amp; Pharmacy Supplies</t>
  </si>
  <si>
    <t>Laboratory &amp; X-ray Services</t>
  </si>
  <si>
    <t>Work Supplies</t>
  </si>
  <si>
    <t>Client Supplies</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</si>
  <si>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</si>
  <si>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</si>
  <si>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</si>
  <si>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</si>
  <si>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</si>
  <si>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</si>
  <si>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</si>
  <si>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</si>
  <si>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</si>
  <si>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</si>
  <si>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</si>
  <si>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</si>
  <si>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</si>
  <si>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</si>
  <si>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</si>
  <si>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</si>
  <si>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</si>
  <si>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</si>
  <si>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</si>
  <si>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</si>
  <si>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HRSA-330 &amp; HRSA AIDS</t>
  </si>
  <si>
    <t>HIV &amp; Dept of MH</t>
  </si>
  <si>
    <t>2.  Private/Corporate Grants</t>
  </si>
  <si>
    <t>Gifts from individuals and corporations</t>
  </si>
  <si>
    <t>3.  Individual Donations</t>
  </si>
  <si>
    <t>General/Other Donations</t>
  </si>
  <si>
    <t>4.  Fundraising Events</t>
  </si>
  <si>
    <t>ArtWalk/CHM/Other</t>
  </si>
  <si>
    <t>Silver Circle</t>
  </si>
  <si>
    <t>5.  Fees for Service</t>
  </si>
  <si>
    <t>Capitation and Third Party Billing</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</si>
  <si>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</si>
  <si>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</si>
  <si>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</si>
  <si>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</si>
  <si>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</si>
  <si>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</si>
  <si>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</si>
  <si>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</si>
  <si>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</si>
  <si>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</si>
  <si>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</si>
  <si>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</si>
  <si>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</si>
  <si>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</si>
  <si>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</si>
  <si>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N/A</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</si>
  <si>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</si>
  <si>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</si>
  <si>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</si>
  <si>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</si>
  <si>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</si>
  <si>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</si>
  <si>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</si>
  <si>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</si>
  <si>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</si>
  <si>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</si>
  <si>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</si>
  <si>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</si>
  <si>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</si>
  <si>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</si>
  <si>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</si>
  <si>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</si>
  <si>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</si>
  <si>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</si>
  <si>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</si>
  <si>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</si>
  <si>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</si>
  <si>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</si>
  <si>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</si>
  <si>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</si>
  <si>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</si>
  <si>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</si>
  <si>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</si>
  <si>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</si>
  <si>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</si>
  <si>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</si>
  <si>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</si>
  <si>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</si>
  <si>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</si>
  <si>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</si>
  <si>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</si>
  <si>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</si>
  <si>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</si>
  <si>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</si>
  <si>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</si>
  <si>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</si>
  <si>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</si>
  <si>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</si>
  <si>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</si>
  <si>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</si>
  <si>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</si>
  <si>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</si>
  <si>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</si>
  <si>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</si>
  <si>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</si>
  <si>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</si>
  <si>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</si>
  <si>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</si>
  <si>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</si>
  <si>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</si>
  <si>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</si>
  <si>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</si>
  <si>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</si>
  <si>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</si>
  <si>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</si>
  <si>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</si>
  <si>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 xml:space="preserve">Federal </t>
  </si>
  <si>
    <t>DHHS, McKinney</t>
  </si>
  <si>
    <t>DHHS, HRSA-330 Clusters</t>
  </si>
  <si>
    <t>DHHS, HRSA-AIDS</t>
  </si>
  <si>
    <t>DHHS, SAMHSA</t>
  </si>
  <si>
    <t>DHHS, MIP</t>
  </si>
  <si>
    <t>DHHS, Early Head Start</t>
  </si>
  <si>
    <t>County</t>
  </si>
  <si>
    <t>LAC, HIV Program</t>
  </si>
  <si>
    <t xml:space="preserve">Local </t>
  </si>
  <si>
    <t>City of LA</t>
  </si>
  <si>
    <t>CA Department of Education</t>
  </si>
  <si>
    <t>Community, UCLA &amp; Private Foundations</t>
  </si>
  <si>
    <t>General Donations</t>
  </si>
  <si>
    <t>Other Donations</t>
  </si>
  <si>
    <t>Capitation &amp; Third Party Billing</t>
  </si>
  <si>
    <t>Pharmacy (Incl HIV)</t>
  </si>
  <si>
    <t>Incentives</t>
  </si>
  <si>
    <t>Medi-Cal/Healthy Families/CPSP</t>
  </si>
  <si>
    <t>Medicare</t>
  </si>
  <si>
    <t>SQFP</t>
  </si>
  <si>
    <t>FQHC Cost Report 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</si>
</sst>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quot;$&quot;* #,##0.00_);_(&quot;$&quot;* \(#,##0.00\);_(&quot;$&quot;* &quot;-&quot;_);_(@_)"/>
  </numFmts>
  <fonts count="37"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
      <u/>
      <sz val="10"/>
      <color theme="1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EBF1DE"/>
        <bgColor rgb="FF000000"/>
      </patternFill>
    </fill>
  </fills>
  <borders count="7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medium">
        <color rgb="FF000000"/>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000000"/>
      </left>
      <right style="thin">
        <color rgb="FFBFBFBF"/>
      </right>
      <top/>
      <bottom style="thin">
        <color rgb="FFBFBFBF"/>
      </bottom>
      <diagonal/>
    </border>
    <border>
      <left/>
      <right style="thin">
        <color rgb="FFBFBFBF"/>
      </right>
      <top/>
      <bottom style="thin">
        <color rgb="FFBFBFBF"/>
      </bottom>
      <diagonal/>
    </border>
    <border>
      <left/>
      <right style="thin">
        <color rgb="FFBFBFBF"/>
      </right>
      <top/>
      <bottom/>
      <diagonal/>
    </border>
    <border>
      <left/>
      <right style="thin">
        <color rgb="FFBFBFBF"/>
      </right>
      <top style="thin">
        <color rgb="FFBFBFBF"/>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n">
        <color rgb="FFBFBFBF"/>
      </left>
      <right/>
      <top/>
      <bottom style="thin">
        <color rgb="FFBFBFBF"/>
      </bottom>
      <diagonal/>
    </border>
    <border>
      <left/>
      <right/>
      <top/>
      <bottom style="thin">
        <color rgb="FFBFBFBF"/>
      </bottom>
      <diagonal/>
    </border>
    <border>
      <left style="thin">
        <color rgb="FFD9D9D9"/>
      </left>
      <right/>
      <top style="thin">
        <color rgb="FFD9D9D9"/>
      </top>
      <bottom style="thin">
        <color rgb="FFD9D9D9"/>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medium">
        <color indexed="64"/>
      </left>
      <right/>
      <top style="thin">
        <color rgb="FFBFBFBF"/>
      </top>
      <bottom style="thin">
        <color rgb="FFBFBFBF"/>
      </bottom>
      <diagonal/>
    </border>
    <border>
      <left style="medium">
        <color indexed="64"/>
      </left>
      <right/>
      <top/>
      <bottom style="thin">
        <color rgb="FFBFBFBF"/>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6" fillId="0" borderId="0" applyNumberFormat="0" applyFill="0" applyBorder="0" applyAlignment="0" applyProtection="0"/>
  </cellStyleXfs>
  <cellXfs count="381">
    <xf numFmtId="0" fontId="0" fillId="0" borderId="0" xfId="0"/>
    <xf numFmtId="0" fontId="1" fillId="0" borderId="0" xfId="3"/>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3" fillId="0" borderId="0" xfId="3" applyFont="1" applyFill="1" applyBorder="1" applyAlignment="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8"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8" fillId="0" borderId="0" xfId="3" applyFont="1"/>
    <xf numFmtId="167" fontId="18" fillId="0" borderId="0" xfId="3" applyNumberFormat="1" applyFont="1"/>
    <xf numFmtId="0" fontId="18"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Protection="1"/>
    <xf numFmtId="0" fontId="18" fillId="0" borderId="0" xfId="3" applyFont="1" applyBorder="1" applyProtection="1"/>
    <xf numFmtId="41" fontId="5" fillId="5" borderId="11" xfId="3" applyNumberFormat="1" applyFont="1" applyFill="1" applyBorder="1" applyAlignment="1" applyProtection="1">
      <alignment horizontal="center"/>
    </xf>
    <xf numFmtId="41" fontId="19"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8"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8"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8" fillId="0" borderId="0" xfId="3" applyFont="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1" fillId="0" borderId="14" xfId="3" applyFont="1" applyFill="1" applyBorder="1" applyAlignment="1" applyProtection="1">
      <alignment horizontal="right" vertical="center"/>
    </xf>
    <xf numFmtId="0" fontId="21" fillId="0" borderId="14" xfId="3" quotePrefix="1" applyFont="1" applyFill="1" applyBorder="1" applyAlignment="1" applyProtection="1">
      <alignment horizontal="right" vertical="center"/>
    </xf>
    <xf numFmtId="0" fontId="20"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0"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0" fontId="1" fillId="0" borderId="0" xfId="3" applyAlignment="1"/>
    <xf numFmtId="0" fontId="20" fillId="4" borderId="14" xfId="3" applyFont="1" applyFill="1" applyBorder="1" applyAlignment="1" applyProtection="1">
      <alignment horizontal="left" vertical="center" wrapText="1"/>
    </xf>
    <xf numFmtId="0" fontId="1" fillId="0" borderId="0" xfId="3" applyProtection="1"/>
    <xf numFmtId="0" fontId="4" fillId="0" borderId="0" xfId="3" applyFont="1" applyAlignment="1" applyProtection="1">
      <alignment horizontal="center" vertical="center"/>
    </xf>
    <xf numFmtId="1" fontId="20"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8" fillId="0" borderId="12" xfId="3" applyFont="1" applyBorder="1" applyAlignment="1" applyProtection="1"/>
    <xf numFmtId="0" fontId="18" fillId="0" borderId="12" xfId="3" applyFont="1" applyBorder="1" applyProtection="1"/>
    <xf numFmtId="49" fontId="3" fillId="0" borderId="15" xfId="3" applyNumberFormat="1" applyFont="1" applyFill="1" applyBorder="1" applyAlignment="1" applyProtection="1"/>
    <xf numFmtId="0" fontId="18" fillId="0" borderId="15" xfId="3" applyFont="1" applyBorder="1" applyAlignment="1" applyProtection="1"/>
    <xf numFmtId="0" fontId="18"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7"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0" fillId="0" borderId="0" xfId="3" applyFont="1" applyAlignment="1" applyProtection="1">
      <alignment horizontal="center" wrapText="1"/>
    </xf>
    <xf numFmtId="0" fontId="17" fillId="0" borderId="0" xfId="3" applyFont="1" applyAlignment="1" applyProtection="1">
      <alignment horizontal="center" wrapText="1"/>
    </xf>
    <xf numFmtId="0" fontId="30" fillId="0" borderId="0" xfId="3" applyFont="1" applyProtection="1"/>
    <xf numFmtId="164" fontId="30" fillId="0" borderId="0" xfId="2" applyNumberFormat="1" applyFont="1" applyBorder="1" applyAlignment="1" applyProtection="1">
      <alignment horizontal="center" wrapText="1"/>
    </xf>
    <xf numFmtId="0" fontId="29"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5" xfId="3" applyFont="1" applyBorder="1" applyProtection="1"/>
    <xf numFmtId="0" fontId="1" fillId="0" borderId="0" xfId="3" applyAlignment="1" applyProtection="1">
      <alignment wrapText="1"/>
    </xf>
    <xf numFmtId="0" fontId="1" fillId="0" borderId="45" xfId="3" applyBorder="1" applyProtection="1"/>
    <xf numFmtId="0" fontId="1" fillId="0" borderId="0" xfId="3" applyAlignment="1" applyProtection="1">
      <alignment horizontal="left" wrapText="1"/>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0" fontId="20" fillId="4" borderId="43" xfId="3" applyFont="1" applyFill="1" applyBorder="1" applyAlignment="1" applyProtection="1">
      <alignment horizontal="center" vertical="center" wrapText="1"/>
    </xf>
    <xf numFmtId="42" fontId="4" fillId="12" borderId="0" xfId="2" applyNumberFormat="1" applyFont="1" applyFill="1" applyBorder="1" applyAlignment="1" applyProtection="1"/>
    <xf numFmtId="0" fontId="4" fillId="12" borderId="45" xfId="3" applyFont="1" applyFill="1" applyBorder="1" applyProtection="1"/>
    <xf numFmtId="0" fontId="4" fillId="14" borderId="0" xfId="0" applyFont="1" applyFill="1" applyBorder="1" applyAlignment="1" applyProtection="1"/>
    <xf numFmtId="6" fontId="4" fillId="14" borderId="12" xfId="0" applyNumberFormat="1" applyFont="1" applyFill="1" applyBorder="1" applyAlignment="1" applyProtection="1"/>
    <xf numFmtId="42" fontId="3" fillId="12" borderId="12" xfId="3" applyNumberFormat="1" applyFont="1" applyFill="1" applyBorder="1" applyProtection="1"/>
    <xf numFmtId="0" fontId="1" fillId="12" borderId="12" xfId="3" applyFill="1" applyBorder="1" applyProtection="1"/>
    <xf numFmtId="0" fontId="4" fillId="14" borderId="14" xfId="0" applyFont="1" applyFill="1" applyBorder="1" applyAlignment="1" applyProtection="1">
      <alignment horizontal="center" wrapText="1"/>
    </xf>
    <xf numFmtId="0" fontId="4" fillId="14" borderId="46" xfId="0" applyFont="1" applyFill="1" applyBorder="1" applyAlignment="1" applyProtection="1">
      <alignment horizontal="center" wrapText="1"/>
    </xf>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20" fillId="4" borderId="42" xfId="3" applyFont="1" applyFill="1" applyBorder="1" applyAlignment="1" applyProtection="1">
      <alignment horizontal="center" vertical="center" wrapText="1"/>
    </xf>
    <xf numFmtId="0" fontId="1" fillId="0" borderId="0" xfId="3" applyAlignment="1" applyProtection="1"/>
    <xf numFmtId="0" fontId="3" fillId="0" borderId="0" xfId="3" applyFont="1" applyAlignment="1" applyProtection="1"/>
    <xf numFmtId="0" fontId="3" fillId="13" borderId="12" xfId="3" applyFont="1" applyFill="1" applyBorder="1" applyAlignment="1" applyProtection="1">
      <alignment horizontal="center" wrapText="1"/>
    </xf>
    <xf numFmtId="1" fontId="4" fillId="6" borderId="14" xfId="3" applyNumberFormat="1" applyFont="1" applyFill="1" applyBorder="1" applyAlignment="1" applyProtection="1">
      <alignment horizontal="center" vertical="center" wrapText="1"/>
    </xf>
    <xf numFmtId="1" fontId="21" fillId="6" borderId="14" xfId="3" applyNumberFormat="1" applyFont="1" applyFill="1" applyBorder="1" applyAlignment="1" applyProtection="1">
      <alignment horizontal="center" vertical="center" wrapText="1"/>
    </xf>
    <xf numFmtId="1" fontId="21" fillId="6" borderId="14" xfId="3" quotePrefix="1" applyNumberFormat="1" applyFont="1" applyFill="1" applyBorder="1" applyAlignment="1" applyProtection="1">
      <alignment horizontal="center" vertical="center" wrapText="1"/>
    </xf>
    <xf numFmtId="0" fontId="16" fillId="11" borderId="0" xfId="3" applyFont="1" applyFill="1" applyAlignment="1">
      <alignment horizontal="left" vertical="center" wrapText="1"/>
    </xf>
    <xf numFmtId="0" fontId="1" fillId="0" borderId="0" xfId="3" applyFont="1" applyFill="1" applyAlignment="1">
      <alignment horizontal="left" vertical="center" wrapText="1"/>
    </xf>
    <xf numFmtId="0" fontId="1" fillId="0" borderId="0" xfId="3" applyFont="1" applyFill="1" applyAlignment="1">
      <alignment horizontal="left" vertical="center" wrapText="1" indent="1"/>
    </xf>
    <xf numFmtId="0" fontId="1" fillId="0" borderId="0" xfId="3" applyFont="1" applyAlignment="1">
      <alignment horizontal="left" vertical="center" wrapText="1" indent="1"/>
    </xf>
    <xf numFmtId="0" fontId="1" fillId="0" borderId="0" xfId="3" applyAlignment="1">
      <alignment horizontal="left" vertical="center" wrapText="1"/>
    </xf>
    <xf numFmtId="0" fontId="2" fillId="6" borderId="0" xfId="3" applyFont="1" applyFill="1" applyAlignment="1">
      <alignment horizontal="left" vertical="center" wrapText="1" indent="2"/>
    </xf>
    <xf numFmtId="0" fontId="1" fillId="0" borderId="0" xfId="3" applyFont="1" applyAlignment="1">
      <alignment horizontal="left" vertical="center" wrapText="1"/>
    </xf>
    <xf numFmtId="0" fontId="13" fillId="0" borderId="0" xfId="3" applyFont="1" applyAlignment="1">
      <alignment horizontal="center"/>
    </xf>
    <xf numFmtId="0" fontId="20" fillId="4" borderId="43" xfId="3" applyFont="1" applyFill="1" applyBorder="1" applyAlignment="1" applyProtection="1">
      <alignment horizontal="left" vertical="center" wrapText="1"/>
    </xf>
    <xf numFmtId="0" fontId="20" fillId="4" borderId="46" xfId="3" applyFont="1" applyFill="1" applyBorder="1" applyAlignment="1" applyProtection="1">
      <alignment horizontal="left" vertical="center" wrapText="1"/>
    </xf>
    <xf numFmtId="0" fontId="20" fillId="4" borderId="44"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2" xfId="3" applyFont="1" applyFill="1" applyBorder="1" applyAlignment="1" applyProtection="1">
      <alignment horizontal="center" vertical="center" wrapText="1"/>
    </xf>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13" fillId="0" borderId="0" xfId="3" applyFont="1" applyFill="1" applyAlignment="1" applyProtection="1">
      <alignment vertical="top"/>
    </xf>
    <xf numFmtId="0" fontId="31" fillId="0" borderId="0" xfId="3" applyFont="1" applyFill="1" applyAlignment="1" applyProtection="1"/>
    <xf numFmtId="0" fontId="4" fillId="0" borderId="44"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0" fontId="3" fillId="0" borderId="0" xfId="3" applyFont="1" applyAlignment="1" applyProtection="1"/>
    <xf numFmtId="0" fontId="1" fillId="0" borderId="0" xfId="3" applyAlignment="1" applyProtection="1"/>
    <xf numFmtId="0" fontId="12" fillId="0" borderId="0" xfId="3" applyFont="1" applyAlignment="1" applyProtection="1"/>
    <xf numFmtId="0" fontId="36" fillId="0" borderId="0" xfId="6"/>
    <xf numFmtId="0" fontId="13" fillId="0" borderId="0" xfId="3" applyFont="1" applyFill="1" applyBorder="1" applyAlignment="1" applyProtection="1">
      <protection locked="0"/>
    </xf>
    <xf numFmtId="0" fontId="2" fillId="0" borderId="0" xfId="3" applyFont="1" applyFill="1" applyProtection="1">
      <protection locked="0"/>
    </xf>
    <xf numFmtId="0" fontId="2" fillId="0" borderId="0" xfId="3" applyFont="1" applyFill="1" applyAlignment="1" applyProtection="1">
      <alignment textRotation="90"/>
      <protection locked="0"/>
    </xf>
    <xf numFmtId="9" fontId="2" fillId="0" borderId="0" xfId="5" applyFont="1" applyFill="1" applyAlignment="1" applyProtection="1">
      <alignment horizontal="center" textRotation="90"/>
      <protection locked="0"/>
    </xf>
    <xf numFmtId="166" fontId="2" fillId="0" borderId="0" xfId="1" applyNumberFormat="1" applyFont="1" applyFill="1" applyAlignment="1" applyProtection="1">
      <alignment textRotation="90"/>
      <protection locked="0"/>
    </xf>
    <xf numFmtId="0" fontId="1" fillId="0" borderId="0" xfId="3" applyFont="1" applyFill="1" applyBorder="1" applyProtection="1">
      <protection locked="0"/>
    </xf>
    <xf numFmtId="0" fontId="13" fillId="0" borderId="0" xfId="3" applyFont="1" applyAlignment="1" applyProtection="1">
      <alignment vertical="top"/>
      <protection locked="0"/>
    </xf>
    <xf numFmtId="0" fontId="2" fillId="5" borderId="3" xfId="3" applyFont="1" applyFill="1" applyBorder="1" applyAlignment="1" applyProtection="1">
      <protection locked="0"/>
    </xf>
    <xf numFmtId="0" fontId="2" fillId="5" borderId="2" xfId="3" applyFont="1" applyFill="1" applyBorder="1" applyAlignment="1" applyProtection="1">
      <protection locked="0"/>
    </xf>
    <xf numFmtId="9" fontId="2" fillId="5" borderId="2" xfId="5" applyFont="1" applyFill="1" applyBorder="1" applyAlignment="1" applyProtection="1">
      <protection locked="0"/>
    </xf>
    <xf numFmtId="0" fontId="2" fillId="5" borderId="1" xfId="3" applyFont="1" applyFill="1" applyBorder="1" applyAlignment="1" applyProtection="1">
      <protection locked="0"/>
    </xf>
    <xf numFmtId="0" fontId="1" fillId="0" borderId="11" xfId="3" applyFont="1" applyFill="1" applyBorder="1" applyProtection="1">
      <protection locked="0"/>
    </xf>
    <xf numFmtId="0" fontId="1" fillId="0" borderId="10" xfId="3" applyFont="1" applyFill="1" applyBorder="1" applyProtection="1">
      <protection locked="0"/>
    </xf>
    <xf numFmtId="0" fontId="8" fillId="0" borderId="10" xfId="3" applyFont="1" applyFill="1" applyBorder="1" applyAlignment="1" applyProtection="1">
      <alignment horizontal="center" wrapText="1"/>
      <protection locked="0"/>
    </xf>
    <xf numFmtId="9" fontId="8" fillId="0" borderId="10" xfId="5" applyFont="1" applyFill="1" applyBorder="1" applyAlignment="1" applyProtection="1">
      <alignment horizontal="center" wrapText="1"/>
      <protection locked="0"/>
    </xf>
    <xf numFmtId="166" fontId="8" fillId="0" borderId="9" xfId="1" applyNumberFormat="1" applyFont="1" applyFill="1" applyBorder="1" applyAlignment="1" applyProtection="1">
      <alignment horizontal="center" wrapText="1"/>
      <protection locked="0"/>
    </xf>
    <xf numFmtId="0" fontId="2" fillId="0" borderId="8" xfId="3" applyFont="1" applyBorder="1" applyAlignment="1" applyProtection="1">
      <alignment horizontal="left"/>
      <protection locked="0"/>
    </xf>
    <xf numFmtId="49" fontId="2" fillId="12" borderId="12" xfId="3" applyNumberFormat="1" applyFont="1" applyFill="1" applyBorder="1" applyProtection="1">
      <protection locked="0"/>
    </xf>
    <xf numFmtId="0" fontId="1" fillId="0" borderId="0" xfId="3" applyFont="1" applyFill="1" applyBorder="1" applyAlignment="1" applyProtection="1">
      <alignment horizontal="left" indent="1"/>
      <protection locked="0"/>
    </xf>
    <xf numFmtId="42" fontId="1" fillId="0" borderId="20" xfId="2" applyNumberFormat="1" applyFont="1" applyFill="1" applyBorder="1" applyProtection="1">
      <protection locked="0"/>
    </xf>
    <xf numFmtId="9" fontId="1" fillId="0" borderId="20" xfId="5" applyFont="1" applyFill="1" applyBorder="1" applyAlignment="1" applyProtection="1">
      <alignment horizontal="center"/>
      <protection locked="0"/>
    </xf>
    <xf numFmtId="42" fontId="1" fillId="0" borderId="22" xfId="2" applyNumberFormat="1" applyFont="1" applyFill="1" applyBorder="1" applyProtection="1">
      <protection locked="0"/>
    </xf>
    <xf numFmtId="49" fontId="2" fillId="12" borderId="15" xfId="3" applyNumberFormat="1" applyFont="1" applyFill="1" applyBorder="1" applyProtection="1">
      <protection locked="0"/>
    </xf>
    <xf numFmtId="0" fontId="1" fillId="0" borderId="8" xfId="3" applyFont="1" applyFill="1" applyBorder="1" applyProtection="1">
      <protection locked="0"/>
    </xf>
    <xf numFmtId="0" fontId="2" fillId="0" borderId="8" xfId="3" applyFont="1" applyFill="1" applyBorder="1" applyProtection="1">
      <protection locked="0"/>
    </xf>
    <xf numFmtId="0" fontId="12" fillId="12" borderId="12" xfId="3" applyFont="1" applyFill="1" applyBorder="1" applyProtection="1">
      <protection locked="0"/>
    </xf>
    <xf numFmtId="42" fontId="1" fillId="6" borderId="12" xfId="2" applyNumberFormat="1" applyFont="1" applyFill="1" applyBorder="1" applyProtection="1">
      <protection locked="0"/>
    </xf>
    <xf numFmtId="0" fontId="2" fillId="0" borderId="0" xfId="3" applyFont="1" applyFill="1" applyBorder="1" applyAlignment="1" applyProtection="1">
      <alignment horizontal="left" indent="1"/>
      <protection locked="0"/>
    </xf>
    <xf numFmtId="0" fontId="2" fillId="0" borderId="0" xfId="3" applyFont="1" applyFill="1" applyBorder="1" applyProtection="1">
      <protection locked="0"/>
    </xf>
    <xf numFmtId="42" fontId="2" fillId="0" borderId="20" xfId="2" applyNumberFormat="1" applyFont="1" applyFill="1" applyBorder="1" applyProtection="1">
      <protection locked="0"/>
    </xf>
    <xf numFmtId="9" fontId="2" fillId="0" borderId="20" xfId="5" applyFont="1" applyFill="1" applyBorder="1" applyAlignment="1" applyProtection="1">
      <alignment horizontal="center"/>
      <protection locked="0"/>
    </xf>
    <xf numFmtId="42" fontId="2" fillId="0" borderId="22" xfId="2" applyNumberFormat="1" applyFont="1" applyFill="1" applyBorder="1" applyProtection="1">
      <protection locked="0"/>
    </xf>
    <xf numFmtId="42" fontId="1" fillId="0" borderId="12" xfId="2" applyNumberFormat="1" applyFont="1" applyFill="1" applyBorder="1" applyProtection="1">
      <protection locked="0"/>
    </xf>
    <xf numFmtId="0" fontId="1" fillId="0" borderId="7" xfId="3" applyFont="1" applyFill="1" applyBorder="1" applyProtection="1">
      <protection locked="0"/>
    </xf>
    <xf numFmtId="0" fontId="2" fillId="0" borderId="6" xfId="3" applyFont="1" applyFill="1" applyBorder="1" applyProtection="1">
      <protection locked="0"/>
    </xf>
    <xf numFmtId="0" fontId="2" fillId="0" borderId="5" xfId="3" applyFont="1" applyFill="1" applyBorder="1" applyProtection="1">
      <protection locked="0"/>
    </xf>
    <xf numFmtId="0" fontId="1" fillId="0" borderId="5" xfId="3" applyFont="1" applyFill="1" applyBorder="1" applyProtection="1">
      <protection locked="0"/>
    </xf>
    <xf numFmtId="0" fontId="1" fillId="0" borderId="4" xfId="3" applyFont="1" applyFill="1" applyBorder="1" applyProtection="1">
      <protection locked="0"/>
    </xf>
    <xf numFmtId="164" fontId="2" fillId="0" borderId="0" xfId="2" applyNumberFormat="1" applyFont="1" applyFill="1" applyBorder="1" applyProtection="1">
      <protection locked="0"/>
    </xf>
    <xf numFmtId="9" fontId="2" fillId="0" borderId="0" xfId="5" applyFont="1" applyFill="1" applyBorder="1" applyAlignment="1" applyProtection="1">
      <alignment horizontal="center"/>
      <protection locked="0"/>
    </xf>
    <xf numFmtId="0" fontId="1" fillId="0" borderId="11" xfId="3" applyBorder="1" applyProtection="1">
      <protection locked="0"/>
    </xf>
    <xf numFmtId="0" fontId="1" fillId="0" borderId="10" xfId="3" applyBorder="1" applyProtection="1">
      <protection locked="0"/>
    </xf>
    <xf numFmtId="0" fontId="2" fillId="0" borderId="10" xfId="3" applyFont="1" applyFill="1" applyBorder="1" applyProtection="1">
      <protection locked="0"/>
    </xf>
    <xf numFmtId="164" fontId="2" fillId="0" borderId="10" xfId="2" applyNumberFormat="1" applyFont="1" applyFill="1" applyBorder="1" applyProtection="1">
      <protection locked="0"/>
    </xf>
    <xf numFmtId="9" fontId="2" fillId="0" borderId="10" xfId="5" applyFont="1" applyFill="1" applyBorder="1" applyAlignment="1" applyProtection="1">
      <alignment horizontal="center"/>
      <protection locked="0"/>
    </xf>
    <xf numFmtId="164" fontId="2" fillId="0" borderId="9" xfId="2" applyNumberFormat="1" applyFont="1" applyFill="1" applyBorder="1" applyProtection="1">
      <protection locked="0"/>
    </xf>
    <xf numFmtId="0" fontId="1" fillId="0" borderId="8" xfId="3" applyBorder="1" applyProtection="1">
      <protection locked="0"/>
    </xf>
    <xf numFmtId="0" fontId="1" fillId="0" borderId="0" xfId="3" applyBorder="1" applyProtection="1">
      <protection locked="0"/>
    </xf>
    <xf numFmtId="0" fontId="1" fillId="0" borderId="0" xfId="3" applyFont="1" applyFill="1" applyProtection="1">
      <protection locked="0"/>
    </xf>
    <xf numFmtId="164" fontId="2" fillId="0" borderId="7" xfId="2" applyNumberFormat="1" applyFont="1" applyFill="1" applyBorder="1" applyProtection="1">
      <protection locked="0"/>
    </xf>
    <xf numFmtId="0" fontId="1" fillId="0" borderId="6" xfId="3" applyBorder="1" applyProtection="1">
      <protection locked="0"/>
    </xf>
    <xf numFmtId="0" fontId="1" fillId="0" borderId="5" xfId="3" applyBorder="1" applyProtection="1">
      <protection locked="0"/>
    </xf>
    <xf numFmtId="9" fontId="1" fillId="0" borderId="5" xfId="5" applyFont="1" applyFill="1" applyBorder="1" applyAlignment="1" applyProtection="1">
      <alignment horizontal="center"/>
      <protection locked="0"/>
    </xf>
    <xf numFmtId="166" fontId="2" fillId="0" borderId="4" xfId="1" applyNumberFormat="1" applyFont="1" applyFill="1" applyBorder="1" applyProtection="1">
      <protection locked="0"/>
    </xf>
    <xf numFmtId="9" fontId="1" fillId="0" borderId="0" xfId="5" applyFont="1" applyFill="1" applyAlignment="1" applyProtection="1">
      <alignment horizontal="center"/>
      <protection locked="0"/>
    </xf>
    <xf numFmtId="166" fontId="2" fillId="0" borderId="0" xfId="1" applyNumberFormat="1" applyFont="1" applyFill="1" applyProtection="1">
      <protection locked="0"/>
    </xf>
    <xf numFmtId="0" fontId="2" fillId="4" borderId="30" xfId="3" applyFont="1" applyFill="1" applyBorder="1" applyAlignment="1" applyProtection="1">
      <alignment wrapText="1"/>
      <protection locked="0"/>
    </xf>
    <xf numFmtId="0" fontId="2" fillId="4" borderId="31" xfId="3" applyFont="1" applyFill="1" applyBorder="1" applyProtection="1">
      <protection locked="0"/>
    </xf>
    <xf numFmtId="0" fontId="1" fillId="4" borderId="31" xfId="3" applyFont="1" applyFill="1" applyBorder="1" applyProtection="1">
      <protection locked="0"/>
    </xf>
    <xf numFmtId="0" fontId="7" fillId="4" borderId="31" xfId="3" applyFont="1" applyFill="1" applyBorder="1" applyAlignment="1" applyProtection="1">
      <alignment horizontal="center"/>
      <protection locked="0"/>
    </xf>
    <xf numFmtId="9" fontId="7" fillId="4" borderId="31" xfId="5" applyFont="1" applyFill="1" applyBorder="1" applyAlignment="1" applyProtection="1">
      <alignment horizontal="center"/>
      <protection locked="0"/>
    </xf>
    <xf numFmtId="166" fontId="7" fillId="4" borderId="32" xfId="1" applyNumberFormat="1" applyFont="1" applyFill="1" applyBorder="1" applyAlignment="1" applyProtection="1">
      <alignment horizontal="center"/>
      <protection locked="0"/>
    </xf>
    <xf numFmtId="0" fontId="12" fillId="4" borderId="33" xfId="3" applyFont="1" applyFill="1" applyBorder="1" applyProtection="1">
      <protection locked="0"/>
    </xf>
    <xf numFmtId="0" fontId="7" fillId="4" borderId="0" xfId="3" applyFont="1" applyFill="1" applyBorder="1" applyProtection="1">
      <protection locked="0"/>
    </xf>
    <xf numFmtId="0" fontId="12" fillId="4" borderId="0" xfId="3" applyFont="1" applyFill="1" applyBorder="1" applyProtection="1">
      <protection locked="0"/>
    </xf>
    <xf numFmtId="0" fontId="7" fillId="4" borderId="0" xfId="3" applyFont="1" applyFill="1" applyBorder="1" applyAlignment="1" applyProtection="1">
      <alignment horizontal="center"/>
      <protection locked="0"/>
    </xf>
    <xf numFmtId="9" fontId="7" fillId="4" borderId="0" xfId="5" applyFont="1" applyFill="1" applyBorder="1" applyAlignment="1" applyProtection="1">
      <alignment horizontal="center"/>
      <protection locked="0"/>
    </xf>
    <xf numFmtId="166" fontId="7" fillId="4" borderId="37" xfId="1" applyNumberFormat="1" applyFont="1" applyFill="1" applyBorder="1" applyAlignment="1" applyProtection="1">
      <alignment horizontal="center"/>
      <protection locked="0"/>
    </xf>
    <xf numFmtId="0" fontId="12" fillId="0" borderId="0" xfId="3" applyFont="1" applyFill="1" applyBorder="1" applyProtection="1">
      <protection locked="0"/>
    </xf>
    <xf numFmtId="0" fontId="8" fillId="0" borderId="33" xfId="3" applyFont="1" applyFill="1" applyBorder="1" applyAlignment="1" applyProtection="1">
      <alignment wrapText="1"/>
      <protection locked="0"/>
    </xf>
    <xf numFmtId="0" fontId="8" fillId="0" borderId="0" xfId="3" applyFont="1" applyFill="1" applyBorder="1" applyAlignment="1" applyProtection="1">
      <alignment wrapText="1"/>
      <protection locked="0"/>
    </xf>
    <xf numFmtId="0" fontId="8" fillId="0" borderId="0" xfId="3" applyFont="1" applyFill="1" applyBorder="1" applyAlignment="1" applyProtection="1">
      <alignment horizontal="center" wrapText="1"/>
      <protection locked="0"/>
    </xf>
    <xf numFmtId="9" fontId="8" fillId="0" borderId="0" xfId="5" applyFont="1" applyFill="1" applyBorder="1" applyAlignment="1" applyProtection="1">
      <alignment horizontal="center" wrapText="1"/>
      <protection locked="0"/>
    </xf>
    <xf numFmtId="166" fontId="8" fillId="0" borderId="37" xfId="1" applyNumberFormat="1" applyFont="1" applyFill="1" applyBorder="1" applyAlignment="1" applyProtection="1">
      <alignment horizontal="center" wrapText="1"/>
      <protection locked="0"/>
    </xf>
    <xf numFmtId="0" fontId="1" fillId="14" borderId="58" xfId="0" applyFont="1" applyFill="1" applyBorder="1" applyAlignment="1" applyProtection="1">
      <protection locked="0"/>
    </xf>
    <xf numFmtId="0" fontId="1" fillId="14" borderId="59" xfId="0" applyFont="1" applyFill="1" applyBorder="1" applyAlignment="1" applyProtection="1">
      <protection locked="0"/>
    </xf>
    <xf numFmtId="170" fontId="1" fillId="12" borderId="20" xfId="0" applyNumberFormat="1" applyFont="1" applyFill="1" applyBorder="1" applyAlignment="1" applyProtection="1">
      <alignment horizontal="center" vertical="top" shrinkToFit="1"/>
      <protection locked="0"/>
    </xf>
    <xf numFmtId="9" fontId="1" fillId="12" borderId="20" xfId="0" applyNumberFormat="1" applyFont="1" applyFill="1" applyBorder="1" applyAlignment="1" applyProtection="1">
      <alignment horizontal="center" vertical="top" shrinkToFit="1"/>
      <protection locked="0"/>
    </xf>
    <xf numFmtId="1" fontId="1" fillId="12" borderId="20" xfId="0" applyNumberFormat="1" applyFont="1" applyFill="1" applyBorder="1" applyAlignment="1" applyProtection="1">
      <alignment horizontal="center" vertical="top" shrinkToFit="1"/>
      <protection locked="0"/>
    </xf>
    <xf numFmtId="42" fontId="1" fillId="12" borderId="20" xfId="2" applyNumberFormat="1" applyFont="1" applyFill="1" applyBorder="1" applyProtection="1">
      <protection locked="0"/>
    </xf>
    <xf numFmtId="42" fontId="1" fillId="6" borderId="20" xfId="2" applyNumberFormat="1" applyFont="1" applyFill="1" applyBorder="1" applyProtection="1">
      <protection locked="0"/>
    </xf>
    <xf numFmtId="42" fontId="1" fillId="0" borderId="20" xfId="3" applyNumberFormat="1" applyFont="1" applyFill="1" applyBorder="1" applyProtection="1">
      <protection locked="0"/>
    </xf>
    <xf numFmtId="42" fontId="1" fillId="6" borderId="34" xfId="3" applyNumberFormat="1" applyFont="1" applyFill="1" applyBorder="1" applyProtection="1">
      <protection locked="0"/>
    </xf>
    <xf numFmtId="0" fontId="1" fillId="14" borderId="60" xfId="0" applyFont="1" applyFill="1" applyBorder="1" applyAlignment="1" applyProtection="1">
      <protection locked="0"/>
    </xf>
    <xf numFmtId="0" fontId="1" fillId="14" borderId="61" xfId="0" applyFont="1" applyFill="1" applyBorder="1" applyAlignment="1" applyProtection="1">
      <protection locked="0"/>
    </xf>
    <xf numFmtId="42" fontId="1" fillId="0" borderId="19" xfId="2" applyNumberFormat="1" applyFont="1" applyFill="1" applyBorder="1" applyProtection="1">
      <protection locked="0"/>
    </xf>
    <xf numFmtId="0" fontId="1" fillId="14" borderId="62" xfId="0" applyFont="1" applyFill="1" applyBorder="1" applyAlignment="1" applyProtection="1">
      <protection locked="0"/>
    </xf>
    <xf numFmtId="9" fontId="1" fillId="12" borderId="21" xfId="0" applyNumberFormat="1" applyFont="1" applyFill="1" applyBorder="1" applyAlignment="1" applyProtection="1">
      <alignment horizontal="center" vertical="top" shrinkToFit="1"/>
      <protection locked="0"/>
    </xf>
    <xf numFmtId="0" fontId="1" fillId="14" borderId="63" xfId="0" applyFont="1" applyFill="1" applyBorder="1" applyAlignment="1" applyProtection="1">
      <protection locked="0"/>
    </xf>
    <xf numFmtId="170" fontId="1" fillId="12" borderId="21" xfId="0" applyNumberFormat="1" applyFont="1" applyFill="1" applyBorder="1" applyAlignment="1" applyProtection="1">
      <alignment horizontal="center" vertical="top" shrinkToFit="1"/>
      <protection locked="0"/>
    </xf>
    <xf numFmtId="0" fontId="1" fillId="0" borderId="35" xfId="3" applyFont="1" applyFill="1" applyBorder="1" applyProtection="1">
      <protection locked="0"/>
    </xf>
    <xf numFmtId="0" fontId="1" fillId="0" borderId="36" xfId="3" applyFont="1" applyFill="1" applyBorder="1" applyProtection="1">
      <protection locked="0"/>
    </xf>
    <xf numFmtId="0" fontId="2" fillId="4" borderId="38" xfId="3" applyFont="1" applyFill="1" applyBorder="1" applyAlignment="1" applyProtection="1">
      <alignment horizontal="left"/>
      <protection locked="0"/>
    </xf>
    <xf numFmtId="0" fontId="2" fillId="4" borderId="39" xfId="3" applyFont="1" applyFill="1" applyBorder="1" applyAlignment="1" applyProtection="1">
      <alignment horizontal="right"/>
      <protection locked="0"/>
    </xf>
    <xf numFmtId="0" fontId="2" fillId="4" borderId="39" xfId="3" applyFont="1" applyFill="1" applyBorder="1" applyAlignment="1" applyProtection="1">
      <alignment horizontal="center"/>
      <protection locked="0"/>
    </xf>
    <xf numFmtId="42" fontId="2" fillId="4" borderId="39" xfId="2" applyNumberFormat="1" applyFont="1" applyFill="1" applyBorder="1" applyProtection="1">
      <protection locked="0"/>
    </xf>
    <xf numFmtId="9" fontId="2" fillId="4" borderId="39" xfId="5" applyFont="1" applyFill="1" applyBorder="1" applyAlignment="1" applyProtection="1">
      <alignment horizontal="center"/>
      <protection locked="0"/>
    </xf>
    <xf numFmtId="42" fontId="2" fillId="4" borderId="40" xfId="2" applyNumberFormat="1" applyFont="1" applyFill="1" applyBorder="1" applyProtection="1">
      <protection locked="0"/>
    </xf>
    <xf numFmtId="0" fontId="2" fillId="4" borderId="11" xfId="3" applyFont="1" applyFill="1" applyBorder="1" applyProtection="1">
      <protection locked="0"/>
    </xf>
    <xf numFmtId="0" fontId="2" fillId="4" borderId="10" xfId="3" applyFont="1" applyFill="1" applyBorder="1" applyProtection="1">
      <protection locked="0"/>
    </xf>
    <xf numFmtId="0" fontId="1" fillId="4" borderId="10" xfId="3" applyFont="1" applyFill="1" applyBorder="1" applyProtection="1">
      <protection locked="0"/>
    </xf>
    <xf numFmtId="0" fontId="7" fillId="4" borderId="10" xfId="3" applyFont="1" applyFill="1" applyBorder="1" applyAlignment="1" applyProtection="1">
      <alignment horizontal="center"/>
      <protection locked="0"/>
    </xf>
    <xf numFmtId="9" fontId="7" fillId="4" borderId="10" xfId="5" applyFont="1" applyFill="1" applyBorder="1" applyAlignment="1" applyProtection="1">
      <alignment horizontal="center"/>
      <protection locked="0"/>
    </xf>
    <xf numFmtId="166" fontId="7" fillId="4" borderId="9" xfId="1" applyNumberFormat="1" applyFont="1" applyFill="1" applyBorder="1" applyAlignment="1" applyProtection="1">
      <alignment horizontal="center"/>
      <protection locked="0"/>
    </xf>
    <xf numFmtId="0" fontId="12" fillId="4" borderId="8" xfId="3" applyFont="1" applyFill="1" applyBorder="1" applyAlignment="1" applyProtection="1">
      <protection locked="0"/>
    </xf>
    <xf numFmtId="166" fontId="7" fillId="4" borderId="7" xfId="1" applyNumberFormat="1" applyFont="1" applyFill="1" applyBorder="1" applyAlignment="1" applyProtection="1">
      <alignment horizontal="center"/>
      <protection locked="0"/>
    </xf>
    <xf numFmtId="0" fontId="11" fillId="0" borderId="8" xfId="3" applyFont="1" applyFill="1" applyBorder="1" applyAlignment="1" applyProtection="1">
      <alignment wrapText="1"/>
      <protection locked="0"/>
    </xf>
    <xf numFmtId="0" fontId="11" fillId="0" borderId="0" xfId="3" applyFont="1" applyFill="1" applyBorder="1" applyAlignment="1" applyProtection="1">
      <alignment wrapText="1"/>
      <protection locked="0"/>
    </xf>
    <xf numFmtId="0" fontId="11" fillId="0" borderId="0" xfId="3" applyFont="1" applyFill="1" applyBorder="1" applyAlignment="1" applyProtection="1">
      <alignment horizontal="center" wrapText="1"/>
      <protection locked="0"/>
    </xf>
    <xf numFmtId="166" fontId="8" fillId="0" borderId="7" xfId="1" applyNumberFormat="1" applyFont="1" applyFill="1" applyBorder="1" applyAlignment="1" applyProtection="1">
      <alignment horizontal="center" wrapText="1"/>
      <protection locked="0"/>
    </xf>
    <xf numFmtId="0" fontId="1" fillId="14" borderId="64" xfId="0" applyFont="1" applyFill="1" applyBorder="1" applyAlignment="1" applyProtection="1">
      <protection locked="0"/>
    </xf>
    <xf numFmtId="0" fontId="1" fillId="14" borderId="65" xfId="0" applyFont="1" applyFill="1" applyBorder="1" applyAlignment="1" applyProtection="1">
      <protection locked="0"/>
    </xf>
    <xf numFmtId="0" fontId="1" fillId="14" borderId="65" xfId="0" applyFont="1" applyFill="1" applyBorder="1" applyAlignment="1" applyProtection="1">
      <alignment wrapText="1"/>
      <protection locked="0"/>
    </xf>
    <xf numFmtId="10" fontId="1" fillId="14" borderId="59" xfId="0" applyNumberFormat="1" applyFont="1" applyFill="1" applyBorder="1" applyAlignment="1" applyProtection="1">
      <alignment wrapText="1"/>
      <protection locked="0"/>
    </xf>
    <xf numFmtId="0" fontId="1" fillId="0" borderId="0" xfId="3" applyFont="1" applyFill="1" applyBorder="1" applyAlignment="1" applyProtection="1">
      <alignment horizontal="left" vertical="top" wrapText="1"/>
      <protection locked="0"/>
    </xf>
    <xf numFmtId="42" fontId="1" fillId="12" borderId="21" xfId="2" applyNumberFormat="1" applyFont="1" applyFill="1" applyBorder="1" applyProtection="1">
      <protection locked="0"/>
    </xf>
    <xf numFmtId="171" fontId="1" fillId="6" borderId="20" xfId="2" applyNumberFormat="1" applyFont="1" applyFill="1" applyBorder="1" applyProtection="1">
      <protection locked="0"/>
    </xf>
    <xf numFmtId="42" fontId="1" fillId="6" borderId="22" xfId="2" applyNumberFormat="1" applyFont="1" applyFill="1" applyBorder="1" applyProtection="1">
      <protection locked="0"/>
    </xf>
    <xf numFmtId="0" fontId="1" fillId="14" borderId="66" xfId="0" applyFont="1" applyFill="1" applyBorder="1" applyAlignment="1" applyProtection="1">
      <protection locked="0"/>
    </xf>
    <xf numFmtId="0" fontId="1" fillId="14" borderId="67" xfId="0" applyFont="1" applyFill="1" applyBorder="1" applyAlignment="1" applyProtection="1">
      <protection locked="0"/>
    </xf>
    <xf numFmtId="0" fontId="1" fillId="14" borderId="67" xfId="0" applyFont="1" applyFill="1" applyBorder="1" applyAlignment="1" applyProtection="1">
      <alignment wrapText="1"/>
      <protection locked="0"/>
    </xf>
    <xf numFmtId="10" fontId="1" fillId="14" borderId="61" xfId="0" applyNumberFormat="1" applyFont="1" applyFill="1" applyBorder="1" applyAlignment="1" applyProtection="1">
      <alignment wrapText="1"/>
      <protection locked="0"/>
    </xf>
    <xf numFmtId="171" fontId="1" fillId="6" borderId="19" xfId="2" applyNumberFormat="1" applyFont="1" applyFill="1" applyBorder="1" applyProtection="1">
      <protection locked="0"/>
    </xf>
    <xf numFmtId="9" fontId="1" fillId="0" borderId="19" xfId="5" applyFont="1" applyFill="1" applyBorder="1" applyAlignment="1" applyProtection="1">
      <alignment horizontal="center"/>
      <protection locked="0"/>
    </xf>
    <xf numFmtId="0" fontId="1" fillId="14" borderId="66" xfId="0" applyFont="1" applyFill="1" applyBorder="1" applyAlignment="1" applyProtection="1">
      <alignment wrapText="1"/>
      <protection locked="0"/>
    </xf>
    <xf numFmtId="0" fontId="1" fillId="14" borderId="0" xfId="0" applyFont="1" applyFill="1" applyBorder="1" applyAlignment="1" applyProtection="1">
      <alignment wrapText="1"/>
      <protection locked="0"/>
    </xf>
    <xf numFmtId="10" fontId="1" fillId="14" borderId="62" xfId="0" applyNumberFormat="1" applyFont="1" applyFill="1" applyBorder="1" applyAlignment="1" applyProtection="1">
      <alignment wrapText="1"/>
      <protection locked="0"/>
    </xf>
    <xf numFmtId="42" fontId="1" fillId="6" borderId="19" xfId="2" applyNumberFormat="1" applyFont="1" applyFill="1" applyBorder="1" applyProtection="1">
      <protection locked="0"/>
    </xf>
    <xf numFmtId="0" fontId="1" fillId="0" borderId="6" xfId="3" applyFont="1" applyFill="1" applyBorder="1" applyProtection="1">
      <protection locked="0"/>
    </xf>
    <xf numFmtId="0" fontId="2" fillId="4" borderId="50" xfId="3" applyFont="1" applyFill="1" applyBorder="1" applyAlignment="1" applyProtection="1">
      <alignment horizontal="left"/>
      <protection locked="0"/>
    </xf>
    <xf numFmtId="0" fontId="2" fillId="4" borderId="17" xfId="3" applyFont="1" applyFill="1" applyBorder="1" applyAlignment="1" applyProtection="1">
      <alignment horizontal="right"/>
      <protection locked="0"/>
    </xf>
    <xf numFmtId="0" fontId="2" fillId="4" borderId="23" xfId="3" applyFont="1" applyFill="1" applyBorder="1" applyAlignment="1" applyProtection="1">
      <alignment horizontal="center"/>
      <protection locked="0"/>
    </xf>
    <xf numFmtId="42" fontId="2" fillId="4" borderId="23" xfId="2" applyNumberFormat="1" applyFont="1" applyFill="1" applyBorder="1" applyProtection="1">
      <protection locked="0"/>
    </xf>
    <xf numFmtId="9" fontId="2" fillId="4" borderId="23" xfId="5" applyFont="1" applyFill="1" applyBorder="1" applyAlignment="1" applyProtection="1">
      <alignment horizontal="center"/>
      <protection locked="0"/>
    </xf>
    <xf numFmtId="42" fontId="2" fillId="4" borderId="24" xfId="2" applyNumberFormat="1" applyFont="1" applyFill="1" applyBorder="1" applyProtection="1">
      <protection locked="0"/>
    </xf>
    <xf numFmtId="0" fontId="12" fillId="4" borderId="8" xfId="3" applyFont="1" applyFill="1" applyBorder="1" applyProtection="1">
      <protection locked="0"/>
    </xf>
    <xf numFmtId="0" fontId="1" fillId="14" borderId="68" xfId="0" applyFont="1" applyFill="1" applyBorder="1" applyAlignment="1" applyProtection="1">
      <protection locked="0"/>
    </xf>
    <xf numFmtId="0" fontId="1" fillId="14" borderId="69" xfId="0" applyFont="1" applyFill="1" applyBorder="1" applyAlignment="1" applyProtection="1">
      <protection locked="0"/>
    </xf>
    <xf numFmtId="0" fontId="1" fillId="14" borderId="69" xfId="0" applyFont="1" applyFill="1" applyBorder="1" applyAlignment="1" applyProtection="1">
      <alignment wrapText="1"/>
      <protection locked="0"/>
    </xf>
    <xf numFmtId="8" fontId="1" fillId="14" borderId="69" xfId="0" applyNumberFormat="1" applyFont="1" applyFill="1" applyBorder="1" applyAlignment="1" applyProtection="1">
      <alignment wrapText="1"/>
      <protection locked="0"/>
    </xf>
    <xf numFmtId="9" fontId="1" fillId="14" borderId="70" xfId="0" applyNumberFormat="1" applyFont="1" applyFill="1" applyBorder="1" applyAlignment="1" applyProtection="1">
      <alignment wrapText="1"/>
      <protection locked="0"/>
    </xf>
    <xf numFmtId="0" fontId="1" fillId="14" borderId="71" xfId="0" applyFont="1" applyFill="1" applyBorder="1" applyAlignment="1" applyProtection="1">
      <protection locked="0"/>
    </xf>
    <xf numFmtId="0" fontId="1" fillId="14" borderId="72" xfId="0" applyFont="1" applyFill="1" applyBorder="1" applyAlignment="1" applyProtection="1">
      <protection locked="0"/>
    </xf>
    <xf numFmtId="0" fontId="1" fillId="14" borderId="72" xfId="0" applyFont="1" applyFill="1" applyBorder="1" applyAlignment="1" applyProtection="1">
      <alignment wrapText="1"/>
      <protection locked="0"/>
    </xf>
    <xf numFmtId="8" fontId="1" fillId="14" borderId="73" xfId="0" applyNumberFormat="1" applyFont="1" applyFill="1" applyBorder="1" applyAlignment="1" applyProtection="1">
      <alignment wrapText="1"/>
      <protection locked="0"/>
    </xf>
    <xf numFmtId="0" fontId="1" fillId="14" borderId="0" xfId="0" applyFont="1" applyFill="1" applyAlignment="1" applyProtection="1">
      <protection locked="0"/>
    </xf>
    <xf numFmtId="0" fontId="1" fillId="14" borderId="73" xfId="0" applyFont="1" applyFill="1" applyBorder="1" applyAlignment="1" applyProtection="1">
      <alignment wrapText="1"/>
      <protection locked="0"/>
    </xf>
    <xf numFmtId="42" fontId="1" fillId="0" borderId="21" xfId="2" applyNumberFormat="1" applyFont="1" applyFill="1" applyBorder="1" applyProtection="1">
      <protection locked="0"/>
    </xf>
    <xf numFmtId="42" fontId="1" fillId="6" borderId="21" xfId="2" applyNumberFormat="1" applyFont="1" applyFill="1" applyBorder="1" applyProtection="1">
      <protection locked="0"/>
    </xf>
    <xf numFmtId="49" fontId="1" fillId="12" borderId="47" xfId="3" applyNumberFormat="1" applyFont="1" applyFill="1" applyBorder="1" applyAlignment="1" applyProtection="1">
      <alignment horizontal="left" vertical="top" wrapText="1"/>
      <protection locked="0"/>
    </xf>
    <xf numFmtId="49" fontId="1" fillId="12" borderId="48" xfId="0" applyNumberFormat="1" applyFont="1" applyFill="1" applyBorder="1" applyAlignment="1" applyProtection="1">
      <alignment horizontal="left" vertical="top" shrinkToFit="1"/>
      <protection locked="0"/>
    </xf>
    <xf numFmtId="49" fontId="1" fillId="12" borderId="48" xfId="5" applyNumberFormat="1" applyFont="1" applyFill="1" applyBorder="1" applyAlignment="1" applyProtection="1">
      <alignment horizontal="left" vertical="top" wrapText="1"/>
      <protection locked="0"/>
    </xf>
    <xf numFmtId="49" fontId="1" fillId="12" borderId="48" xfId="3" applyNumberFormat="1" applyFont="1" applyFill="1" applyBorder="1" applyAlignment="1" applyProtection="1">
      <alignment horizontal="left" vertical="top" wrapText="1"/>
      <protection locked="0"/>
    </xf>
    <xf numFmtId="49" fontId="1" fillId="12" borderId="49" xfId="3" applyNumberFormat="1" applyFont="1" applyFill="1" applyBorder="1" applyAlignment="1" applyProtection="1">
      <alignment horizontal="left" vertical="top" wrapText="1"/>
      <protection locked="0"/>
    </xf>
    <xf numFmtId="49" fontId="1" fillId="12" borderId="51" xfId="5" applyNumberFormat="1" applyFont="1" applyFill="1" applyBorder="1" applyAlignment="1" applyProtection="1">
      <alignment horizontal="left" vertical="top" wrapText="1"/>
      <protection locked="0"/>
    </xf>
    <xf numFmtId="49" fontId="1" fillId="12" borderId="51" xfId="3" applyNumberFormat="1" applyFont="1" applyFill="1" applyBorder="1" applyAlignment="1" applyProtection="1">
      <alignment horizontal="left" vertical="top" wrapText="1"/>
      <protection locked="0"/>
    </xf>
    <xf numFmtId="49" fontId="1" fillId="12" borderId="52" xfId="3" applyNumberFormat="1" applyFont="1" applyFill="1" applyBorder="1" applyAlignment="1" applyProtection="1">
      <alignment horizontal="left" vertical="top" wrapText="1"/>
      <protection locked="0"/>
    </xf>
    <xf numFmtId="42" fontId="1" fillId="6" borderId="26" xfId="2" applyNumberFormat="1" applyFont="1" applyFill="1" applyBorder="1" applyProtection="1">
      <protection locked="0"/>
    </xf>
    <xf numFmtId="0" fontId="2" fillId="4" borderId="11" xfId="3" applyFont="1" applyFill="1" applyBorder="1" applyAlignment="1" applyProtection="1">
      <alignment wrapText="1"/>
      <protection locked="0"/>
    </xf>
    <xf numFmtId="0" fontId="1" fillId="14" borderId="70" xfId="0" applyFont="1" applyFill="1" applyBorder="1" applyAlignment="1" applyProtection="1">
      <alignment wrapText="1"/>
      <protection locked="0"/>
    </xf>
    <xf numFmtId="49" fontId="1" fillId="12" borderId="47" xfId="3" applyNumberFormat="1" applyFont="1" applyFill="1" applyBorder="1" applyAlignment="1" applyProtection="1">
      <alignment horizontal="left" vertical="top"/>
      <protection locked="0"/>
    </xf>
    <xf numFmtId="0" fontId="12" fillId="4" borderId="0" xfId="3" applyFont="1" applyFill="1" applyBorder="1" applyAlignment="1" applyProtection="1">
      <alignment wrapText="1"/>
      <protection locked="0"/>
    </xf>
    <xf numFmtId="9" fontId="12" fillId="4" borderId="0" xfId="5" applyFont="1" applyFill="1" applyBorder="1" applyProtection="1">
      <protection locked="0"/>
    </xf>
    <xf numFmtId="0" fontId="12" fillId="4" borderId="7" xfId="3" applyFont="1" applyFill="1" applyBorder="1" applyProtection="1">
      <protection locked="0"/>
    </xf>
    <xf numFmtId="0" fontId="7" fillId="4" borderId="8" xfId="3" applyFont="1" applyFill="1" applyBorder="1" applyAlignment="1" applyProtection="1">
      <alignment horizontal="left" indent="1"/>
      <protection locked="0"/>
    </xf>
    <xf numFmtId="164" fontId="12" fillId="4" borderId="0" xfId="2" applyNumberFormat="1" applyFont="1" applyFill="1" applyBorder="1" applyProtection="1">
      <protection locked="0"/>
    </xf>
    <xf numFmtId="9" fontId="12" fillId="4" borderId="0" xfId="5" applyFont="1" applyFill="1" applyBorder="1" applyAlignment="1" applyProtection="1">
      <alignment horizontal="center"/>
      <protection locked="0"/>
    </xf>
    <xf numFmtId="44" fontId="12" fillId="4" borderId="7" xfId="2" applyFont="1" applyFill="1" applyBorder="1" applyProtection="1">
      <protection locked="0"/>
    </xf>
    <xf numFmtId="49" fontId="1" fillId="12" borderId="53" xfId="0" applyNumberFormat="1" applyFont="1" applyFill="1" applyBorder="1" applyAlignment="1" applyProtection="1">
      <alignment horizontal="left" vertical="top" shrinkToFit="1"/>
      <protection locked="0"/>
    </xf>
    <xf numFmtId="49" fontId="1" fillId="12" borderId="54" xfId="0" applyNumberFormat="1" applyFont="1" applyFill="1" applyBorder="1" applyAlignment="1" applyProtection="1">
      <alignment horizontal="left" vertical="top" shrinkToFit="1"/>
      <protection locked="0"/>
    </xf>
    <xf numFmtId="49" fontId="1" fillId="12" borderId="55" xfId="5" applyNumberFormat="1" applyFont="1" applyFill="1" applyBorder="1" applyAlignment="1" applyProtection="1">
      <alignment horizontal="left" vertical="top" wrapText="1"/>
      <protection locked="0"/>
    </xf>
    <xf numFmtId="0" fontId="17" fillId="0" borderId="0" xfId="3" applyFont="1" applyFill="1" applyBorder="1" applyAlignment="1" applyProtection="1">
      <alignment horizontal="left" vertical="top" wrapText="1"/>
      <protection locked="0"/>
    </xf>
    <xf numFmtId="169" fontId="17" fillId="0" borderId="0" xfId="3" applyNumberFormat="1" applyFont="1" applyFill="1" applyBorder="1" applyAlignment="1" applyProtection="1">
      <alignment horizontal="left" vertical="top" wrapText="1"/>
      <protection locked="0"/>
    </xf>
    <xf numFmtId="49" fontId="1" fillId="12" borderId="53" xfId="3" applyNumberFormat="1" applyFont="1" applyFill="1" applyBorder="1" applyAlignment="1" applyProtection="1">
      <alignment horizontal="left" vertical="top" wrapText="1"/>
      <protection locked="0"/>
    </xf>
    <xf numFmtId="49" fontId="1" fillId="12" borderId="56" xfId="5" applyNumberFormat="1" applyFont="1" applyFill="1" applyBorder="1" applyAlignment="1" applyProtection="1">
      <alignment horizontal="left" vertical="top" wrapText="1"/>
      <protection locked="0"/>
    </xf>
    <xf numFmtId="9" fontId="1" fillId="0" borderId="21" xfId="5" applyFont="1" applyFill="1" applyBorder="1" applyAlignment="1" applyProtection="1">
      <alignment horizontal="center"/>
      <protection locked="0"/>
    </xf>
    <xf numFmtId="0" fontId="2" fillId="4" borderId="17" xfId="3" applyFont="1" applyFill="1" applyBorder="1" applyAlignment="1" applyProtection="1">
      <alignment horizontal="center"/>
      <protection locked="0"/>
    </xf>
    <xf numFmtId="42" fontId="2" fillId="4" borderId="17" xfId="2" applyNumberFormat="1" applyFont="1" applyFill="1" applyBorder="1" applyProtection="1">
      <protection locked="0"/>
    </xf>
    <xf numFmtId="9" fontId="2" fillId="4" borderId="17" xfId="5" applyFont="1" applyFill="1" applyBorder="1" applyAlignment="1" applyProtection="1">
      <alignment horizontal="center"/>
      <protection locked="0"/>
    </xf>
    <xf numFmtId="42" fontId="2" fillId="4" borderId="57" xfId="2" applyNumberFormat="1" applyFont="1" applyFill="1" applyBorder="1" applyProtection="1">
      <protection locked="0"/>
    </xf>
    <xf numFmtId="0" fontId="3" fillId="4" borderId="3" xfId="3" applyFont="1" applyFill="1" applyBorder="1" applyAlignment="1" applyProtection="1">
      <alignment horizontal="right"/>
      <protection locked="0"/>
    </xf>
    <xf numFmtId="0" fontId="3" fillId="4" borderId="2" xfId="3" applyFont="1" applyFill="1" applyBorder="1" applyAlignment="1" applyProtection="1">
      <alignment horizontal="right"/>
      <protection locked="0"/>
    </xf>
    <xf numFmtId="0" fontId="3" fillId="4" borderId="2" xfId="3" applyFont="1" applyFill="1" applyBorder="1" applyAlignment="1" applyProtection="1">
      <alignment horizontal="left"/>
      <protection locked="0"/>
    </xf>
    <xf numFmtId="0" fontId="3" fillId="4" borderId="2" xfId="3" applyFont="1" applyFill="1" applyBorder="1" applyAlignment="1" applyProtection="1">
      <alignment horizontal="center"/>
      <protection locked="0"/>
    </xf>
    <xf numFmtId="42" fontId="3" fillId="4" borderId="2" xfId="2" applyNumberFormat="1" applyFont="1" applyFill="1" applyBorder="1" applyProtection="1">
      <protection locked="0"/>
    </xf>
    <xf numFmtId="9" fontId="3" fillId="4" borderId="2" xfId="5" applyFont="1" applyFill="1" applyBorder="1" applyAlignment="1" applyProtection="1">
      <alignment horizontal="center"/>
      <protection locked="0"/>
    </xf>
    <xf numFmtId="42" fontId="3" fillId="4" borderId="1" xfId="2" applyNumberFormat="1" applyFont="1" applyFill="1" applyBorder="1" applyProtection="1">
      <protection locked="0"/>
    </xf>
    <xf numFmtId="0" fontId="3" fillId="4" borderId="11" xfId="3" applyFont="1" applyFill="1" applyBorder="1" applyProtection="1">
      <protection locked="0"/>
    </xf>
    <xf numFmtId="0" fontId="2" fillId="4" borderId="9" xfId="3" applyFont="1" applyFill="1" applyBorder="1" applyProtection="1">
      <protection locked="0"/>
    </xf>
    <xf numFmtId="0" fontId="1" fillId="0" borderId="0" xfId="3" applyProtection="1">
      <protection locked="0"/>
    </xf>
    <xf numFmtId="0" fontId="4" fillId="4" borderId="8" xfId="3" applyFont="1" applyFill="1" applyBorder="1" applyProtection="1">
      <protection locked="0"/>
    </xf>
    <xf numFmtId="0" fontId="2" fillId="4" borderId="0" xfId="3" applyFont="1" applyFill="1" applyProtection="1">
      <protection locked="0"/>
    </xf>
    <xf numFmtId="0" fontId="2" fillId="4" borderId="7" xfId="3" applyFont="1" applyFill="1" applyBorder="1" applyProtection="1">
      <protection locked="0"/>
    </xf>
    <xf numFmtId="0" fontId="14" fillId="0" borderId="8" xfId="3" applyFont="1" applyBorder="1" applyProtection="1">
      <protection locked="0"/>
    </xf>
    <xf numFmtId="0" fontId="14" fillId="0" borderId="0" xfId="3" applyFont="1" applyProtection="1">
      <protection locked="0"/>
    </xf>
    <xf numFmtId="0" fontId="7" fillId="0" borderId="0" xfId="3" applyFont="1" applyFill="1" applyAlignment="1" applyProtection="1">
      <alignment horizontal="center" wrapText="1"/>
      <protection locked="0"/>
    </xf>
    <xf numFmtId="9" fontId="7" fillId="0" borderId="0" xfId="5" applyFont="1" applyFill="1" applyBorder="1" applyAlignment="1" applyProtection="1">
      <alignment horizontal="center" wrapText="1"/>
      <protection locked="0"/>
    </xf>
    <xf numFmtId="0" fontId="7" fillId="0" borderId="7" xfId="3" applyFont="1" applyFill="1" applyBorder="1" applyAlignment="1" applyProtection="1">
      <alignment horizontal="center" wrapText="1"/>
      <protection locked="0"/>
    </xf>
    <xf numFmtId="0" fontId="1" fillId="0" borderId="27" xfId="0" applyFont="1" applyBorder="1" applyProtection="1">
      <protection locked="0"/>
    </xf>
    <xf numFmtId="0" fontId="1" fillId="7" borderId="25" xfId="2" applyNumberFormat="1" applyFont="1" applyFill="1" applyBorder="1" applyProtection="1">
      <protection locked="0"/>
    </xf>
    <xf numFmtId="42" fontId="1" fillId="7" borderId="41" xfId="2" applyNumberFormat="1" applyFont="1" applyFill="1" applyBorder="1" applyProtection="1">
      <protection locked="0"/>
    </xf>
    <xf numFmtId="9" fontId="1" fillId="0" borderId="0" xfId="5" applyFont="1" applyFill="1" applyBorder="1" applyAlignment="1" applyProtection="1">
      <alignment horizontal="center"/>
      <protection locked="0"/>
    </xf>
    <xf numFmtId="9" fontId="1" fillId="0" borderId="7" xfId="5" applyFont="1" applyFill="1" applyBorder="1" applyAlignment="1" applyProtection="1">
      <alignment horizontal="center"/>
      <protection locked="0"/>
    </xf>
    <xf numFmtId="0" fontId="1" fillId="14" borderId="74" xfId="0" applyFont="1" applyFill="1" applyBorder="1" applyAlignment="1" applyProtection="1">
      <protection locked="0"/>
    </xf>
    <xf numFmtId="0" fontId="1" fillId="12" borderId="25" xfId="2" applyNumberFormat="1" applyFont="1" applyFill="1" applyBorder="1" applyProtection="1">
      <protection locked="0"/>
    </xf>
    <xf numFmtId="42" fontId="1" fillId="0" borderId="20" xfId="2" applyNumberFormat="1" applyFont="1" applyBorder="1" applyProtection="1">
      <protection locked="0"/>
    </xf>
    <xf numFmtId="0" fontId="1" fillId="14" borderId="75" xfId="0" applyFont="1" applyFill="1" applyBorder="1" applyAlignment="1" applyProtection="1">
      <protection locked="0"/>
    </xf>
    <xf numFmtId="0" fontId="1" fillId="7" borderId="27" xfId="0" applyFont="1" applyFill="1" applyBorder="1" applyProtection="1">
      <protection locked="0"/>
    </xf>
    <xf numFmtId="0" fontId="1" fillId="12" borderId="27" xfId="0" applyFont="1" applyFill="1" applyBorder="1" applyProtection="1">
      <protection locked="0"/>
    </xf>
    <xf numFmtId="9" fontId="2" fillId="0" borderId="7" xfId="5" applyFont="1" applyFill="1" applyBorder="1" applyAlignment="1" applyProtection="1">
      <alignment horizontal="center"/>
      <protection locked="0"/>
    </xf>
    <xf numFmtId="0" fontId="3" fillId="0" borderId="6" xfId="3" applyFont="1" applyBorder="1" applyProtection="1">
      <protection locked="0"/>
    </xf>
    <xf numFmtId="0" fontId="3" fillId="4" borderId="16" xfId="3" applyFont="1" applyFill="1" applyBorder="1" applyAlignment="1" applyProtection="1">
      <alignment horizontal="left"/>
      <protection locked="0"/>
    </xf>
    <xf numFmtId="0" fontId="3" fillId="4" borderId="17" xfId="3" applyFont="1" applyFill="1" applyBorder="1" applyProtection="1">
      <protection locked="0"/>
    </xf>
    <xf numFmtId="42" fontId="3" fillId="8" borderId="28" xfId="2" applyNumberFormat="1" applyFont="1" applyFill="1" applyBorder="1" applyProtection="1">
      <protection locked="0"/>
    </xf>
    <xf numFmtId="42" fontId="3" fillId="8" borderId="17" xfId="2" applyNumberFormat="1" applyFont="1" applyFill="1" applyBorder="1" applyAlignment="1" applyProtection="1">
      <alignment horizontal="center"/>
      <protection locked="0"/>
    </xf>
    <xf numFmtId="42" fontId="3" fillId="8" borderId="29" xfId="2" applyNumberFormat="1" applyFont="1" applyFill="1" applyBorder="1" applyProtection="1">
      <protection locked="0"/>
    </xf>
    <xf numFmtId="0" fontId="2" fillId="0" borderId="0" xfId="3" applyFont="1" applyProtection="1">
      <protection locked="0"/>
    </xf>
    <xf numFmtId="0" fontId="18" fillId="0" borderId="0" xfId="3" applyFont="1" applyAlignment="1" applyProtection="1">
      <alignment horizontal="center"/>
      <protection locked="0"/>
    </xf>
    <xf numFmtId="0" fontId="2" fillId="0" borderId="11" xfId="3" applyFont="1" applyBorder="1" applyProtection="1">
      <protection locked="0"/>
    </xf>
    <xf numFmtId="0" fontId="2" fillId="0" borderId="10" xfId="3" applyFont="1" applyBorder="1" applyProtection="1">
      <protection locked="0"/>
    </xf>
    <xf numFmtId="49" fontId="2" fillId="0" borderId="10" xfId="3" applyNumberFormat="1" applyFont="1" applyBorder="1" applyProtection="1">
      <protection locked="0"/>
    </xf>
    <xf numFmtId="9" fontId="1" fillId="0" borderId="10" xfId="5" applyFont="1" applyFill="1" applyBorder="1" applyAlignment="1" applyProtection="1">
      <alignment horizontal="center"/>
      <protection locked="0"/>
    </xf>
    <xf numFmtId="166" fontId="2" fillId="0" borderId="9" xfId="1" applyNumberFormat="1" applyFont="1" applyFill="1" applyBorder="1" applyAlignment="1" applyProtection="1">
      <protection locked="0"/>
    </xf>
    <xf numFmtId="0" fontId="2" fillId="0" borderId="6" xfId="3" applyFont="1" applyBorder="1" applyProtection="1">
      <protection locked="0"/>
    </xf>
    <xf numFmtId="0" fontId="2" fillId="0" borderId="5" xfId="3" applyFont="1" applyBorder="1" applyProtection="1">
      <protection locked="0"/>
    </xf>
    <xf numFmtId="49" fontId="2" fillId="0" borderId="5" xfId="3" applyNumberFormat="1" applyFont="1" applyBorder="1" applyProtection="1">
      <protection locked="0"/>
    </xf>
    <xf numFmtId="166" fontId="2" fillId="0" borderId="4" xfId="1" applyNumberFormat="1" applyFont="1" applyFill="1" applyBorder="1" applyAlignment="1" applyProtection="1">
      <protection locked="0"/>
    </xf>
    <xf numFmtId="170" fontId="2" fillId="4" borderId="39" xfId="3" applyNumberFormat="1" applyFont="1" applyFill="1" applyBorder="1" applyAlignment="1" applyProtection="1">
      <alignment horizontal="right"/>
      <protection locked="0"/>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105" customFormat="1" ht="18" x14ac:dyDescent="0.25">
      <c r="A1" s="135" t="s">
        <v>0</v>
      </c>
      <c r="B1" s="135"/>
      <c r="C1" s="135"/>
    </row>
    <row r="2" spans="1:3" s="106" customFormat="1" ht="18" x14ac:dyDescent="0.25">
      <c r="A2" s="135" t="s">
        <v>1</v>
      </c>
      <c r="B2" s="135"/>
      <c r="C2" s="135"/>
    </row>
    <row r="3" spans="1:3" s="107" customFormat="1" ht="13.5" thickBot="1" x14ac:dyDescent="0.25">
      <c r="A3" s="106"/>
      <c r="B3" s="106"/>
      <c r="C3" s="106"/>
    </row>
    <row r="4" spans="1:3" s="106" customFormat="1" ht="15.75" thickBot="1" x14ac:dyDescent="0.25">
      <c r="A4" s="108" t="s">
        <v>2</v>
      </c>
      <c r="B4" s="109" t="s">
        <v>3</v>
      </c>
      <c r="C4" s="109" t="s">
        <v>4</v>
      </c>
    </row>
    <row r="5" spans="1:3" s="106" customFormat="1" ht="29.25" thickBot="1" x14ac:dyDescent="0.25">
      <c r="A5" s="12" t="s">
        <v>5</v>
      </c>
      <c r="B5" s="11" t="s">
        <v>6</v>
      </c>
      <c r="C5" s="10">
        <v>44963</v>
      </c>
    </row>
    <row r="6" spans="1:3" s="106" customFormat="1" ht="29.25" thickBot="1" x14ac:dyDescent="0.25">
      <c r="A6" s="12" t="s">
        <v>7</v>
      </c>
      <c r="B6" s="11" t="s">
        <v>8</v>
      </c>
      <c r="C6" s="10">
        <v>45145</v>
      </c>
    </row>
    <row r="8" spans="1:3" ht="17.25" customHeight="1" x14ac:dyDescent="0.2">
      <c r="A8" s="128" t="s">
        <v>9</v>
      </c>
      <c r="B8" s="128"/>
      <c r="C8" s="128"/>
    </row>
    <row r="9" spans="1:3" ht="74.25" customHeight="1" x14ac:dyDescent="0.2">
      <c r="A9" s="134" t="s">
        <v>10</v>
      </c>
      <c r="B9" s="134"/>
      <c r="C9" s="134"/>
    </row>
    <row r="10" spans="1:3" ht="45.75" customHeight="1" x14ac:dyDescent="0.2">
      <c r="A10" s="134" t="s">
        <v>11</v>
      </c>
      <c r="B10" s="134"/>
      <c r="C10" s="134"/>
    </row>
    <row r="11" spans="1:3" ht="90" customHeight="1" x14ac:dyDescent="0.2">
      <c r="A11" s="134" t="s">
        <v>12</v>
      </c>
      <c r="B11" s="134"/>
      <c r="C11" s="134"/>
    </row>
    <row r="12" spans="1:3" ht="11.25" customHeight="1" x14ac:dyDescent="0.2">
      <c r="A12" s="132"/>
      <c r="B12" s="132"/>
      <c r="C12" s="132"/>
    </row>
    <row r="13" spans="1:3" ht="15" customHeight="1" x14ac:dyDescent="0.2">
      <c r="A13" s="128" t="s">
        <v>13</v>
      </c>
      <c r="B13" s="128"/>
      <c r="C13" s="128"/>
    </row>
    <row r="14" spans="1:3" ht="65.25" customHeight="1" x14ac:dyDescent="0.2">
      <c r="A14" s="134" t="s">
        <v>14</v>
      </c>
      <c r="B14" s="134"/>
      <c r="C14" s="134"/>
    </row>
    <row r="15" spans="1:3" s="3" customFormat="1" ht="50.25" customHeight="1" x14ac:dyDescent="0.2">
      <c r="A15" s="134" t="s">
        <v>15</v>
      </c>
      <c r="B15" s="134"/>
      <c r="C15" s="134"/>
    </row>
    <row r="16" spans="1:3" x14ac:dyDescent="0.2">
      <c r="A16" s="132"/>
      <c r="B16" s="132"/>
      <c r="C16" s="132"/>
    </row>
    <row r="17" spans="1:3" ht="16.5" customHeight="1" x14ac:dyDescent="0.2">
      <c r="A17" s="133" t="s">
        <v>16</v>
      </c>
      <c r="B17" s="133"/>
      <c r="C17" s="133"/>
    </row>
    <row r="18" spans="1:3" ht="30.75" customHeight="1" x14ac:dyDescent="0.2">
      <c r="A18" s="131" t="s">
        <v>17</v>
      </c>
      <c r="B18" s="131"/>
      <c r="C18" s="131"/>
    </row>
    <row r="19" spans="1:3" ht="30" customHeight="1" x14ac:dyDescent="0.2">
      <c r="A19" s="131" t="s">
        <v>18</v>
      </c>
      <c r="B19" s="131"/>
      <c r="C19" s="131"/>
    </row>
    <row r="20" spans="1:3" s="3" customFormat="1" ht="24.75" customHeight="1" x14ac:dyDescent="0.2">
      <c r="A20" s="131" t="s">
        <v>19</v>
      </c>
      <c r="B20" s="131"/>
      <c r="C20" s="131"/>
    </row>
    <row r="21" spans="1:3" ht="30" customHeight="1" x14ac:dyDescent="0.2">
      <c r="A21" s="131" t="s">
        <v>20</v>
      </c>
      <c r="B21" s="131"/>
      <c r="C21" s="131"/>
    </row>
    <row r="22" spans="1:3" x14ac:dyDescent="0.2">
      <c r="A22" s="132"/>
      <c r="B22" s="132"/>
      <c r="C22" s="132"/>
    </row>
    <row r="23" spans="1:3" ht="12.75" customHeight="1" x14ac:dyDescent="0.2">
      <c r="A23" s="133" t="s">
        <v>21</v>
      </c>
      <c r="B23" s="133"/>
      <c r="C23" s="133"/>
    </row>
    <row r="24" spans="1:3" s="3" customFormat="1" ht="172.5" customHeight="1" x14ac:dyDescent="0.2">
      <c r="A24" s="130" t="s">
        <v>22</v>
      </c>
      <c r="B24" s="130"/>
      <c r="C24" s="130"/>
    </row>
    <row r="25" spans="1:3" ht="174.75" customHeight="1" x14ac:dyDescent="0.2">
      <c r="A25" s="131" t="s">
        <v>23</v>
      </c>
      <c r="B25" s="131"/>
      <c r="C25" s="131"/>
    </row>
    <row r="26" spans="1:3" x14ac:dyDescent="0.2">
      <c r="A26" s="132"/>
      <c r="B26" s="132"/>
      <c r="C26" s="132"/>
    </row>
    <row r="27" spans="1:3" ht="13.5" customHeight="1" x14ac:dyDescent="0.2">
      <c r="A27" s="133" t="s">
        <v>24</v>
      </c>
      <c r="B27" s="133"/>
      <c r="C27" s="133"/>
    </row>
    <row r="28" spans="1:3" ht="54" customHeight="1" x14ac:dyDescent="0.2">
      <c r="A28" s="131" t="s">
        <v>25</v>
      </c>
      <c r="B28" s="131"/>
      <c r="C28" s="131"/>
    </row>
    <row r="29" spans="1:3" ht="31.5" customHeight="1" x14ac:dyDescent="0.2">
      <c r="A29" s="131" t="s">
        <v>26</v>
      </c>
      <c r="B29" s="131"/>
      <c r="C29" s="131"/>
    </row>
    <row r="30" spans="1:3" ht="55.5" customHeight="1" x14ac:dyDescent="0.2">
      <c r="A30" s="131" t="s">
        <v>27</v>
      </c>
      <c r="B30" s="131"/>
      <c r="C30" s="131"/>
    </row>
    <row r="31" spans="1:3" x14ac:dyDescent="0.2">
      <c r="A31" s="132"/>
      <c r="B31" s="132"/>
      <c r="C31" s="132"/>
    </row>
    <row r="32" spans="1:3" x14ac:dyDescent="0.2">
      <c r="A32" s="128" t="s">
        <v>28</v>
      </c>
      <c r="B32" s="128"/>
      <c r="C32" s="128"/>
    </row>
    <row r="33" spans="1:6" ht="43.5" customHeight="1" x14ac:dyDescent="0.2">
      <c r="A33" s="134" t="s">
        <v>29</v>
      </c>
      <c r="B33" s="134"/>
      <c r="C33" s="134"/>
    </row>
    <row r="35" spans="1:6" x14ac:dyDescent="0.2">
      <c r="A35" s="128" t="s">
        <v>30</v>
      </c>
      <c r="B35" s="128"/>
      <c r="C35" s="128"/>
    </row>
    <row r="36" spans="1:6" ht="54" customHeight="1" x14ac:dyDescent="0.2">
      <c r="A36" s="134" t="s">
        <v>31</v>
      </c>
      <c r="B36" s="134"/>
      <c r="C36" s="134"/>
    </row>
    <row r="37" spans="1:6" x14ac:dyDescent="0.2">
      <c r="A37" s="132"/>
      <c r="B37" s="132"/>
      <c r="C37" s="132"/>
    </row>
    <row r="38" spans="1:6" x14ac:dyDescent="0.2">
      <c r="A38" s="128" t="s">
        <v>32</v>
      </c>
      <c r="B38" s="128"/>
      <c r="C38" s="128"/>
    </row>
    <row r="39" spans="1:6" ht="86.25" customHeight="1" x14ac:dyDescent="0.2">
      <c r="A39" s="129" t="s">
        <v>33</v>
      </c>
      <c r="B39" s="129"/>
      <c r="C39" s="129"/>
      <c r="D39" s="65"/>
      <c r="E39" s="65"/>
      <c r="F39" s="65"/>
    </row>
    <row r="41" spans="1:6" x14ac:dyDescent="0.2">
      <c r="A41" s="128" t="s">
        <v>34</v>
      </c>
      <c r="B41" s="128"/>
      <c r="C41" s="128"/>
    </row>
    <row r="42" spans="1:6" ht="77.25" customHeight="1" x14ac:dyDescent="0.2">
      <c r="A42" s="134" t="s">
        <v>35</v>
      </c>
      <c r="B42" s="134"/>
      <c r="C42" s="134"/>
    </row>
  </sheetData>
  <sheetProtection algorithmName="SHA-512" hashValue="8clwf5VrGl+J/lRGhlkNRXEBsolkfCdgTTgyLxJFeOge25xT/D6bQYyWQ+4zFJKXPwlZg44H0XXrxjZ51Q5oyg==" saltValue="6eFHIepbqNH3UF9CgkM3OQ=="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3" orientation="portrait" horizontalDpi="4294967295" verticalDpi="4294967295" r:id="rId1"/>
  <headerFooter>
    <oddFooter>&amp;LCity of Santa Monica
Exhibit C2 -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75"/>
  <sheetViews>
    <sheetView showGridLines="0" zoomScale="80" zoomScaleNormal="80" workbookViewId="0">
      <selection activeCell="N1" sqref="N1"/>
    </sheetView>
  </sheetViews>
  <sheetFormatPr defaultColWidth="8.85546875" defaultRowHeight="12.75" outlineLevelRow="1" x14ac:dyDescent="0.2"/>
  <cols>
    <col min="1" max="1" width="26.140625" style="201" customWidth="1"/>
    <col min="2" max="2" width="29.5703125" style="201" customWidth="1"/>
    <col min="3" max="3" width="34.28515625" style="201" customWidth="1"/>
    <col min="4" max="4" width="11.140625" style="201" customWidth="1"/>
    <col min="5" max="5" width="10.85546875" style="201" customWidth="1"/>
    <col min="6" max="6" width="10" style="201" customWidth="1"/>
    <col min="7" max="9" width="14.85546875" style="201" customWidth="1"/>
    <col min="10" max="12" width="14.7109375" style="201" customWidth="1"/>
    <col min="13" max="13" width="14.7109375" style="207" customWidth="1"/>
    <col min="14" max="14" width="16.7109375" style="208" customWidth="1"/>
    <col min="15" max="16384" width="8.85546875" style="158"/>
  </cols>
  <sheetData>
    <row r="1" spans="1:14" ht="18" x14ac:dyDescent="0.25">
      <c r="A1" s="153" t="s">
        <v>36</v>
      </c>
      <c r="B1" s="154"/>
      <c r="C1" s="155"/>
      <c r="D1" s="155"/>
      <c r="E1" s="155"/>
      <c r="F1" s="155"/>
      <c r="G1" s="155"/>
      <c r="H1" s="155"/>
      <c r="I1" s="155"/>
      <c r="J1" s="155"/>
      <c r="K1" s="155"/>
      <c r="L1" s="155"/>
      <c r="M1" s="156"/>
      <c r="N1" s="157"/>
    </row>
    <row r="2" spans="1:14" ht="18" x14ac:dyDescent="0.2">
      <c r="A2" s="159" t="s">
        <v>37</v>
      </c>
      <c r="B2" s="154"/>
      <c r="C2" s="155"/>
      <c r="D2" s="155"/>
      <c r="E2" s="155"/>
      <c r="F2" s="155"/>
      <c r="G2" s="155"/>
      <c r="H2" s="155"/>
      <c r="I2" s="155"/>
      <c r="J2" s="155"/>
      <c r="K2" s="155"/>
      <c r="L2" s="155"/>
      <c r="M2" s="156"/>
      <c r="N2" s="157"/>
    </row>
    <row r="3" spans="1:14" ht="13.5" thickBot="1" x14ac:dyDescent="0.25">
      <c r="A3" s="154"/>
      <c r="B3" s="154"/>
      <c r="C3" s="155"/>
      <c r="D3" s="155"/>
      <c r="E3" s="155"/>
      <c r="F3" s="155"/>
      <c r="G3" s="155"/>
      <c r="H3" s="155"/>
      <c r="I3" s="155"/>
      <c r="J3" s="155"/>
      <c r="K3" s="155"/>
      <c r="L3" s="155"/>
      <c r="M3" s="156"/>
      <c r="N3" s="157"/>
    </row>
    <row r="4" spans="1:14" ht="13.5" thickBot="1" x14ac:dyDescent="0.25">
      <c r="A4" s="160" t="s">
        <v>38</v>
      </c>
      <c r="B4" s="161"/>
      <c r="C4" s="161"/>
      <c r="D4" s="161"/>
      <c r="E4" s="161"/>
      <c r="F4" s="161"/>
      <c r="G4" s="161"/>
      <c r="H4" s="161"/>
      <c r="I4" s="161"/>
      <c r="J4" s="161"/>
      <c r="K4" s="161"/>
      <c r="L4" s="161"/>
      <c r="M4" s="162"/>
      <c r="N4" s="163"/>
    </row>
    <row r="5" spans="1:14" ht="33.75" x14ac:dyDescent="0.2">
      <c r="A5" s="164"/>
      <c r="B5" s="165"/>
      <c r="C5" s="165"/>
      <c r="D5" s="165"/>
      <c r="E5" s="165"/>
      <c r="F5" s="165"/>
      <c r="G5" s="166" t="s">
        <v>39</v>
      </c>
      <c r="H5" s="166" t="s">
        <v>40</v>
      </c>
      <c r="I5" s="166" t="s">
        <v>41</v>
      </c>
      <c r="J5" s="166" t="s">
        <v>42</v>
      </c>
      <c r="K5" s="166" t="s">
        <v>43</v>
      </c>
      <c r="L5" s="166" t="s">
        <v>44</v>
      </c>
      <c r="M5" s="167" t="s">
        <v>45</v>
      </c>
      <c r="N5" s="168" t="s">
        <v>46</v>
      </c>
    </row>
    <row r="6" spans="1:14" x14ac:dyDescent="0.2">
      <c r="A6" s="169" t="s">
        <v>47</v>
      </c>
      <c r="B6" s="170" t="s">
        <v>48</v>
      </c>
      <c r="C6" s="170"/>
      <c r="D6" s="171" t="str">
        <f>A24</f>
        <v>1A.  Staff Salaries</v>
      </c>
      <c r="E6" s="158"/>
      <c r="F6" s="158"/>
      <c r="G6" s="172">
        <f t="shared" ref="G6:I6" si="0">G65</f>
        <v>30518185</v>
      </c>
      <c r="H6" s="172">
        <f t="shared" si="0"/>
        <v>72038</v>
      </c>
      <c r="I6" s="172">
        <f t="shared" si="0"/>
        <v>30446147</v>
      </c>
      <c r="J6" s="172">
        <f t="shared" ref="J6:K6" si="1">J65</f>
        <v>36162.850000000006</v>
      </c>
      <c r="K6" s="172">
        <f t="shared" si="1"/>
        <v>36092.92</v>
      </c>
      <c r="L6" s="172">
        <f>L65</f>
        <v>72255.77</v>
      </c>
      <c r="M6" s="173">
        <f t="shared" ref="M6:M13" si="2">IFERROR(L6/H6,"N/A")</f>
        <v>1.0030229878675143</v>
      </c>
      <c r="N6" s="174">
        <f>N65</f>
        <v>30518185</v>
      </c>
    </row>
    <row r="7" spans="1:14" x14ac:dyDescent="0.2">
      <c r="A7" s="169" t="s">
        <v>49</v>
      </c>
      <c r="B7" s="175" t="s">
        <v>50</v>
      </c>
      <c r="C7" s="175"/>
      <c r="D7" s="171" t="str">
        <f>A67</f>
        <v>1B.  Staff Fringe Benefits</v>
      </c>
      <c r="E7" s="158"/>
      <c r="F7" s="158"/>
      <c r="G7" s="172">
        <f t="shared" ref="G7:I7" si="3">G80</f>
        <v>11291728.449999999</v>
      </c>
      <c r="H7" s="172">
        <f t="shared" si="3"/>
        <v>26654.059999999998</v>
      </c>
      <c r="I7" s="172">
        <f t="shared" si="3"/>
        <v>11265074.390000001</v>
      </c>
      <c r="J7" s="172">
        <f>J80</f>
        <v>13380.259999999998</v>
      </c>
      <c r="K7" s="172">
        <f>K80</f>
        <v>13055.960000000001</v>
      </c>
      <c r="L7" s="172">
        <f>L80</f>
        <v>26436.22</v>
      </c>
      <c r="M7" s="173">
        <f t="shared" si="2"/>
        <v>0.99182713627867591</v>
      </c>
      <c r="N7" s="174">
        <f>N80</f>
        <v>11291728.449999999</v>
      </c>
    </row>
    <row r="8" spans="1:14" x14ac:dyDescent="0.2">
      <c r="A8" s="176"/>
      <c r="B8" s="158"/>
      <c r="C8" s="158"/>
      <c r="D8" s="171" t="str">
        <f>A82</f>
        <v>2.  Consultant Services</v>
      </c>
      <c r="E8" s="158"/>
      <c r="F8" s="158"/>
      <c r="G8" s="172">
        <f t="shared" ref="G8:I8" si="4">G93</f>
        <v>390516</v>
      </c>
      <c r="H8" s="172">
        <f t="shared" si="4"/>
        <v>0</v>
      </c>
      <c r="I8" s="172">
        <f t="shared" si="4"/>
        <v>390516</v>
      </c>
      <c r="J8" s="172">
        <f>J93</f>
        <v>0</v>
      </c>
      <c r="K8" s="172">
        <f>K93</f>
        <v>0</v>
      </c>
      <c r="L8" s="172">
        <f>L93</f>
        <v>0</v>
      </c>
      <c r="M8" s="173" t="str">
        <f t="shared" si="2"/>
        <v>N/A</v>
      </c>
      <c r="N8" s="174">
        <f>N93</f>
        <v>390516</v>
      </c>
    </row>
    <row r="9" spans="1:14" x14ac:dyDescent="0.2">
      <c r="A9" s="176"/>
      <c r="B9" s="158"/>
      <c r="C9" s="158"/>
      <c r="D9" s="171" t="str">
        <f>A95</f>
        <v>3.  Operating Expenses</v>
      </c>
      <c r="E9" s="158"/>
      <c r="F9" s="158"/>
      <c r="G9" s="172">
        <f t="shared" ref="G9:L9" si="5">G115</f>
        <v>1270113</v>
      </c>
      <c r="H9" s="172">
        <f t="shared" si="5"/>
        <v>0</v>
      </c>
      <c r="I9" s="172">
        <f t="shared" si="5"/>
        <v>1270113</v>
      </c>
      <c r="J9" s="172">
        <f t="shared" si="5"/>
        <v>0</v>
      </c>
      <c r="K9" s="172">
        <f t="shared" si="5"/>
        <v>0</v>
      </c>
      <c r="L9" s="172">
        <f t="shared" si="5"/>
        <v>0</v>
      </c>
      <c r="M9" s="173" t="str">
        <f t="shared" si="2"/>
        <v>N/A</v>
      </c>
      <c r="N9" s="174">
        <f>N115</f>
        <v>1270113</v>
      </c>
    </row>
    <row r="10" spans="1:14" x14ac:dyDescent="0.2">
      <c r="A10" s="177" t="s">
        <v>51</v>
      </c>
      <c r="B10" s="178" t="s">
        <v>61</v>
      </c>
      <c r="C10" s="158"/>
      <c r="D10" s="171" t="str">
        <f>A117</f>
        <v>4.  Direct Client Support</v>
      </c>
      <c r="E10" s="158"/>
      <c r="F10" s="158"/>
      <c r="G10" s="172">
        <f>G123</f>
        <v>6000</v>
      </c>
      <c r="H10" s="172">
        <f t="shared" ref="H10:N10" si="6">H123</f>
        <v>0</v>
      </c>
      <c r="I10" s="172">
        <f t="shared" si="6"/>
        <v>6000</v>
      </c>
      <c r="J10" s="172">
        <f t="shared" si="6"/>
        <v>0</v>
      </c>
      <c r="K10" s="172">
        <f t="shared" si="6"/>
        <v>0</v>
      </c>
      <c r="L10" s="172">
        <f t="shared" si="6"/>
        <v>0</v>
      </c>
      <c r="M10" s="173" t="str">
        <f t="shared" si="2"/>
        <v>N/A</v>
      </c>
      <c r="N10" s="174">
        <f t="shared" si="6"/>
        <v>6000</v>
      </c>
    </row>
    <row r="11" spans="1:14" x14ac:dyDescent="0.2">
      <c r="A11" s="176"/>
      <c r="B11" s="158"/>
      <c r="C11" s="158"/>
      <c r="D11" s="171" t="str">
        <f>A125</f>
        <v>5.  Other</v>
      </c>
      <c r="E11" s="158"/>
      <c r="F11" s="158"/>
      <c r="G11" s="172">
        <f>G136</f>
        <v>667132</v>
      </c>
      <c r="H11" s="172">
        <f t="shared" ref="H11:N11" si="7">H136</f>
        <v>3986</v>
      </c>
      <c r="I11" s="172">
        <f t="shared" si="7"/>
        <v>663146</v>
      </c>
      <c r="J11" s="172">
        <f t="shared" si="7"/>
        <v>0</v>
      </c>
      <c r="K11" s="172">
        <f t="shared" si="7"/>
        <v>3986</v>
      </c>
      <c r="L11" s="172">
        <f t="shared" si="7"/>
        <v>3986</v>
      </c>
      <c r="M11" s="173">
        <f t="shared" si="2"/>
        <v>1</v>
      </c>
      <c r="N11" s="174">
        <f t="shared" si="7"/>
        <v>667132</v>
      </c>
    </row>
    <row r="12" spans="1:14" x14ac:dyDescent="0.2">
      <c r="A12" s="176"/>
      <c r="B12" s="158"/>
      <c r="C12" s="158"/>
      <c r="D12" s="171" t="str">
        <f>A138</f>
        <v>6.  Indirect Administrative Costs</v>
      </c>
      <c r="E12" s="158"/>
      <c r="F12" s="158"/>
      <c r="G12" s="172">
        <f>G145</f>
        <v>0</v>
      </c>
      <c r="H12" s="172">
        <f t="shared" ref="H12:L12" si="8">H145</f>
        <v>0</v>
      </c>
      <c r="I12" s="172">
        <f t="shared" si="8"/>
        <v>0</v>
      </c>
      <c r="J12" s="172">
        <f t="shared" si="8"/>
        <v>0</v>
      </c>
      <c r="K12" s="172">
        <f t="shared" si="8"/>
        <v>0</v>
      </c>
      <c r="L12" s="172">
        <f t="shared" si="8"/>
        <v>0</v>
      </c>
      <c r="M12" s="173" t="str">
        <f t="shared" si="2"/>
        <v>N/A</v>
      </c>
      <c r="N12" s="174">
        <f>N145</f>
        <v>0</v>
      </c>
    </row>
    <row r="13" spans="1:14" x14ac:dyDescent="0.2">
      <c r="A13" s="176" t="s">
        <v>53</v>
      </c>
      <c r="B13" s="179">
        <v>102678</v>
      </c>
      <c r="C13" s="158"/>
      <c r="D13" s="180" t="str">
        <f>C147</f>
        <v>7.   TOTAL BUDGET</v>
      </c>
      <c r="E13" s="181"/>
      <c r="F13" s="181"/>
      <c r="G13" s="182">
        <f>G147</f>
        <v>44143674.450000003</v>
      </c>
      <c r="H13" s="182">
        <f t="shared" ref="H13:L13" si="9">H147</f>
        <v>102678.06</v>
      </c>
      <c r="I13" s="182">
        <f t="shared" si="9"/>
        <v>44040996.390000001</v>
      </c>
      <c r="J13" s="182">
        <f t="shared" si="9"/>
        <v>49543.11</v>
      </c>
      <c r="K13" s="182">
        <f t="shared" si="9"/>
        <v>53134.879999999997</v>
      </c>
      <c r="L13" s="182">
        <f t="shared" si="9"/>
        <v>102677.99</v>
      </c>
      <c r="M13" s="183">
        <f t="shared" si="2"/>
        <v>0.99999931825747401</v>
      </c>
      <c r="N13" s="184">
        <f>N147</f>
        <v>44143674.450000003</v>
      </c>
    </row>
    <row r="14" spans="1:14" x14ac:dyDescent="0.2">
      <c r="A14" s="176" t="s">
        <v>54</v>
      </c>
      <c r="B14" s="185">
        <f>L13</f>
        <v>102677.99</v>
      </c>
      <c r="C14" s="158"/>
      <c r="D14" s="158"/>
      <c r="E14" s="158"/>
      <c r="F14" s="158"/>
      <c r="G14" s="158"/>
      <c r="H14" s="158"/>
      <c r="I14" s="158"/>
      <c r="J14" s="158"/>
      <c r="K14" s="158"/>
      <c r="L14" s="158"/>
      <c r="M14" s="158"/>
      <c r="N14" s="186"/>
    </row>
    <row r="15" spans="1:14" x14ac:dyDescent="0.2">
      <c r="A15" s="176" t="s">
        <v>55</v>
      </c>
      <c r="B15" s="185">
        <f>B13-B14</f>
        <v>9.9999999947613105E-3</v>
      </c>
      <c r="C15" s="158"/>
      <c r="D15" s="158"/>
      <c r="E15" s="158"/>
      <c r="F15" s="158"/>
      <c r="G15" s="158"/>
      <c r="H15" s="158"/>
      <c r="I15" s="158"/>
      <c r="J15" s="158"/>
      <c r="K15" s="158"/>
      <c r="L15" s="158"/>
      <c r="M15" s="158"/>
      <c r="N15" s="186"/>
    </row>
    <row r="16" spans="1:14" x14ac:dyDescent="0.2">
      <c r="A16" s="176"/>
      <c r="B16" s="158"/>
      <c r="C16" s="158"/>
      <c r="D16" s="158"/>
      <c r="E16" s="158"/>
      <c r="F16" s="158"/>
      <c r="G16" s="158"/>
      <c r="H16" s="158"/>
      <c r="I16" s="158"/>
      <c r="J16" s="158"/>
      <c r="K16" s="158"/>
      <c r="L16" s="158"/>
      <c r="M16" s="158"/>
      <c r="N16" s="186"/>
    </row>
    <row r="17" spans="1:14" ht="13.5" thickBot="1" x14ac:dyDescent="0.25">
      <c r="A17" s="187"/>
      <c r="B17" s="188"/>
      <c r="C17" s="189"/>
      <c r="D17" s="188"/>
      <c r="E17" s="188"/>
      <c r="F17" s="188"/>
      <c r="G17" s="189"/>
      <c r="H17" s="189"/>
      <c r="I17" s="189"/>
      <c r="J17" s="189"/>
      <c r="K17" s="189"/>
      <c r="L17" s="189"/>
      <c r="M17" s="189"/>
      <c r="N17" s="190"/>
    </row>
    <row r="18" spans="1:14" ht="13.5" thickBot="1" x14ac:dyDescent="0.25">
      <c r="A18" s="181"/>
      <c r="B18" s="158"/>
      <c r="C18" s="158"/>
      <c r="D18" s="181"/>
      <c r="E18" s="181"/>
      <c r="F18" s="181"/>
      <c r="G18" s="191"/>
      <c r="H18" s="191"/>
      <c r="I18" s="191"/>
      <c r="J18" s="191"/>
      <c r="K18" s="191"/>
      <c r="L18" s="191"/>
      <c r="M18" s="192"/>
      <c r="N18" s="191"/>
    </row>
    <row r="19" spans="1:14" ht="13.5" hidden="1" thickBot="1" x14ac:dyDescent="0.25">
      <c r="A19" s="193" t="s">
        <v>52</v>
      </c>
      <c r="B19" s="194"/>
      <c r="C19" s="165" t="s">
        <v>56</v>
      </c>
      <c r="D19" s="195"/>
      <c r="E19" s="195"/>
      <c r="F19" s="165" t="s">
        <v>57</v>
      </c>
      <c r="G19" s="196"/>
      <c r="H19" s="196"/>
      <c r="I19" s="196"/>
      <c r="J19" s="196"/>
      <c r="K19" s="196"/>
      <c r="L19" s="196"/>
      <c r="M19" s="197"/>
      <c r="N19" s="198"/>
    </row>
    <row r="20" spans="1:14" ht="13.5" hidden="1" thickBot="1" x14ac:dyDescent="0.25">
      <c r="A20" s="199" t="s">
        <v>58</v>
      </c>
      <c r="B20" s="200"/>
      <c r="C20" s="201" t="s">
        <v>59</v>
      </c>
      <c r="D20" s="181"/>
      <c r="E20" s="181"/>
      <c r="F20" s="158" t="s">
        <v>60</v>
      </c>
      <c r="G20" s="191"/>
      <c r="H20" s="191"/>
      <c r="I20" s="191"/>
      <c r="J20" s="191"/>
      <c r="K20" s="191"/>
      <c r="L20" s="191"/>
      <c r="M20" s="192"/>
      <c r="N20" s="202"/>
    </row>
    <row r="21" spans="1:14" ht="13.5" hidden="1" thickBot="1" x14ac:dyDescent="0.25">
      <c r="A21" s="203" t="s">
        <v>61</v>
      </c>
      <c r="B21" s="204"/>
      <c r="C21" s="158" t="s">
        <v>62</v>
      </c>
      <c r="D21" s="189"/>
      <c r="E21" s="189"/>
      <c r="F21" s="189" t="s">
        <v>63</v>
      </c>
      <c r="G21" s="189"/>
      <c r="H21" s="189"/>
      <c r="I21" s="189"/>
      <c r="J21" s="189"/>
      <c r="K21" s="189"/>
      <c r="L21" s="189"/>
      <c r="M21" s="205"/>
      <c r="N21" s="206"/>
    </row>
    <row r="22" spans="1:14" ht="13.5" thickBot="1" x14ac:dyDescent="0.25">
      <c r="A22" s="160" t="s">
        <v>64</v>
      </c>
      <c r="B22" s="161"/>
      <c r="C22" s="161"/>
      <c r="D22" s="161"/>
      <c r="E22" s="161"/>
      <c r="F22" s="161"/>
      <c r="G22" s="161"/>
      <c r="H22" s="161"/>
      <c r="I22" s="161"/>
      <c r="J22" s="161"/>
      <c r="K22" s="161"/>
      <c r="L22" s="161"/>
      <c r="M22" s="162"/>
      <c r="N22" s="163"/>
    </row>
    <row r="23" spans="1:14" ht="13.5" thickBot="1" x14ac:dyDescent="0.25">
      <c r="A23" s="158"/>
      <c r="B23" s="158"/>
      <c r="C23" s="158"/>
      <c r="D23" s="158"/>
      <c r="E23" s="158"/>
      <c r="F23" s="158"/>
    </row>
    <row r="24" spans="1:14" x14ac:dyDescent="0.2">
      <c r="A24" s="209" t="s">
        <v>65</v>
      </c>
      <c r="B24" s="210"/>
      <c r="C24" s="210"/>
      <c r="D24" s="210"/>
      <c r="E24" s="210"/>
      <c r="F24" s="211"/>
      <c r="G24" s="212"/>
      <c r="H24" s="212"/>
      <c r="I24" s="212"/>
      <c r="J24" s="212"/>
      <c r="K24" s="212"/>
      <c r="L24" s="212"/>
      <c r="M24" s="213"/>
      <c r="N24" s="214"/>
    </row>
    <row r="25" spans="1:14" s="221" customFormat="1" ht="11.25" x14ac:dyDescent="0.2">
      <c r="A25" s="215" t="s">
        <v>66</v>
      </c>
      <c r="B25" s="216"/>
      <c r="C25" s="216"/>
      <c r="D25" s="216"/>
      <c r="E25" s="216"/>
      <c r="F25" s="217"/>
      <c r="G25" s="218"/>
      <c r="H25" s="218"/>
      <c r="I25" s="218"/>
      <c r="J25" s="218"/>
      <c r="K25" s="218"/>
      <c r="L25" s="218"/>
      <c r="M25" s="219"/>
      <c r="N25" s="220"/>
    </row>
    <row r="26" spans="1:14" s="221" customFormat="1" ht="33.75" x14ac:dyDescent="0.2">
      <c r="A26" s="222" t="s">
        <v>67</v>
      </c>
      <c r="B26" s="223" t="s">
        <v>68</v>
      </c>
      <c r="C26" s="224" t="s">
        <v>69</v>
      </c>
      <c r="D26" s="224" t="s">
        <v>70</v>
      </c>
      <c r="E26" s="224"/>
      <c r="F26" s="224"/>
      <c r="G26" s="224" t="s">
        <v>39</v>
      </c>
      <c r="H26" s="224" t="s">
        <v>40</v>
      </c>
      <c r="I26" s="224" t="s">
        <v>41</v>
      </c>
      <c r="J26" s="224" t="s">
        <v>42</v>
      </c>
      <c r="K26" s="224" t="s">
        <v>43</v>
      </c>
      <c r="L26" s="224" t="s">
        <v>44</v>
      </c>
      <c r="M26" s="225" t="s">
        <v>45</v>
      </c>
      <c r="N26" s="226" t="s">
        <v>46</v>
      </c>
    </row>
    <row r="27" spans="1:14" ht="15" hidden="1" customHeight="1" outlineLevel="1" x14ac:dyDescent="0.2">
      <c r="A27" s="227" t="s">
        <v>71</v>
      </c>
      <c r="B27" s="228" t="s">
        <v>72</v>
      </c>
      <c r="C27" s="228" t="s">
        <v>56</v>
      </c>
      <c r="D27" s="229">
        <v>1</v>
      </c>
      <c r="E27" s="230">
        <v>0.69</v>
      </c>
      <c r="F27" s="231">
        <v>12</v>
      </c>
      <c r="G27" s="232">
        <v>203700</v>
      </c>
      <c r="H27" s="232">
        <v>0</v>
      </c>
      <c r="I27" s="172">
        <f>G27-H27</f>
        <v>203700</v>
      </c>
      <c r="J27" s="233">
        <v>0</v>
      </c>
      <c r="K27" s="233">
        <v>0</v>
      </c>
      <c r="L27" s="234">
        <f>SUM(J27:K27)</f>
        <v>0</v>
      </c>
      <c r="M27" s="173" t="str">
        <f>IFERROR(L27/H27,"N/A")</f>
        <v>N/A</v>
      </c>
      <c r="N27" s="235">
        <f>G27</f>
        <v>203700</v>
      </c>
    </row>
    <row r="28" spans="1:14" hidden="1" outlineLevel="1" x14ac:dyDescent="0.2">
      <c r="A28" s="236" t="s">
        <v>73</v>
      </c>
      <c r="B28" s="237" t="s">
        <v>74</v>
      </c>
      <c r="C28" s="237" t="s">
        <v>56</v>
      </c>
      <c r="D28" s="229">
        <v>1</v>
      </c>
      <c r="E28" s="230">
        <v>0.5</v>
      </c>
      <c r="F28" s="231">
        <v>12</v>
      </c>
      <c r="G28" s="232">
        <v>101850</v>
      </c>
      <c r="H28" s="232">
        <v>0</v>
      </c>
      <c r="I28" s="238">
        <f>G28-H28</f>
        <v>101850</v>
      </c>
      <c r="J28" s="233">
        <v>0</v>
      </c>
      <c r="K28" s="233">
        <v>0</v>
      </c>
      <c r="L28" s="234">
        <f>SUM(J28:K28)</f>
        <v>0</v>
      </c>
      <c r="M28" s="173" t="str">
        <f>IFERROR(L28/H28,"N/A")</f>
        <v>N/A</v>
      </c>
      <c r="N28" s="235">
        <f>G28</f>
        <v>101850</v>
      </c>
    </row>
    <row r="29" spans="1:14" hidden="1" outlineLevel="1" x14ac:dyDescent="0.2">
      <c r="A29" s="236" t="s">
        <v>75</v>
      </c>
      <c r="B29" s="237" t="s">
        <v>76</v>
      </c>
      <c r="C29" s="237" t="s">
        <v>56</v>
      </c>
      <c r="D29" s="229">
        <v>1</v>
      </c>
      <c r="E29" s="230">
        <v>1</v>
      </c>
      <c r="F29" s="231">
        <v>12</v>
      </c>
      <c r="G29" s="232">
        <v>132408</v>
      </c>
      <c r="H29" s="232">
        <v>0</v>
      </c>
      <c r="I29" s="238">
        <f>G29-H29</f>
        <v>132408</v>
      </c>
      <c r="J29" s="233">
        <v>0</v>
      </c>
      <c r="K29" s="233">
        <v>0</v>
      </c>
      <c r="L29" s="234">
        <f>SUM(J29:K29)</f>
        <v>0</v>
      </c>
      <c r="M29" s="173" t="str">
        <f>IFERROR(L29/H29,"N/A")</f>
        <v>N/A</v>
      </c>
      <c r="N29" s="235">
        <f>G29</f>
        <v>132408</v>
      </c>
    </row>
    <row r="30" spans="1:14" hidden="1" outlineLevel="1" x14ac:dyDescent="0.2">
      <c r="A30" s="236" t="s">
        <v>81</v>
      </c>
      <c r="B30" s="237" t="s">
        <v>82</v>
      </c>
      <c r="C30" s="237" t="s">
        <v>56</v>
      </c>
      <c r="D30" s="229">
        <v>1</v>
      </c>
      <c r="E30" s="230">
        <v>0.83</v>
      </c>
      <c r="F30" s="231">
        <v>12</v>
      </c>
      <c r="G30" s="232">
        <v>203700</v>
      </c>
      <c r="H30" s="232">
        <v>0</v>
      </c>
      <c r="I30" s="238">
        <f>G30-H30</f>
        <v>203700</v>
      </c>
      <c r="J30" s="233">
        <v>0</v>
      </c>
      <c r="K30" s="233">
        <v>0</v>
      </c>
      <c r="L30" s="234">
        <f>SUM(J30:K30)</f>
        <v>0</v>
      </c>
      <c r="M30" s="173" t="str">
        <f>IFERROR(L30/H30,"N/A")</f>
        <v>N/A</v>
      </c>
      <c r="N30" s="235">
        <f>G30</f>
        <v>203700</v>
      </c>
    </row>
    <row r="31" spans="1:14" hidden="1" outlineLevel="1" x14ac:dyDescent="0.2">
      <c r="A31" s="236" t="s">
        <v>85</v>
      </c>
      <c r="B31" s="237" t="s">
        <v>86</v>
      </c>
      <c r="C31" s="237" t="s">
        <v>56</v>
      </c>
      <c r="D31" s="229">
        <v>1</v>
      </c>
      <c r="E31" s="230">
        <v>1</v>
      </c>
      <c r="F31" s="231">
        <v>12</v>
      </c>
      <c r="G31" s="232">
        <v>153840</v>
      </c>
      <c r="H31" s="232">
        <v>0</v>
      </c>
      <c r="I31" s="238">
        <f>G31-H31</f>
        <v>153840</v>
      </c>
      <c r="J31" s="233">
        <v>0</v>
      </c>
      <c r="K31" s="233">
        <v>0</v>
      </c>
      <c r="L31" s="234">
        <f>SUM(J31:K31)</f>
        <v>0</v>
      </c>
      <c r="M31" s="173" t="str">
        <f>IFERROR(L31/H31,"N/A")</f>
        <v>N/A</v>
      </c>
      <c r="N31" s="235">
        <f>G31</f>
        <v>153840</v>
      </c>
    </row>
    <row r="32" spans="1:14" hidden="1" outlineLevel="1" x14ac:dyDescent="0.2">
      <c r="A32" s="236" t="s">
        <v>88</v>
      </c>
      <c r="B32" s="237" t="s">
        <v>89</v>
      </c>
      <c r="C32" s="239" t="s">
        <v>56</v>
      </c>
      <c r="D32" s="229">
        <v>1</v>
      </c>
      <c r="E32" s="240">
        <v>1</v>
      </c>
      <c r="F32" s="231">
        <v>12</v>
      </c>
      <c r="G32" s="232">
        <v>203700</v>
      </c>
      <c r="H32" s="232">
        <v>0</v>
      </c>
      <c r="I32" s="238">
        <f>G32-H32</f>
        <v>203700</v>
      </c>
      <c r="J32" s="233">
        <v>0</v>
      </c>
      <c r="K32" s="233">
        <v>0</v>
      </c>
      <c r="L32" s="234">
        <f>SUM(J32:K32)</f>
        <v>0</v>
      </c>
      <c r="M32" s="173" t="str">
        <f>IFERROR(L32/H32,"N/A")</f>
        <v>N/A</v>
      </c>
      <c r="N32" s="235">
        <f>G32</f>
        <v>203700</v>
      </c>
    </row>
    <row r="33" spans="1:14" hidden="1" outlineLevel="1" x14ac:dyDescent="0.2">
      <c r="A33" s="236" t="s">
        <v>94</v>
      </c>
      <c r="B33" s="237" t="s">
        <v>95</v>
      </c>
      <c r="C33" s="241" t="s">
        <v>56</v>
      </c>
      <c r="D33" s="242">
        <v>1</v>
      </c>
      <c r="E33" s="240">
        <v>1</v>
      </c>
      <c r="F33" s="231">
        <v>12</v>
      </c>
      <c r="G33" s="232">
        <v>84900</v>
      </c>
      <c r="H33" s="232">
        <v>0</v>
      </c>
      <c r="I33" s="238">
        <f>G33-H33</f>
        <v>84900</v>
      </c>
      <c r="J33" s="233">
        <v>0</v>
      </c>
      <c r="K33" s="233">
        <v>0</v>
      </c>
      <c r="L33" s="234">
        <f>SUM(J33:K33)</f>
        <v>0</v>
      </c>
      <c r="M33" s="173" t="str">
        <f>IFERROR(L33/H33,"N/A")</f>
        <v>N/A</v>
      </c>
      <c r="N33" s="235">
        <f>G33</f>
        <v>84900</v>
      </c>
    </row>
    <row r="34" spans="1:14" collapsed="1" x14ac:dyDescent="0.2">
      <c r="A34" s="236"/>
      <c r="B34" s="237"/>
      <c r="C34" s="241" t="s">
        <v>56</v>
      </c>
      <c r="D34" s="242">
        <f>SUM(D27:D33)</f>
        <v>7</v>
      </c>
      <c r="E34" s="240"/>
      <c r="F34" s="231"/>
      <c r="G34" s="232">
        <f>SUM(G27:G33)</f>
        <v>1084098</v>
      </c>
      <c r="H34" s="232">
        <f t="shared" ref="H34:N34" si="10">SUM(H27:H33)</f>
        <v>0</v>
      </c>
      <c r="I34" s="238">
        <f t="shared" si="10"/>
        <v>1084098</v>
      </c>
      <c r="J34" s="233">
        <f t="shared" si="10"/>
        <v>0</v>
      </c>
      <c r="K34" s="233">
        <f t="shared" si="10"/>
        <v>0</v>
      </c>
      <c r="L34" s="234">
        <f t="shared" si="10"/>
        <v>0</v>
      </c>
      <c r="M34" s="173" t="str">
        <f t="shared" ref="M34" si="11">IFERROR(L34/H34,"N/A")</f>
        <v>N/A</v>
      </c>
      <c r="N34" s="235">
        <f t="shared" si="10"/>
        <v>1084098</v>
      </c>
    </row>
    <row r="35" spans="1:14" hidden="1" outlineLevel="1" x14ac:dyDescent="0.2">
      <c r="A35" s="236" t="s">
        <v>91</v>
      </c>
      <c r="B35" s="237" t="s">
        <v>92</v>
      </c>
      <c r="C35" s="241" t="s">
        <v>62</v>
      </c>
      <c r="D35" s="242">
        <v>1</v>
      </c>
      <c r="E35" s="240">
        <v>1</v>
      </c>
      <c r="F35" s="231">
        <v>12</v>
      </c>
      <c r="G35" s="232">
        <v>43597</v>
      </c>
      <c r="H35" s="232">
        <v>13982</v>
      </c>
      <c r="I35" s="238">
        <f>G35-H35</f>
        <v>29615</v>
      </c>
      <c r="J35" s="233">
        <v>7147.58</v>
      </c>
      <c r="K35" s="233">
        <v>7052.19</v>
      </c>
      <c r="L35" s="234">
        <f>SUM(J35:K35)</f>
        <v>14199.77</v>
      </c>
      <c r="M35" s="173">
        <f>IFERROR(L35/H35,"N/A")</f>
        <v>1.0155750250321842</v>
      </c>
      <c r="N35" s="235">
        <f>G35</f>
        <v>43597</v>
      </c>
    </row>
    <row r="36" spans="1:14" hidden="1" outlineLevel="1" x14ac:dyDescent="0.2">
      <c r="A36" s="236" t="s">
        <v>93</v>
      </c>
      <c r="B36" s="237" t="s">
        <v>92</v>
      </c>
      <c r="C36" s="241" t="s">
        <v>62</v>
      </c>
      <c r="D36" s="242">
        <v>1</v>
      </c>
      <c r="E36" s="240">
        <v>1</v>
      </c>
      <c r="F36" s="231">
        <v>12</v>
      </c>
      <c r="G36" s="232">
        <v>67693</v>
      </c>
      <c r="H36" s="232">
        <v>22648</v>
      </c>
      <c r="I36" s="238">
        <f>G36-H36</f>
        <v>45045</v>
      </c>
      <c r="J36" s="233">
        <v>11322.01</v>
      </c>
      <c r="K36" s="233">
        <v>11325.99</v>
      </c>
      <c r="L36" s="234">
        <f>SUM(J36:K36)</f>
        <v>22648</v>
      </c>
      <c r="M36" s="173">
        <f>IFERROR(L36/H36,"N/A")</f>
        <v>1</v>
      </c>
      <c r="N36" s="235">
        <f>G36</f>
        <v>67693</v>
      </c>
    </row>
    <row r="37" spans="1:14" hidden="1" outlineLevel="1" x14ac:dyDescent="0.2">
      <c r="A37" s="236" t="s">
        <v>101</v>
      </c>
      <c r="B37" s="237" t="s">
        <v>101</v>
      </c>
      <c r="C37" s="241" t="s">
        <v>62</v>
      </c>
      <c r="D37" s="242">
        <v>17</v>
      </c>
      <c r="E37" s="240">
        <v>1</v>
      </c>
      <c r="F37" s="231">
        <v>12</v>
      </c>
      <c r="G37" s="232">
        <v>1033488</v>
      </c>
      <c r="H37" s="232">
        <v>0</v>
      </c>
      <c r="I37" s="238">
        <f>G37-H37</f>
        <v>1033488</v>
      </c>
      <c r="J37" s="233">
        <v>0</v>
      </c>
      <c r="K37" s="233">
        <v>0</v>
      </c>
      <c r="L37" s="234">
        <f>SUM(J37:K37)</f>
        <v>0</v>
      </c>
      <c r="M37" s="173" t="str">
        <f>IFERROR(L37/H37,"N/A")</f>
        <v>N/A</v>
      </c>
      <c r="N37" s="235">
        <f>G37</f>
        <v>1033488</v>
      </c>
    </row>
    <row r="38" spans="1:14" hidden="1" outlineLevel="1" x14ac:dyDescent="0.2">
      <c r="A38" s="236" t="s">
        <v>102</v>
      </c>
      <c r="B38" s="237" t="s">
        <v>102</v>
      </c>
      <c r="C38" s="241" t="s">
        <v>62</v>
      </c>
      <c r="D38" s="242">
        <v>29</v>
      </c>
      <c r="E38" s="240">
        <v>1</v>
      </c>
      <c r="F38" s="231">
        <v>12</v>
      </c>
      <c r="G38" s="232">
        <v>2150208</v>
      </c>
      <c r="H38" s="232">
        <f>13235+22173</f>
        <v>35408</v>
      </c>
      <c r="I38" s="238">
        <f>G38-H38</f>
        <v>2114800</v>
      </c>
      <c r="J38" s="233">
        <f>6605.26+11088</f>
        <v>17693.260000000002</v>
      </c>
      <c r="K38" s="233">
        <f>6629.74+11085</f>
        <v>17714.739999999998</v>
      </c>
      <c r="L38" s="234">
        <f>SUM(J38:K38)</f>
        <v>35408</v>
      </c>
      <c r="M38" s="173">
        <f>IFERROR(L38/H38,"N/A")</f>
        <v>1</v>
      </c>
      <c r="N38" s="235">
        <f>G38</f>
        <v>2150208</v>
      </c>
    </row>
    <row r="39" spans="1:14" hidden="1" outlineLevel="1" x14ac:dyDescent="0.2">
      <c r="A39" s="236" t="s">
        <v>103</v>
      </c>
      <c r="B39" s="237" t="s">
        <v>104</v>
      </c>
      <c r="C39" s="241" t="s">
        <v>62</v>
      </c>
      <c r="D39" s="242">
        <v>7</v>
      </c>
      <c r="E39" s="240">
        <v>1</v>
      </c>
      <c r="F39" s="231">
        <v>12</v>
      </c>
      <c r="G39" s="232">
        <v>487176</v>
      </c>
      <c r="H39" s="232">
        <v>0</v>
      </c>
      <c r="I39" s="238">
        <f>G39-H39</f>
        <v>487176</v>
      </c>
      <c r="J39" s="233">
        <v>0</v>
      </c>
      <c r="K39" s="233">
        <v>0</v>
      </c>
      <c r="L39" s="234">
        <f>SUM(J39:K39)</f>
        <v>0</v>
      </c>
      <c r="M39" s="173" t="str">
        <f>IFERROR(L39/H39,"N/A")</f>
        <v>N/A</v>
      </c>
      <c r="N39" s="235">
        <f>G39</f>
        <v>487176</v>
      </c>
    </row>
    <row r="40" spans="1:14" hidden="1" outlineLevel="1" x14ac:dyDescent="0.2">
      <c r="A40" s="236" t="s">
        <v>105</v>
      </c>
      <c r="B40" s="237" t="s">
        <v>105</v>
      </c>
      <c r="C40" s="241" t="s">
        <v>62</v>
      </c>
      <c r="D40" s="242">
        <v>1</v>
      </c>
      <c r="E40" s="240">
        <v>1</v>
      </c>
      <c r="F40" s="231">
        <v>12</v>
      </c>
      <c r="G40" s="232">
        <v>71700</v>
      </c>
      <c r="H40" s="232">
        <v>0</v>
      </c>
      <c r="I40" s="238">
        <f>G40-H40</f>
        <v>71700</v>
      </c>
      <c r="J40" s="233">
        <v>0</v>
      </c>
      <c r="K40" s="233">
        <v>0</v>
      </c>
      <c r="L40" s="234">
        <f>SUM(J40:K40)</f>
        <v>0</v>
      </c>
      <c r="M40" s="173" t="str">
        <f>IFERROR(L40/H40,"N/A")</f>
        <v>N/A</v>
      </c>
      <c r="N40" s="235">
        <f>G40</f>
        <v>71700</v>
      </c>
    </row>
    <row r="41" spans="1:14" hidden="1" outlineLevel="1" x14ac:dyDescent="0.2">
      <c r="A41" s="236" t="s">
        <v>106</v>
      </c>
      <c r="B41" s="237" t="s">
        <v>106</v>
      </c>
      <c r="C41" s="241" t="s">
        <v>62</v>
      </c>
      <c r="D41" s="242">
        <v>22</v>
      </c>
      <c r="E41" s="240">
        <v>1</v>
      </c>
      <c r="F41" s="231">
        <v>12</v>
      </c>
      <c r="G41" s="232">
        <v>1959300</v>
      </c>
      <c r="H41" s="232">
        <v>0</v>
      </c>
      <c r="I41" s="238">
        <f>G41-H41</f>
        <v>1959300</v>
      </c>
      <c r="J41" s="233">
        <v>0</v>
      </c>
      <c r="K41" s="233">
        <v>0</v>
      </c>
      <c r="L41" s="234">
        <f>SUM(J41:K41)</f>
        <v>0</v>
      </c>
      <c r="M41" s="173" t="str">
        <f>IFERROR(L41/H41,"N/A")</f>
        <v>N/A</v>
      </c>
      <c r="N41" s="235">
        <f>G41</f>
        <v>1959300</v>
      </c>
    </row>
    <row r="42" spans="1:14" hidden="1" outlineLevel="1" x14ac:dyDescent="0.2">
      <c r="A42" s="236" t="s">
        <v>107</v>
      </c>
      <c r="B42" s="237" t="s">
        <v>107</v>
      </c>
      <c r="C42" s="241" t="s">
        <v>62</v>
      </c>
      <c r="D42" s="242">
        <v>12</v>
      </c>
      <c r="E42" s="240">
        <v>1</v>
      </c>
      <c r="F42" s="231">
        <v>12</v>
      </c>
      <c r="G42" s="232">
        <v>1722072</v>
      </c>
      <c r="H42" s="232">
        <v>0</v>
      </c>
      <c r="I42" s="238">
        <f>G42-H42</f>
        <v>1722072</v>
      </c>
      <c r="J42" s="233">
        <v>0</v>
      </c>
      <c r="K42" s="233">
        <v>0</v>
      </c>
      <c r="L42" s="234">
        <f>SUM(J42:K42)</f>
        <v>0</v>
      </c>
      <c r="M42" s="173" t="str">
        <f>IFERROR(L42/H42,"N/A")</f>
        <v>N/A</v>
      </c>
      <c r="N42" s="235">
        <f>G42</f>
        <v>1722072</v>
      </c>
    </row>
    <row r="43" spans="1:14" hidden="1" outlineLevel="1" x14ac:dyDescent="0.2">
      <c r="A43" s="236" t="s">
        <v>108</v>
      </c>
      <c r="B43" s="237" t="s">
        <v>108</v>
      </c>
      <c r="C43" s="241" t="s">
        <v>62</v>
      </c>
      <c r="D43" s="242">
        <v>31</v>
      </c>
      <c r="E43" s="240">
        <v>1</v>
      </c>
      <c r="F43" s="231">
        <v>12</v>
      </c>
      <c r="G43" s="232">
        <v>6314700</v>
      </c>
      <c r="H43" s="232">
        <v>0</v>
      </c>
      <c r="I43" s="238">
        <f>G43-H43</f>
        <v>6314700</v>
      </c>
      <c r="J43" s="233">
        <v>0</v>
      </c>
      <c r="K43" s="233">
        <v>0</v>
      </c>
      <c r="L43" s="234">
        <f>SUM(J43:K43)</f>
        <v>0</v>
      </c>
      <c r="M43" s="173" t="str">
        <f>IFERROR(L43/H43,"N/A")</f>
        <v>N/A</v>
      </c>
      <c r="N43" s="235">
        <f>G43</f>
        <v>6314700</v>
      </c>
    </row>
    <row r="44" spans="1:14" hidden="1" outlineLevel="1" x14ac:dyDescent="0.2">
      <c r="A44" s="236" t="s">
        <v>109</v>
      </c>
      <c r="B44" s="237" t="s">
        <v>109</v>
      </c>
      <c r="C44" s="241" t="s">
        <v>62</v>
      </c>
      <c r="D44" s="242">
        <v>10</v>
      </c>
      <c r="E44" s="240">
        <v>1</v>
      </c>
      <c r="F44" s="231">
        <v>12</v>
      </c>
      <c r="G44" s="232">
        <v>1920108</v>
      </c>
      <c r="H44" s="232">
        <v>0</v>
      </c>
      <c r="I44" s="238">
        <f>G44-H44</f>
        <v>1920108</v>
      </c>
      <c r="J44" s="233">
        <v>0</v>
      </c>
      <c r="K44" s="233">
        <v>0</v>
      </c>
      <c r="L44" s="234">
        <f>SUM(J44:K44)</f>
        <v>0</v>
      </c>
      <c r="M44" s="173" t="str">
        <f>IFERROR(L44/H44,"N/A")</f>
        <v>N/A</v>
      </c>
      <c r="N44" s="235">
        <f>G44</f>
        <v>1920108</v>
      </c>
    </row>
    <row r="45" spans="1:14" hidden="1" outlineLevel="1" x14ac:dyDescent="0.2">
      <c r="A45" s="236" t="s">
        <v>110</v>
      </c>
      <c r="B45" s="237" t="s">
        <v>110</v>
      </c>
      <c r="C45" s="241" t="s">
        <v>62</v>
      </c>
      <c r="D45" s="242">
        <v>7</v>
      </c>
      <c r="E45" s="240">
        <v>1</v>
      </c>
      <c r="F45" s="231">
        <v>12</v>
      </c>
      <c r="G45" s="232">
        <v>1425900</v>
      </c>
      <c r="H45" s="232">
        <v>0</v>
      </c>
      <c r="I45" s="238">
        <f>G45-H45</f>
        <v>1425900</v>
      </c>
      <c r="J45" s="233">
        <v>0</v>
      </c>
      <c r="K45" s="233">
        <v>0</v>
      </c>
      <c r="L45" s="234">
        <f>SUM(J45:K45)</f>
        <v>0</v>
      </c>
      <c r="M45" s="173" t="str">
        <f>IFERROR(L45/H45,"N/A")</f>
        <v>N/A</v>
      </c>
      <c r="N45" s="235">
        <f>G45</f>
        <v>1425900</v>
      </c>
    </row>
    <row r="46" spans="1:14" hidden="1" outlineLevel="1" x14ac:dyDescent="0.2">
      <c r="A46" s="236" t="s">
        <v>111</v>
      </c>
      <c r="B46" s="237" t="s">
        <v>111</v>
      </c>
      <c r="C46" s="241" t="s">
        <v>62</v>
      </c>
      <c r="D46" s="242">
        <v>6</v>
      </c>
      <c r="E46" s="240">
        <v>1</v>
      </c>
      <c r="F46" s="231">
        <v>12</v>
      </c>
      <c r="G46" s="232">
        <v>1187412</v>
      </c>
      <c r="H46" s="232">
        <v>0</v>
      </c>
      <c r="I46" s="238">
        <f>G46-H46</f>
        <v>1187412</v>
      </c>
      <c r="J46" s="233">
        <v>0</v>
      </c>
      <c r="K46" s="233">
        <v>0</v>
      </c>
      <c r="L46" s="234">
        <f>SUM(J46:K46)</f>
        <v>0</v>
      </c>
      <c r="M46" s="173" t="str">
        <f>IFERROR(L46/H46,"N/A")</f>
        <v>N/A</v>
      </c>
      <c r="N46" s="235">
        <f>G46</f>
        <v>1187412</v>
      </c>
    </row>
    <row r="47" spans="1:14" hidden="1" outlineLevel="1" x14ac:dyDescent="0.2">
      <c r="A47" s="236" t="s">
        <v>112</v>
      </c>
      <c r="B47" s="237" t="s">
        <v>112</v>
      </c>
      <c r="C47" s="241" t="s">
        <v>62</v>
      </c>
      <c r="D47" s="242">
        <v>77</v>
      </c>
      <c r="E47" s="240">
        <v>1</v>
      </c>
      <c r="F47" s="231">
        <v>12</v>
      </c>
      <c r="G47" s="232">
        <v>3563188</v>
      </c>
      <c r="H47" s="232">
        <v>0</v>
      </c>
      <c r="I47" s="238">
        <f>G47-H47</f>
        <v>3563188</v>
      </c>
      <c r="J47" s="233">
        <v>0</v>
      </c>
      <c r="K47" s="233">
        <v>0</v>
      </c>
      <c r="L47" s="234">
        <f>SUM(J47:K47)</f>
        <v>0</v>
      </c>
      <c r="M47" s="173" t="str">
        <f>IFERROR(L47/H47,"N/A")</f>
        <v>N/A</v>
      </c>
      <c r="N47" s="235">
        <f>G47</f>
        <v>3563188</v>
      </c>
    </row>
    <row r="48" spans="1:14" hidden="1" outlineLevel="1" x14ac:dyDescent="0.2">
      <c r="A48" s="236" t="s">
        <v>113</v>
      </c>
      <c r="B48" s="237" t="s">
        <v>113</v>
      </c>
      <c r="C48" s="241" t="s">
        <v>62</v>
      </c>
      <c r="D48" s="242">
        <v>5</v>
      </c>
      <c r="E48" s="240">
        <v>1</v>
      </c>
      <c r="F48" s="231">
        <v>12</v>
      </c>
      <c r="G48" s="232">
        <v>845772</v>
      </c>
      <c r="H48" s="232">
        <v>0</v>
      </c>
      <c r="I48" s="238">
        <f>G48-H48</f>
        <v>845772</v>
      </c>
      <c r="J48" s="233">
        <v>0</v>
      </c>
      <c r="K48" s="233">
        <v>0</v>
      </c>
      <c r="L48" s="234">
        <f>SUM(J48:K48)</f>
        <v>0</v>
      </c>
      <c r="M48" s="173" t="str">
        <f>IFERROR(L48/H48,"N/A")</f>
        <v>N/A</v>
      </c>
      <c r="N48" s="235">
        <f>G48</f>
        <v>845772</v>
      </c>
    </row>
    <row r="49" spans="1:14" hidden="1" outlineLevel="1" x14ac:dyDescent="0.2">
      <c r="A49" s="236" t="s">
        <v>114</v>
      </c>
      <c r="B49" s="237" t="s">
        <v>114</v>
      </c>
      <c r="C49" s="241" t="s">
        <v>62</v>
      </c>
      <c r="D49" s="242">
        <v>14</v>
      </c>
      <c r="E49" s="240">
        <v>1</v>
      </c>
      <c r="F49" s="231">
        <v>12</v>
      </c>
      <c r="G49" s="232">
        <v>1097292</v>
      </c>
      <c r="H49" s="232">
        <v>0</v>
      </c>
      <c r="I49" s="238">
        <f>G49-H49</f>
        <v>1097292</v>
      </c>
      <c r="J49" s="233">
        <v>0</v>
      </c>
      <c r="K49" s="233">
        <v>0</v>
      </c>
      <c r="L49" s="234">
        <f>SUM(J49:K49)</f>
        <v>0</v>
      </c>
      <c r="M49" s="173" t="str">
        <f>IFERROR(L49/H49,"N/A")</f>
        <v>N/A</v>
      </c>
      <c r="N49" s="235">
        <f>G49</f>
        <v>1097292</v>
      </c>
    </row>
    <row r="50" spans="1:14" hidden="1" outlineLevel="1" x14ac:dyDescent="0.2">
      <c r="A50" s="236" t="s">
        <v>115</v>
      </c>
      <c r="B50" s="237" t="s">
        <v>115</v>
      </c>
      <c r="C50" s="241" t="s">
        <v>62</v>
      </c>
      <c r="D50" s="242">
        <v>1</v>
      </c>
      <c r="E50" s="240">
        <v>1</v>
      </c>
      <c r="F50" s="231">
        <v>12</v>
      </c>
      <c r="G50" s="232">
        <v>66588</v>
      </c>
      <c r="H50" s="232">
        <v>0</v>
      </c>
      <c r="I50" s="238">
        <f>G50-H50</f>
        <v>66588</v>
      </c>
      <c r="J50" s="233">
        <v>0</v>
      </c>
      <c r="K50" s="233">
        <v>0</v>
      </c>
      <c r="L50" s="234">
        <f>SUM(J50:K50)</f>
        <v>0</v>
      </c>
      <c r="M50" s="173" t="str">
        <f>IFERROR(L50/H50,"N/A")</f>
        <v>N/A</v>
      </c>
      <c r="N50" s="235">
        <f>G50</f>
        <v>66588</v>
      </c>
    </row>
    <row r="51" spans="1:14" collapsed="1" x14ac:dyDescent="0.2">
      <c r="A51" s="236"/>
      <c r="B51" s="237"/>
      <c r="C51" s="241" t="s">
        <v>62</v>
      </c>
      <c r="D51" s="242">
        <f>SUM(D35:D50)</f>
        <v>241</v>
      </c>
      <c r="E51" s="240"/>
      <c r="F51" s="231"/>
      <c r="G51" s="232">
        <f t="shared" ref="G51:L51" si="12">SUM(G35:G50)</f>
        <v>23956194</v>
      </c>
      <c r="H51" s="232">
        <f t="shared" si="12"/>
        <v>72038</v>
      </c>
      <c r="I51" s="238">
        <f t="shared" si="12"/>
        <v>23884156</v>
      </c>
      <c r="J51" s="233">
        <f t="shared" si="12"/>
        <v>36162.850000000006</v>
      </c>
      <c r="K51" s="233">
        <f t="shared" si="12"/>
        <v>36092.92</v>
      </c>
      <c r="L51" s="234">
        <f t="shared" si="12"/>
        <v>72255.77</v>
      </c>
      <c r="M51" s="173">
        <f t="shared" ref="M51" si="13">IFERROR(L51/H51,"N/A")</f>
        <v>1.0030229878675143</v>
      </c>
      <c r="N51" s="235">
        <f>SUM(N35:N50)</f>
        <v>23956194</v>
      </c>
    </row>
    <row r="52" spans="1:14" hidden="1" outlineLevel="1" x14ac:dyDescent="0.2">
      <c r="A52" s="236" t="s">
        <v>77</v>
      </c>
      <c r="B52" s="237" t="s">
        <v>78</v>
      </c>
      <c r="C52" s="241" t="s">
        <v>59</v>
      </c>
      <c r="D52" s="242">
        <v>1</v>
      </c>
      <c r="E52" s="240">
        <v>1</v>
      </c>
      <c r="F52" s="231">
        <v>12</v>
      </c>
      <c r="G52" s="232">
        <v>87552</v>
      </c>
      <c r="H52" s="232">
        <v>0</v>
      </c>
      <c r="I52" s="238">
        <f>G52-H52</f>
        <v>87552</v>
      </c>
      <c r="J52" s="233">
        <v>0</v>
      </c>
      <c r="K52" s="233">
        <v>0</v>
      </c>
      <c r="L52" s="234">
        <f>SUM(J52:K52)</f>
        <v>0</v>
      </c>
      <c r="M52" s="173" t="str">
        <f>IFERROR(L52/H52,"N/A")</f>
        <v>N/A</v>
      </c>
      <c r="N52" s="235">
        <f>G52</f>
        <v>87552</v>
      </c>
    </row>
    <row r="53" spans="1:14" hidden="1" outlineLevel="1" x14ac:dyDescent="0.2">
      <c r="A53" s="236" t="s">
        <v>79</v>
      </c>
      <c r="B53" s="237" t="s">
        <v>80</v>
      </c>
      <c r="C53" s="241" t="s">
        <v>59</v>
      </c>
      <c r="D53" s="242">
        <v>1</v>
      </c>
      <c r="E53" s="240">
        <v>0.77</v>
      </c>
      <c r="F53" s="231">
        <v>12</v>
      </c>
      <c r="G53" s="232">
        <v>59250</v>
      </c>
      <c r="H53" s="232">
        <v>0</v>
      </c>
      <c r="I53" s="238">
        <f>G53-H53</f>
        <v>59250</v>
      </c>
      <c r="J53" s="233">
        <v>0</v>
      </c>
      <c r="K53" s="233">
        <v>0</v>
      </c>
      <c r="L53" s="234">
        <f>SUM(J53:K53)</f>
        <v>0</v>
      </c>
      <c r="M53" s="173" t="str">
        <f>IFERROR(L53/H53,"N/A")</f>
        <v>N/A</v>
      </c>
      <c r="N53" s="235">
        <f>G53</f>
        <v>59250</v>
      </c>
    </row>
    <row r="54" spans="1:14" hidden="1" outlineLevel="1" x14ac:dyDescent="0.2">
      <c r="A54" s="236" t="s">
        <v>83</v>
      </c>
      <c r="B54" s="237" t="s">
        <v>83</v>
      </c>
      <c r="C54" s="241" t="s">
        <v>59</v>
      </c>
      <c r="D54" s="242">
        <v>9</v>
      </c>
      <c r="E54" s="240">
        <v>1</v>
      </c>
      <c r="F54" s="231">
        <v>12</v>
      </c>
      <c r="G54" s="232">
        <v>872820</v>
      </c>
      <c r="H54" s="232">
        <v>0</v>
      </c>
      <c r="I54" s="238">
        <f>G54-H54</f>
        <v>872820</v>
      </c>
      <c r="J54" s="233">
        <v>0</v>
      </c>
      <c r="K54" s="233">
        <v>0</v>
      </c>
      <c r="L54" s="234">
        <f>SUM(J54:K54)</f>
        <v>0</v>
      </c>
      <c r="M54" s="173" t="str">
        <f>IFERROR(L54/H54,"N/A")</f>
        <v>N/A</v>
      </c>
      <c r="N54" s="235">
        <f>G54</f>
        <v>872820</v>
      </c>
    </row>
    <row r="55" spans="1:14" hidden="1" outlineLevel="1" x14ac:dyDescent="0.2">
      <c r="A55" s="236" t="s">
        <v>84</v>
      </c>
      <c r="B55" s="237" t="s">
        <v>84</v>
      </c>
      <c r="C55" s="241" t="s">
        <v>59</v>
      </c>
      <c r="D55" s="242">
        <v>7</v>
      </c>
      <c r="E55" s="240">
        <v>1</v>
      </c>
      <c r="F55" s="231">
        <v>12</v>
      </c>
      <c r="G55" s="232">
        <v>778920</v>
      </c>
      <c r="H55" s="232">
        <v>0</v>
      </c>
      <c r="I55" s="238">
        <f>G55-H55</f>
        <v>778920</v>
      </c>
      <c r="J55" s="233">
        <v>0</v>
      </c>
      <c r="K55" s="233">
        <v>0</v>
      </c>
      <c r="L55" s="234">
        <f>SUM(J55:K55)</f>
        <v>0</v>
      </c>
      <c r="M55" s="173" t="str">
        <f>IFERROR(L55/H55,"N/A")</f>
        <v>N/A</v>
      </c>
      <c r="N55" s="235">
        <f>G55</f>
        <v>778920</v>
      </c>
    </row>
    <row r="56" spans="1:14" hidden="1" outlineLevel="1" x14ac:dyDescent="0.2">
      <c r="A56" s="236" t="s">
        <v>87</v>
      </c>
      <c r="B56" s="237" t="s">
        <v>87</v>
      </c>
      <c r="C56" s="241" t="s">
        <v>59</v>
      </c>
      <c r="D56" s="242">
        <v>7</v>
      </c>
      <c r="E56" s="240">
        <v>1</v>
      </c>
      <c r="F56" s="231">
        <v>12</v>
      </c>
      <c r="G56" s="232">
        <v>577416</v>
      </c>
      <c r="H56" s="232">
        <v>0</v>
      </c>
      <c r="I56" s="238">
        <f>G56-H56</f>
        <v>577416</v>
      </c>
      <c r="J56" s="233">
        <v>0</v>
      </c>
      <c r="K56" s="233">
        <v>0</v>
      </c>
      <c r="L56" s="234">
        <f>SUM(J56:K56)</f>
        <v>0</v>
      </c>
      <c r="M56" s="173" t="str">
        <f>IFERROR(L56/H56,"N/A")</f>
        <v>N/A</v>
      </c>
      <c r="N56" s="235">
        <f>G56</f>
        <v>577416</v>
      </c>
    </row>
    <row r="57" spans="1:14" hidden="1" outlineLevel="1" x14ac:dyDescent="0.2">
      <c r="A57" s="236" t="s">
        <v>90</v>
      </c>
      <c r="B57" s="237" t="s">
        <v>90</v>
      </c>
      <c r="C57" s="241" t="s">
        <v>59</v>
      </c>
      <c r="D57" s="242">
        <v>8</v>
      </c>
      <c r="E57" s="240">
        <v>1</v>
      </c>
      <c r="F57" s="231">
        <v>12</v>
      </c>
      <c r="G57" s="232">
        <v>752400</v>
      </c>
      <c r="H57" s="232">
        <v>0</v>
      </c>
      <c r="I57" s="238">
        <f>G57-H57</f>
        <v>752400</v>
      </c>
      <c r="J57" s="233">
        <v>0</v>
      </c>
      <c r="K57" s="233">
        <v>0</v>
      </c>
      <c r="L57" s="234">
        <f>SUM(J57:K57)</f>
        <v>0</v>
      </c>
      <c r="M57" s="173" t="str">
        <f>IFERROR(L57/H57,"N/A")</f>
        <v>N/A</v>
      </c>
      <c r="N57" s="235">
        <f>G57</f>
        <v>752400</v>
      </c>
    </row>
    <row r="58" spans="1:14" hidden="1" outlineLevel="1" x14ac:dyDescent="0.2">
      <c r="A58" s="236" t="s">
        <v>96</v>
      </c>
      <c r="B58" s="237" t="s">
        <v>96</v>
      </c>
      <c r="C58" s="241" t="s">
        <v>59</v>
      </c>
      <c r="D58" s="242">
        <v>14</v>
      </c>
      <c r="E58" s="240">
        <v>1</v>
      </c>
      <c r="F58" s="231">
        <v>12</v>
      </c>
      <c r="G58" s="232">
        <v>1045716</v>
      </c>
      <c r="H58" s="232">
        <v>0</v>
      </c>
      <c r="I58" s="238">
        <f>G58-H58</f>
        <v>1045716</v>
      </c>
      <c r="J58" s="233">
        <v>0</v>
      </c>
      <c r="K58" s="233">
        <v>0</v>
      </c>
      <c r="L58" s="234">
        <f>SUM(J58:K58)</f>
        <v>0</v>
      </c>
      <c r="M58" s="173" t="str">
        <f>IFERROR(L58/H58,"N/A")</f>
        <v>N/A</v>
      </c>
      <c r="N58" s="235">
        <f>G58</f>
        <v>1045716</v>
      </c>
    </row>
    <row r="59" spans="1:14" hidden="1" outlineLevel="1" x14ac:dyDescent="0.2">
      <c r="A59" s="236" t="s">
        <v>97</v>
      </c>
      <c r="B59" s="237" t="s">
        <v>98</v>
      </c>
      <c r="C59" s="241" t="s">
        <v>59</v>
      </c>
      <c r="D59" s="242">
        <v>11</v>
      </c>
      <c r="E59" s="240">
        <v>1</v>
      </c>
      <c r="F59" s="231">
        <v>12</v>
      </c>
      <c r="G59" s="232">
        <v>753120</v>
      </c>
      <c r="H59" s="232">
        <v>0</v>
      </c>
      <c r="I59" s="238">
        <f>G59-H59</f>
        <v>753120</v>
      </c>
      <c r="J59" s="233">
        <v>0</v>
      </c>
      <c r="K59" s="233">
        <v>0</v>
      </c>
      <c r="L59" s="234">
        <f>SUM(J59:K59)</f>
        <v>0</v>
      </c>
      <c r="M59" s="173" t="str">
        <f>IFERROR(L59/H59,"N/A")</f>
        <v>N/A</v>
      </c>
      <c r="N59" s="235">
        <f>G59</f>
        <v>753120</v>
      </c>
    </row>
    <row r="60" spans="1:14" hidden="1" outlineLevel="1" x14ac:dyDescent="0.2">
      <c r="A60" s="236" t="s">
        <v>99</v>
      </c>
      <c r="B60" s="237" t="s">
        <v>99</v>
      </c>
      <c r="C60" s="241" t="s">
        <v>59</v>
      </c>
      <c r="D60" s="242">
        <v>5</v>
      </c>
      <c r="E60" s="240">
        <v>1</v>
      </c>
      <c r="F60" s="231">
        <v>12</v>
      </c>
      <c r="G60" s="232">
        <v>285312</v>
      </c>
      <c r="H60" s="232">
        <v>0</v>
      </c>
      <c r="I60" s="238">
        <f>G60-H60</f>
        <v>285312</v>
      </c>
      <c r="J60" s="233">
        <v>0</v>
      </c>
      <c r="K60" s="233">
        <v>0</v>
      </c>
      <c r="L60" s="234">
        <f>SUM(J60:K60)</f>
        <v>0</v>
      </c>
      <c r="M60" s="173" t="str">
        <f>IFERROR(L60/H60,"N/A")</f>
        <v>N/A</v>
      </c>
      <c r="N60" s="235">
        <f>G60</f>
        <v>285312</v>
      </c>
    </row>
    <row r="61" spans="1:14" hidden="1" outlineLevel="1" x14ac:dyDescent="0.2">
      <c r="A61" s="236" t="s">
        <v>100</v>
      </c>
      <c r="B61" s="237" t="s">
        <v>100</v>
      </c>
      <c r="C61" s="241" t="s">
        <v>59</v>
      </c>
      <c r="D61" s="242">
        <v>4</v>
      </c>
      <c r="E61" s="240">
        <v>1</v>
      </c>
      <c r="F61" s="231">
        <v>12</v>
      </c>
      <c r="G61" s="232">
        <v>265387</v>
      </c>
      <c r="H61" s="232">
        <v>0</v>
      </c>
      <c r="I61" s="238">
        <f>G61-H61</f>
        <v>265387</v>
      </c>
      <c r="J61" s="233">
        <v>0</v>
      </c>
      <c r="K61" s="233">
        <v>0</v>
      </c>
      <c r="L61" s="234">
        <f>SUM(J61:K61)</f>
        <v>0</v>
      </c>
      <c r="M61" s="173" t="str">
        <f>IFERROR(L61/H61,"N/A")</f>
        <v>N/A</v>
      </c>
      <c r="N61" s="235">
        <f>G61</f>
        <v>265387</v>
      </c>
    </row>
    <row r="62" spans="1:14" collapsed="1" x14ac:dyDescent="0.2">
      <c r="A62" s="236"/>
      <c r="B62" s="237"/>
      <c r="C62" s="241" t="s">
        <v>59</v>
      </c>
      <c r="D62" s="242">
        <f>SUM(D52:D61)</f>
        <v>67</v>
      </c>
      <c r="E62" s="240"/>
      <c r="F62" s="231"/>
      <c r="G62" s="232">
        <f t="shared" ref="G62:L62" si="14">SUM(G52:G61)</f>
        <v>5477893</v>
      </c>
      <c r="H62" s="232">
        <f t="shared" si="14"/>
        <v>0</v>
      </c>
      <c r="I62" s="238">
        <f t="shared" si="14"/>
        <v>5477893</v>
      </c>
      <c r="J62" s="233">
        <f t="shared" si="14"/>
        <v>0</v>
      </c>
      <c r="K62" s="233">
        <f t="shared" si="14"/>
        <v>0</v>
      </c>
      <c r="L62" s="234">
        <f t="shared" si="14"/>
        <v>0</v>
      </c>
      <c r="M62" s="173" t="str">
        <f t="shared" ref="M62" si="15">IFERROR(L62/H62,"N/A")</f>
        <v>N/A</v>
      </c>
      <c r="N62" s="235">
        <f>SUM(N52:N61)</f>
        <v>5477893</v>
      </c>
    </row>
    <row r="63" spans="1:14" x14ac:dyDescent="0.2">
      <c r="A63" s="236"/>
      <c r="B63" s="237"/>
      <c r="C63" s="241"/>
      <c r="D63" s="242"/>
      <c r="E63" s="240"/>
      <c r="F63" s="231"/>
      <c r="G63" s="232"/>
      <c r="H63" s="232">
        <v>0</v>
      </c>
      <c r="I63" s="238">
        <f t="shared" ref="I63:I64" si="16">G63-H63</f>
        <v>0</v>
      </c>
      <c r="J63" s="233">
        <v>0</v>
      </c>
      <c r="K63" s="233">
        <v>0</v>
      </c>
      <c r="L63" s="234">
        <f t="shared" ref="L63" si="17">SUM(J63:K63)</f>
        <v>0</v>
      </c>
      <c r="M63" s="173" t="str">
        <f t="shared" ref="M63" si="18">IFERROR(L63/H63,"N/A")</f>
        <v>N/A</v>
      </c>
      <c r="N63" s="235">
        <f t="shared" ref="N63:N64" si="19">G63</f>
        <v>0</v>
      </c>
    </row>
    <row r="64" spans="1:14" x14ac:dyDescent="0.2">
      <c r="A64" s="236"/>
      <c r="B64" s="237"/>
      <c r="C64" s="241"/>
      <c r="D64" s="242"/>
      <c r="E64" s="240"/>
      <c r="F64" s="231"/>
      <c r="G64" s="232"/>
      <c r="H64" s="232">
        <v>0</v>
      </c>
      <c r="I64" s="238">
        <f t="shared" si="16"/>
        <v>0</v>
      </c>
      <c r="J64" s="233">
        <v>0</v>
      </c>
      <c r="K64" s="233">
        <v>0</v>
      </c>
      <c r="L64" s="234">
        <f t="shared" ref="L64" si="20">SUM(J64:K64)</f>
        <v>0</v>
      </c>
      <c r="M64" s="173" t="str">
        <f t="shared" ref="M64" si="21">IFERROR(L64/H64,"N/A")</f>
        <v>N/A</v>
      </c>
      <c r="N64" s="235">
        <f t="shared" si="19"/>
        <v>0</v>
      </c>
    </row>
    <row r="65" spans="1:14" ht="13.5" thickBot="1" x14ac:dyDescent="0.25">
      <c r="A65" s="243"/>
      <c r="B65" s="244"/>
      <c r="C65" s="245" t="s">
        <v>116</v>
      </c>
      <c r="D65" s="380">
        <f>SUM(D62,D51,D34)</f>
        <v>315</v>
      </c>
      <c r="E65" s="246"/>
      <c r="F65" s="247"/>
      <c r="G65" s="248">
        <f t="shared" ref="G65:L65" si="22">SUM(G62,G51,G34)</f>
        <v>30518185</v>
      </c>
      <c r="H65" s="248">
        <f t="shared" si="22"/>
        <v>72038</v>
      </c>
      <c r="I65" s="248">
        <f t="shared" si="22"/>
        <v>30446147</v>
      </c>
      <c r="J65" s="248">
        <f t="shared" si="22"/>
        <v>36162.850000000006</v>
      </c>
      <c r="K65" s="248">
        <f t="shared" si="22"/>
        <v>36092.92</v>
      </c>
      <c r="L65" s="248">
        <f t="shared" si="22"/>
        <v>72255.77</v>
      </c>
      <c r="M65" s="249">
        <f t="shared" ref="M65" si="23">IFERROR(L65/H65,"N/A")</f>
        <v>1.0030229878675143</v>
      </c>
      <c r="N65" s="250">
        <f>SUM(N62,N51,N34)</f>
        <v>30518185</v>
      </c>
    </row>
    <row r="66" spans="1:14" ht="13.5" thickBot="1" x14ac:dyDescent="0.25">
      <c r="A66" s="158"/>
      <c r="B66" s="158"/>
      <c r="C66" s="158"/>
      <c r="D66" s="158"/>
      <c r="E66" s="158"/>
      <c r="F66" s="158"/>
    </row>
    <row r="67" spans="1:14" x14ac:dyDescent="0.2">
      <c r="A67" s="251" t="s">
        <v>117</v>
      </c>
      <c r="B67" s="252"/>
      <c r="C67" s="252"/>
      <c r="D67" s="252"/>
      <c r="E67" s="252"/>
      <c r="F67" s="253"/>
      <c r="G67" s="254"/>
      <c r="H67" s="254"/>
      <c r="I67" s="254"/>
      <c r="J67" s="254"/>
      <c r="K67" s="254"/>
      <c r="L67" s="254"/>
      <c r="M67" s="255"/>
      <c r="N67" s="256"/>
    </row>
    <row r="68" spans="1:14" s="221" customFormat="1" ht="11.25" x14ac:dyDescent="0.2">
      <c r="A68" s="257" t="s">
        <v>118</v>
      </c>
      <c r="B68" s="216"/>
      <c r="C68" s="216"/>
      <c r="D68" s="216"/>
      <c r="E68" s="216"/>
      <c r="F68" s="217"/>
      <c r="G68" s="218"/>
      <c r="H68" s="218"/>
      <c r="I68" s="218"/>
      <c r="J68" s="218"/>
      <c r="K68" s="218"/>
      <c r="L68" s="218"/>
      <c r="M68" s="219"/>
      <c r="N68" s="258"/>
    </row>
    <row r="69" spans="1:14" ht="33.75" x14ac:dyDescent="0.2">
      <c r="A69" s="259" t="s">
        <v>119</v>
      </c>
      <c r="B69" s="260"/>
      <c r="C69" s="261"/>
      <c r="D69" s="261"/>
      <c r="E69" s="261"/>
      <c r="F69" s="261"/>
      <c r="G69" s="224" t="s">
        <v>39</v>
      </c>
      <c r="H69" s="224" t="s">
        <v>40</v>
      </c>
      <c r="I69" s="224" t="s">
        <v>41</v>
      </c>
      <c r="J69" s="224" t="s">
        <v>42</v>
      </c>
      <c r="K69" s="224" t="s">
        <v>43</v>
      </c>
      <c r="L69" s="224" t="s">
        <v>44</v>
      </c>
      <c r="M69" s="225" t="s">
        <v>45</v>
      </c>
      <c r="N69" s="262" t="s">
        <v>46</v>
      </c>
    </row>
    <row r="70" spans="1:14" x14ac:dyDescent="0.2">
      <c r="A70" s="263" t="s">
        <v>120</v>
      </c>
      <c r="B70" s="264" t="s">
        <v>121</v>
      </c>
      <c r="C70" s="264" t="s">
        <v>121</v>
      </c>
      <c r="D70" s="265" t="s">
        <v>121</v>
      </c>
      <c r="E70" s="266">
        <v>0.10150000000000001</v>
      </c>
      <c r="F70" s="267"/>
      <c r="G70" s="268">
        <f>E70*G65</f>
        <v>3097595.7775000003</v>
      </c>
      <c r="H70" s="268">
        <f>E70*H65</f>
        <v>7311.8570000000009</v>
      </c>
      <c r="I70" s="172">
        <f t="shared" ref="I70" si="24">G70-H70</f>
        <v>3090283.9205000005</v>
      </c>
      <c r="J70" s="233">
        <v>3670.53</v>
      </c>
      <c r="K70" s="269">
        <v>3563.43</v>
      </c>
      <c r="L70" s="172">
        <f>SUM(J70:K70)</f>
        <v>7233.96</v>
      </c>
      <c r="M70" s="173">
        <f>IFERROR(L70/H70,"N/A")</f>
        <v>0.98934648202228237</v>
      </c>
      <c r="N70" s="270">
        <f>G70</f>
        <v>3097595.7775000003</v>
      </c>
    </row>
    <row r="71" spans="1:14" x14ac:dyDescent="0.2">
      <c r="A71" s="271" t="s">
        <v>122</v>
      </c>
      <c r="B71" s="272" t="s">
        <v>121</v>
      </c>
      <c r="C71" s="273" t="s">
        <v>121</v>
      </c>
      <c r="D71" s="273" t="s">
        <v>121</v>
      </c>
      <c r="E71" s="274">
        <v>7.6499999999999999E-2</v>
      </c>
      <c r="F71" s="267"/>
      <c r="G71" s="268">
        <f>E71*G65</f>
        <v>2334641.1524999999</v>
      </c>
      <c r="H71" s="268">
        <f>E71*H65</f>
        <v>5510.9070000000002</v>
      </c>
      <c r="I71" s="238">
        <f t="shared" ref="I71:I79" si="25">G71-H71</f>
        <v>2329130.2454999997</v>
      </c>
      <c r="J71" s="233">
        <v>2766.46</v>
      </c>
      <c r="K71" s="275">
        <v>2761.11</v>
      </c>
      <c r="L71" s="238">
        <f t="shared" ref="L71:L79" si="26">SUM(J71:K71)</f>
        <v>5527.57</v>
      </c>
      <c r="M71" s="276">
        <f t="shared" ref="M71:M79" si="27">IFERROR(L71/H71,"N/A")</f>
        <v>1.0030236402102231</v>
      </c>
      <c r="N71" s="270">
        <f t="shared" ref="N71:N79" si="28">G71</f>
        <v>2334641.1524999999</v>
      </c>
    </row>
    <row r="72" spans="1:14" x14ac:dyDescent="0.2">
      <c r="A72" s="271" t="s">
        <v>123</v>
      </c>
      <c r="B72" s="272" t="s">
        <v>121</v>
      </c>
      <c r="C72" s="273" t="s">
        <v>121</v>
      </c>
      <c r="D72" s="273" t="s">
        <v>121</v>
      </c>
      <c r="E72" s="274">
        <v>1.35E-2</v>
      </c>
      <c r="F72" s="267"/>
      <c r="G72" s="268">
        <f>E72*G65</f>
        <v>411995.4975</v>
      </c>
      <c r="H72" s="268">
        <f>E72*H65</f>
        <v>972.51300000000003</v>
      </c>
      <c r="I72" s="238">
        <f t="shared" si="25"/>
        <v>411022.98450000002</v>
      </c>
      <c r="J72" s="233">
        <v>488.2</v>
      </c>
      <c r="K72" s="275">
        <v>487.25</v>
      </c>
      <c r="L72" s="238">
        <f t="shared" si="26"/>
        <v>975.45</v>
      </c>
      <c r="M72" s="276">
        <f t="shared" si="27"/>
        <v>1.0030200110435541</v>
      </c>
      <c r="N72" s="270">
        <f t="shared" si="28"/>
        <v>411995.4975</v>
      </c>
    </row>
    <row r="73" spans="1:14" x14ac:dyDescent="0.2">
      <c r="A73" s="271" t="s">
        <v>124</v>
      </c>
      <c r="B73" s="272" t="s">
        <v>121</v>
      </c>
      <c r="C73" s="273" t="s">
        <v>121</v>
      </c>
      <c r="D73" s="273" t="s">
        <v>121</v>
      </c>
      <c r="E73" s="274">
        <v>2.2499999999999999E-2</v>
      </c>
      <c r="F73" s="267"/>
      <c r="G73" s="268">
        <f>E73*G65</f>
        <v>686659.16249999998</v>
      </c>
      <c r="H73" s="268">
        <f>E73*H65</f>
        <v>1620.855</v>
      </c>
      <c r="I73" s="238">
        <f t="shared" si="25"/>
        <v>685038.3075</v>
      </c>
      <c r="J73" s="233">
        <v>813.66</v>
      </c>
      <c r="K73" s="275">
        <v>722.09</v>
      </c>
      <c r="L73" s="238">
        <f t="shared" si="26"/>
        <v>1535.75</v>
      </c>
      <c r="M73" s="276">
        <f t="shared" si="27"/>
        <v>0.9474937610088503</v>
      </c>
      <c r="N73" s="270">
        <f t="shared" si="28"/>
        <v>686659.16249999998</v>
      </c>
    </row>
    <row r="74" spans="1:14" x14ac:dyDescent="0.2">
      <c r="A74" s="271" t="s">
        <v>125</v>
      </c>
      <c r="B74" s="272" t="s">
        <v>121</v>
      </c>
      <c r="C74" s="273" t="s">
        <v>121</v>
      </c>
      <c r="D74" s="273" t="s">
        <v>121</v>
      </c>
      <c r="E74" s="274">
        <v>1.0800000000000001E-2</v>
      </c>
      <c r="F74" s="267"/>
      <c r="G74" s="268">
        <f>E74*G65</f>
        <v>329596.39800000004</v>
      </c>
      <c r="H74" s="268">
        <f>E74*H65</f>
        <v>778.0104</v>
      </c>
      <c r="I74" s="238">
        <f t="shared" si="25"/>
        <v>328818.38760000002</v>
      </c>
      <c r="J74" s="233">
        <v>390.56</v>
      </c>
      <c r="K74" s="275">
        <v>389.8</v>
      </c>
      <c r="L74" s="238">
        <f t="shared" si="26"/>
        <v>780.36</v>
      </c>
      <c r="M74" s="276">
        <f t="shared" si="27"/>
        <v>1.0030200110435541</v>
      </c>
      <c r="N74" s="270">
        <f t="shared" si="28"/>
        <v>329596.39800000004</v>
      </c>
    </row>
    <row r="75" spans="1:14" x14ac:dyDescent="0.2">
      <c r="A75" s="271" t="s">
        <v>126</v>
      </c>
      <c r="B75" s="272" t="s">
        <v>121</v>
      </c>
      <c r="C75" s="273" t="s">
        <v>121</v>
      </c>
      <c r="D75" s="273" t="s">
        <v>121</v>
      </c>
      <c r="E75" s="274">
        <v>2.8000000000000001E-2</v>
      </c>
      <c r="F75" s="267"/>
      <c r="G75" s="268">
        <f>E75*G65</f>
        <v>854509.18</v>
      </c>
      <c r="H75" s="268">
        <f>E75*H65</f>
        <v>2017.0640000000001</v>
      </c>
      <c r="I75" s="238">
        <f t="shared" si="25"/>
        <v>852492.11600000004</v>
      </c>
      <c r="J75" s="233">
        <v>1012.56</v>
      </c>
      <c r="K75" s="275">
        <v>1010.6</v>
      </c>
      <c r="L75" s="238">
        <f t="shared" si="26"/>
        <v>2023.1599999999999</v>
      </c>
      <c r="M75" s="276">
        <f t="shared" si="27"/>
        <v>1.0030222144661745</v>
      </c>
      <c r="N75" s="270">
        <f t="shared" si="28"/>
        <v>854509.18</v>
      </c>
    </row>
    <row r="76" spans="1:14" x14ac:dyDescent="0.2">
      <c r="A76" s="271" t="s">
        <v>127</v>
      </c>
      <c r="B76" s="272" t="s">
        <v>121</v>
      </c>
      <c r="C76" s="273" t="s">
        <v>121</v>
      </c>
      <c r="D76" s="273" t="s">
        <v>121</v>
      </c>
      <c r="E76" s="274">
        <v>1.44E-2</v>
      </c>
      <c r="F76" s="267"/>
      <c r="G76" s="268">
        <f>E76*G65</f>
        <v>439461.864</v>
      </c>
      <c r="H76" s="268">
        <f>E76*H65</f>
        <v>1037.3471999999999</v>
      </c>
      <c r="I76" s="238">
        <f t="shared" si="25"/>
        <v>438424.51679999998</v>
      </c>
      <c r="J76" s="233">
        <v>520.75</v>
      </c>
      <c r="K76" s="275">
        <v>511.33</v>
      </c>
      <c r="L76" s="238">
        <f t="shared" si="26"/>
        <v>1032.08</v>
      </c>
      <c r="M76" s="276">
        <f t="shared" si="27"/>
        <v>0.99492243291349314</v>
      </c>
      <c r="N76" s="270">
        <f t="shared" si="28"/>
        <v>439461.864</v>
      </c>
    </row>
    <row r="77" spans="1:14" x14ac:dyDescent="0.2">
      <c r="A77" s="277" t="s">
        <v>128</v>
      </c>
      <c r="B77" s="272" t="s">
        <v>121</v>
      </c>
      <c r="C77" s="278" t="s">
        <v>121</v>
      </c>
      <c r="D77" s="278" t="s">
        <v>121</v>
      </c>
      <c r="E77" s="279">
        <v>0.1028</v>
      </c>
      <c r="F77" s="267"/>
      <c r="G77" s="268">
        <f>E77*G65</f>
        <v>3137269.4180000001</v>
      </c>
      <c r="H77" s="268">
        <f>E77*H65</f>
        <v>7405.5064000000002</v>
      </c>
      <c r="I77" s="238">
        <f t="shared" si="25"/>
        <v>3129863.9116000002</v>
      </c>
      <c r="J77" s="233">
        <v>3717.54</v>
      </c>
      <c r="K77" s="275">
        <v>3610.35</v>
      </c>
      <c r="L77" s="238">
        <f t="shared" si="26"/>
        <v>7327.8899999999994</v>
      </c>
      <c r="M77" s="276">
        <f t="shared" si="27"/>
        <v>0.98951909622277812</v>
      </c>
      <c r="N77" s="270">
        <f t="shared" si="28"/>
        <v>3137269.4180000001</v>
      </c>
    </row>
    <row r="78" spans="1:14" x14ac:dyDescent="0.2">
      <c r="A78" s="277"/>
      <c r="B78" s="272"/>
      <c r="C78" s="278"/>
      <c r="D78" s="278"/>
      <c r="E78" s="279"/>
      <c r="F78" s="267"/>
      <c r="G78" s="268">
        <v>0</v>
      </c>
      <c r="H78" s="268">
        <v>0</v>
      </c>
      <c r="I78" s="238">
        <f t="shared" ref="I78" si="29">G78-H78</f>
        <v>0</v>
      </c>
      <c r="J78" s="233">
        <v>0</v>
      </c>
      <c r="K78" s="280">
        <v>0</v>
      </c>
      <c r="L78" s="238">
        <f t="shared" ref="L78" si="30">SUM(J78:K78)</f>
        <v>0</v>
      </c>
      <c r="M78" s="276" t="str">
        <f t="shared" ref="M78" si="31">IFERROR(L78/H78,"N/A")</f>
        <v>N/A</v>
      </c>
      <c r="N78" s="270">
        <f t="shared" si="28"/>
        <v>0</v>
      </c>
    </row>
    <row r="79" spans="1:14" x14ac:dyDescent="0.2">
      <c r="A79" s="277"/>
      <c r="B79" s="272"/>
      <c r="C79" s="278"/>
      <c r="D79" s="278"/>
      <c r="E79" s="279"/>
      <c r="F79" s="267"/>
      <c r="G79" s="268">
        <v>0</v>
      </c>
      <c r="H79" s="268">
        <v>0</v>
      </c>
      <c r="I79" s="238">
        <f t="shared" si="25"/>
        <v>0</v>
      </c>
      <c r="J79" s="233">
        <v>0</v>
      </c>
      <c r="K79" s="280">
        <v>0</v>
      </c>
      <c r="L79" s="238">
        <f t="shared" si="26"/>
        <v>0</v>
      </c>
      <c r="M79" s="276" t="str">
        <f t="shared" si="27"/>
        <v>N/A</v>
      </c>
      <c r="N79" s="270">
        <f t="shared" si="28"/>
        <v>0</v>
      </c>
    </row>
    <row r="80" spans="1:14" ht="13.5" thickBot="1" x14ac:dyDescent="0.25">
      <c r="A80" s="281"/>
      <c r="B80" s="189"/>
      <c r="C80" s="282" t="s">
        <v>129</v>
      </c>
      <c r="D80" s="283"/>
      <c r="E80" s="283"/>
      <c r="F80" s="284"/>
      <c r="G80" s="285">
        <f t="shared" ref="G80:L80" si="32">SUM(G70:G79)</f>
        <v>11291728.449999999</v>
      </c>
      <c r="H80" s="285">
        <f t="shared" si="32"/>
        <v>26654.059999999998</v>
      </c>
      <c r="I80" s="285">
        <f t="shared" si="32"/>
        <v>11265074.390000001</v>
      </c>
      <c r="J80" s="285">
        <f t="shared" si="32"/>
        <v>13380.259999999998</v>
      </c>
      <c r="K80" s="285">
        <f t="shared" si="32"/>
        <v>13055.960000000001</v>
      </c>
      <c r="L80" s="285">
        <f t="shared" si="32"/>
        <v>26436.22</v>
      </c>
      <c r="M80" s="286">
        <f>IFERROR(L80/H80,"N/A")</f>
        <v>0.99182713627867591</v>
      </c>
      <c r="N80" s="287">
        <f>SUM(N70:N79)</f>
        <v>11291728.449999999</v>
      </c>
    </row>
    <row r="81" spans="1:14" ht="13.5" thickBot="1" x14ac:dyDescent="0.25">
      <c r="A81" s="158"/>
      <c r="B81" s="158"/>
      <c r="C81" s="158"/>
      <c r="D81" s="158"/>
      <c r="E81" s="158"/>
      <c r="F81" s="158"/>
    </row>
    <row r="82" spans="1:14" s="221" customFormat="1" x14ac:dyDescent="0.2">
      <c r="A82" s="251" t="s">
        <v>130</v>
      </c>
      <c r="B82" s="252"/>
      <c r="C82" s="252"/>
      <c r="D82" s="252"/>
      <c r="E82" s="252"/>
      <c r="F82" s="253"/>
      <c r="G82" s="254"/>
      <c r="H82" s="254"/>
      <c r="I82" s="254"/>
      <c r="J82" s="254"/>
      <c r="K82" s="254"/>
      <c r="L82" s="254"/>
      <c r="M82" s="255"/>
      <c r="N82" s="256"/>
    </row>
    <row r="83" spans="1:14" s="221" customFormat="1" ht="11.25" x14ac:dyDescent="0.2">
      <c r="A83" s="288" t="s">
        <v>131</v>
      </c>
      <c r="B83" s="216"/>
      <c r="C83" s="216"/>
      <c r="D83" s="216"/>
      <c r="E83" s="216"/>
      <c r="F83" s="217"/>
      <c r="G83" s="218"/>
      <c r="H83" s="218"/>
      <c r="I83" s="218"/>
      <c r="J83" s="218"/>
      <c r="K83" s="218"/>
      <c r="L83" s="218"/>
      <c r="M83" s="219"/>
      <c r="N83" s="258"/>
    </row>
    <row r="84" spans="1:14" ht="33.75" x14ac:dyDescent="0.2">
      <c r="A84" s="259" t="s">
        <v>119</v>
      </c>
      <c r="B84" s="260"/>
      <c r="C84" s="261"/>
      <c r="D84" s="261"/>
      <c r="E84" s="261"/>
      <c r="F84" s="261"/>
      <c r="G84" s="224" t="s">
        <v>39</v>
      </c>
      <c r="H84" s="224" t="s">
        <v>40</v>
      </c>
      <c r="I84" s="224" t="s">
        <v>41</v>
      </c>
      <c r="J84" s="224" t="s">
        <v>42</v>
      </c>
      <c r="K84" s="224" t="s">
        <v>43</v>
      </c>
      <c r="L84" s="224" t="s">
        <v>44</v>
      </c>
      <c r="M84" s="225" t="s">
        <v>45</v>
      </c>
      <c r="N84" s="262" t="s">
        <v>46</v>
      </c>
    </row>
    <row r="85" spans="1:14" x14ac:dyDescent="0.2">
      <c r="A85" s="289" t="s">
        <v>132</v>
      </c>
      <c r="B85" s="290" t="s">
        <v>121</v>
      </c>
      <c r="C85" s="291" t="s">
        <v>121</v>
      </c>
      <c r="D85" s="292">
        <v>76300</v>
      </c>
      <c r="E85" s="293">
        <v>0.79</v>
      </c>
      <c r="F85" s="267"/>
      <c r="G85" s="268">
        <v>60277</v>
      </c>
      <c r="H85" s="232">
        <v>0</v>
      </c>
      <c r="I85" s="172">
        <f>G85-H85</f>
        <v>60277</v>
      </c>
      <c r="J85" s="233">
        <v>0</v>
      </c>
      <c r="K85" s="233">
        <v>0</v>
      </c>
      <c r="L85" s="172">
        <f>SUM(J85:K85)</f>
        <v>0</v>
      </c>
      <c r="M85" s="173" t="str">
        <f>IFERROR(L85/H85,"N/A")</f>
        <v>N/A</v>
      </c>
      <c r="N85" s="270">
        <f>G85</f>
        <v>60277</v>
      </c>
    </row>
    <row r="86" spans="1:14" x14ac:dyDescent="0.2">
      <c r="A86" s="294" t="s">
        <v>133</v>
      </c>
      <c r="B86" s="295" t="s">
        <v>121</v>
      </c>
      <c r="C86" s="296" t="s">
        <v>121</v>
      </c>
      <c r="D86" s="296">
        <v>30</v>
      </c>
      <c r="E86" s="297">
        <v>150</v>
      </c>
      <c r="F86" s="267"/>
      <c r="G86" s="268">
        <v>54000</v>
      </c>
      <c r="H86" s="232">
        <v>0</v>
      </c>
      <c r="I86" s="238">
        <f t="shared" ref="I86:I92" si="33">G86-H86</f>
        <v>54000</v>
      </c>
      <c r="J86" s="233">
        <v>0</v>
      </c>
      <c r="K86" s="280">
        <v>0</v>
      </c>
      <c r="L86" s="238">
        <f t="shared" ref="L86:L92" si="34">SUM(J86:K86)</f>
        <v>0</v>
      </c>
      <c r="M86" s="276" t="str">
        <f t="shared" ref="M86:M92" si="35">IFERROR(L86/H86,"N/A")</f>
        <v>N/A</v>
      </c>
      <c r="N86" s="270">
        <f t="shared" ref="N86:N91" si="36">G86</f>
        <v>54000</v>
      </c>
    </row>
    <row r="87" spans="1:14" x14ac:dyDescent="0.2">
      <c r="A87" s="289" t="s">
        <v>134</v>
      </c>
      <c r="B87" s="298"/>
      <c r="C87" s="296" t="s">
        <v>121</v>
      </c>
      <c r="D87" s="296" t="s">
        <v>121</v>
      </c>
      <c r="E87" s="299" t="s">
        <v>121</v>
      </c>
      <c r="F87" s="267"/>
      <c r="G87" s="268">
        <v>41012</v>
      </c>
      <c r="H87" s="268">
        <v>0</v>
      </c>
      <c r="I87" s="300">
        <f t="shared" si="33"/>
        <v>41012</v>
      </c>
      <c r="J87" s="301">
        <v>0</v>
      </c>
      <c r="K87" s="301">
        <v>0</v>
      </c>
      <c r="L87" s="238">
        <f t="shared" si="34"/>
        <v>0</v>
      </c>
      <c r="M87" s="276" t="str">
        <f t="shared" si="35"/>
        <v>N/A</v>
      </c>
      <c r="N87" s="270">
        <f t="shared" si="36"/>
        <v>41012</v>
      </c>
    </row>
    <row r="88" spans="1:14" x14ac:dyDescent="0.2">
      <c r="A88" s="294" t="s">
        <v>135</v>
      </c>
      <c r="B88" s="295" t="s">
        <v>121</v>
      </c>
      <c r="C88" s="296" t="s">
        <v>121</v>
      </c>
      <c r="D88" s="296" t="s">
        <v>121</v>
      </c>
      <c r="E88" s="299" t="s">
        <v>121</v>
      </c>
      <c r="F88" s="267"/>
      <c r="G88" s="268">
        <v>90000</v>
      </c>
      <c r="H88" s="268">
        <v>0</v>
      </c>
      <c r="I88" s="300">
        <f t="shared" si="33"/>
        <v>90000</v>
      </c>
      <c r="J88" s="301">
        <v>0</v>
      </c>
      <c r="K88" s="301">
        <v>0</v>
      </c>
      <c r="L88" s="238">
        <f t="shared" si="34"/>
        <v>0</v>
      </c>
      <c r="M88" s="276" t="str">
        <f t="shared" si="35"/>
        <v>N/A</v>
      </c>
      <c r="N88" s="270">
        <f t="shared" si="36"/>
        <v>90000</v>
      </c>
    </row>
    <row r="89" spans="1:14" x14ac:dyDescent="0.2">
      <c r="A89" s="294" t="s">
        <v>136</v>
      </c>
      <c r="B89" s="295" t="s">
        <v>121</v>
      </c>
      <c r="C89" s="296" t="s">
        <v>121</v>
      </c>
      <c r="D89" s="296" t="s">
        <v>121</v>
      </c>
      <c r="E89" s="299" t="s">
        <v>121</v>
      </c>
      <c r="F89" s="267"/>
      <c r="G89" s="268">
        <v>92336</v>
      </c>
      <c r="H89" s="268">
        <v>0</v>
      </c>
      <c r="I89" s="300">
        <f t="shared" si="33"/>
        <v>92336</v>
      </c>
      <c r="J89" s="301">
        <v>0</v>
      </c>
      <c r="K89" s="301">
        <v>0</v>
      </c>
      <c r="L89" s="238">
        <f t="shared" si="34"/>
        <v>0</v>
      </c>
      <c r="M89" s="276" t="str">
        <f t="shared" si="35"/>
        <v>N/A</v>
      </c>
      <c r="N89" s="270">
        <f t="shared" si="36"/>
        <v>92336</v>
      </c>
    </row>
    <row r="90" spans="1:14" x14ac:dyDescent="0.2">
      <c r="A90" s="294" t="s">
        <v>137</v>
      </c>
      <c r="B90" s="295" t="s">
        <v>121</v>
      </c>
      <c r="C90" s="296" t="s">
        <v>121</v>
      </c>
      <c r="D90" s="296" t="s">
        <v>121</v>
      </c>
      <c r="E90" s="299" t="s">
        <v>121</v>
      </c>
      <c r="F90" s="267"/>
      <c r="G90" s="268">
        <v>52891</v>
      </c>
      <c r="H90" s="268">
        <v>0</v>
      </c>
      <c r="I90" s="300">
        <f t="shared" si="33"/>
        <v>52891</v>
      </c>
      <c r="J90" s="301">
        <v>0</v>
      </c>
      <c r="K90" s="301">
        <v>0</v>
      </c>
      <c r="L90" s="238">
        <f t="shared" si="34"/>
        <v>0</v>
      </c>
      <c r="M90" s="276" t="str">
        <f t="shared" si="35"/>
        <v>N/A</v>
      </c>
      <c r="N90" s="270">
        <f t="shared" si="36"/>
        <v>52891</v>
      </c>
    </row>
    <row r="91" spans="1:14" x14ac:dyDescent="0.2">
      <c r="A91" s="302"/>
      <c r="B91" s="303"/>
      <c r="C91" s="304"/>
      <c r="D91" s="305"/>
      <c r="E91" s="306"/>
      <c r="F91" s="267"/>
      <c r="G91" s="268">
        <v>0</v>
      </c>
      <c r="H91" s="268">
        <v>0</v>
      </c>
      <c r="I91" s="300">
        <f t="shared" si="33"/>
        <v>0</v>
      </c>
      <c r="J91" s="301">
        <v>0</v>
      </c>
      <c r="K91" s="301">
        <v>0</v>
      </c>
      <c r="L91" s="238">
        <f t="shared" si="34"/>
        <v>0</v>
      </c>
      <c r="M91" s="276" t="str">
        <f t="shared" si="35"/>
        <v>N/A</v>
      </c>
      <c r="N91" s="270">
        <f t="shared" si="36"/>
        <v>0</v>
      </c>
    </row>
    <row r="92" spans="1:14" x14ac:dyDescent="0.2">
      <c r="A92" s="302"/>
      <c r="B92" s="303"/>
      <c r="C92" s="307"/>
      <c r="D92" s="308"/>
      <c r="E92" s="309"/>
      <c r="F92" s="267"/>
      <c r="G92" s="268">
        <v>0</v>
      </c>
      <c r="H92" s="268">
        <v>0</v>
      </c>
      <c r="I92" s="300">
        <f t="shared" si="33"/>
        <v>0</v>
      </c>
      <c r="J92" s="301">
        <v>0</v>
      </c>
      <c r="K92" s="301">
        <v>0</v>
      </c>
      <c r="L92" s="238">
        <f t="shared" si="34"/>
        <v>0</v>
      </c>
      <c r="M92" s="276" t="str">
        <f t="shared" si="35"/>
        <v>N/A</v>
      </c>
      <c r="N92" s="310">
        <v>0</v>
      </c>
    </row>
    <row r="93" spans="1:14" ht="13.5" thickBot="1" x14ac:dyDescent="0.25">
      <c r="A93" s="281"/>
      <c r="B93" s="189"/>
      <c r="C93" s="282" t="s">
        <v>138</v>
      </c>
      <c r="D93" s="283"/>
      <c r="E93" s="283"/>
      <c r="F93" s="284"/>
      <c r="G93" s="285">
        <f t="shared" ref="G93:L93" si="37">SUM(G85:G92)</f>
        <v>390516</v>
      </c>
      <c r="H93" s="285">
        <f t="shared" si="37"/>
        <v>0</v>
      </c>
      <c r="I93" s="285">
        <f t="shared" si="37"/>
        <v>390516</v>
      </c>
      <c r="J93" s="285">
        <f t="shared" si="37"/>
        <v>0</v>
      </c>
      <c r="K93" s="285">
        <f t="shared" si="37"/>
        <v>0</v>
      </c>
      <c r="L93" s="285">
        <f t="shared" si="37"/>
        <v>0</v>
      </c>
      <c r="M93" s="286" t="str">
        <f>IFERROR(L93/H93,"N/A")</f>
        <v>N/A</v>
      </c>
      <c r="N93" s="287">
        <f>SUM(N85:N92)</f>
        <v>390516</v>
      </c>
    </row>
    <row r="94" spans="1:14" ht="13.5" thickBot="1" x14ac:dyDescent="0.25">
      <c r="A94" s="158"/>
      <c r="B94" s="158"/>
      <c r="C94" s="158"/>
      <c r="D94" s="158"/>
      <c r="E94" s="158"/>
      <c r="F94" s="158"/>
    </row>
    <row r="95" spans="1:14" s="221" customFormat="1" x14ac:dyDescent="0.2">
      <c r="A95" s="311" t="s">
        <v>139</v>
      </c>
      <c r="B95" s="252"/>
      <c r="C95" s="252"/>
      <c r="D95" s="252"/>
      <c r="E95" s="252"/>
      <c r="F95" s="253"/>
      <c r="G95" s="254"/>
      <c r="H95" s="254"/>
      <c r="I95" s="254"/>
      <c r="J95" s="254"/>
      <c r="K95" s="254"/>
      <c r="L95" s="254"/>
      <c r="M95" s="255"/>
      <c r="N95" s="256"/>
    </row>
    <row r="96" spans="1:14" x14ac:dyDescent="0.2">
      <c r="A96" s="288" t="s">
        <v>140</v>
      </c>
      <c r="B96" s="216"/>
      <c r="C96" s="216"/>
      <c r="D96" s="216"/>
      <c r="E96" s="216"/>
      <c r="F96" s="217"/>
      <c r="G96" s="218"/>
      <c r="H96" s="218"/>
      <c r="I96" s="218"/>
      <c r="J96" s="218"/>
      <c r="K96" s="218"/>
      <c r="L96" s="218"/>
      <c r="M96" s="219"/>
      <c r="N96" s="258"/>
    </row>
    <row r="97" spans="1:14" ht="33.75" x14ac:dyDescent="0.2">
      <c r="A97" s="259" t="s">
        <v>119</v>
      </c>
      <c r="B97" s="260"/>
      <c r="C97" s="261"/>
      <c r="D97" s="261"/>
      <c r="E97" s="261"/>
      <c r="F97" s="261"/>
      <c r="G97" s="224" t="s">
        <v>39</v>
      </c>
      <c r="H97" s="224" t="s">
        <v>40</v>
      </c>
      <c r="I97" s="224" t="s">
        <v>41</v>
      </c>
      <c r="J97" s="224" t="s">
        <v>42</v>
      </c>
      <c r="K97" s="224" t="s">
        <v>43</v>
      </c>
      <c r="L97" s="224" t="s">
        <v>44</v>
      </c>
      <c r="M97" s="225" t="s">
        <v>45</v>
      </c>
      <c r="N97" s="262" t="s">
        <v>46</v>
      </c>
    </row>
    <row r="98" spans="1:14" x14ac:dyDescent="0.2">
      <c r="A98" s="289" t="s">
        <v>141</v>
      </c>
      <c r="B98" s="290" t="s">
        <v>121</v>
      </c>
      <c r="C98" s="291" t="s">
        <v>121</v>
      </c>
      <c r="D98" s="291" t="s">
        <v>121</v>
      </c>
      <c r="E98" s="312" t="s">
        <v>121</v>
      </c>
      <c r="F98" s="267"/>
      <c r="G98" s="268">
        <v>158060</v>
      </c>
      <c r="H98" s="232">
        <v>0</v>
      </c>
      <c r="I98" s="172">
        <f t="shared" ref="I98:I114" si="38">G98-H98</f>
        <v>158060</v>
      </c>
      <c r="J98" s="233">
        <v>0</v>
      </c>
      <c r="K98" s="233">
        <v>0</v>
      </c>
      <c r="L98" s="172">
        <f>SUM(J98:K98)</f>
        <v>0</v>
      </c>
      <c r="M98" s="173" t="str">
        <f>IFERROR(L98/H98,"N/A")</f>
        <v>N/A</v>
      </c>
      <c r="N98" s="270">
        <f>G98</f>
        <v>158060</v>
      </c>
    </row>
    <row r="99" spans="1:14" x14ac:dyDescent="0.2">
      <c r="A99" s="289" t="s">
        <v>142</v>
      </c>
      <c r="B99" s="298"/>
      <c r="C99" s="296" t="s">
        <v>121</v>
      </c>
      <c r="D99" s="296" t="s">
        <v>121</v>
      </c>
      <c r="E99" s="299" t="s">
        <v>121</v>
      </c>
      <c r="F99" s="267"/>
      <c r="G99" s="268">
        <v>164924</v>
      </c>
      <c r="H99" s="232">
        <v>0</v>
      </c>
      <c r="I99" s="238">
        <f t="shared" si="38"/>
        <v>164924</v>
      </c>
      <c r="J99" s="233">
        <v>0</v>
      </c>
      <c r="K99" s="280">
        <v>0</v>
      </c>
      <c r="L99" s="238">
        <f>SUM(J99:K99)</f>
        <v>0</v>
      </c>
      <c r="M99" s="276" t="str">
        <f>IFERROR(L99/H99,"N/A")</f>
        <v>N/A</v>
      </c>
      <c r="N99" s="270">
        <f t="shared" ref="N99:N112" si="39">G99</f>
        <v>164924</v>
      </c>
    </row>
    <row r="100" spans="1:14" x14ac:dyDescent="0.2">
      <c r="A100" s="294" t="s">
        <v>143</v>
      </c>
      <c r="B100" s="295" t="s">
        <v>121</v>
      </c>
      <c r="C100" s="296" t="s">
        <v>121</v>
      </c>
      <c r="D100" s="296" t="s">
        <v>121</v>
      </c>
      <c r="E100" s="299" t="s">
        <v>121</v>
      </c>
      <c r="F100" s="267"/>
      <c r="G100" s="268">
        <v>30788</v>
      </c>
      <c r="H100" s="232">
        <v>0</v>
      </c>
      <c r="I100" s="172">
        <f t="shared" si="38"/>
        <v>30788</v>
      </c>
      <c r="J100" s="233">
        <v>0</v>
      </c>
      <c r="K100" s="233">
        <v>0</v>
      </c>
      <c r="L100" s="172">
        <f t="shared" ref="L100:L110" si="40">SUM(J100:K100)</f>
        <v>0</v>
      </c>
      <c r="M100" s="173" t="str">
        <f t="shared" ref="M100:M110" si="41">IFERROR(L100/H100,"N/A")</f>
        <v>N/A</v>
      </c>
      <c r="N100" s="270">
        <f t="shared" si="39"/>
        <v>30788</v>
      </c>
    </row>
    <row r="101" spans="1:14" x14ac:dyDescent="0.2">
      <c r="A101" s="294" t="s">
        <v>144</v>
      </c>
      <c r="B101" s="295" t="s">
        <v>121</v>
      </c>
      <c r="C101" s="296" t="s">
        <v>121</v>
      </c>
      <c r="D101" s="296" t="s">
        <v>121</v>
      </c>
      <c r="E101" s="299" t="s">
        <v>121</v>
      </c>
      <c r="F101" s="267"/>
      <c r="G101" s="268">
        <v>100000</v>
      </c>
      <c r="H101" s="232">
        <v>0</v>
      </c>
      <c r="I101" s="172">
        <f t="shared" si="38"/>
        <v>100000</v>
      </c>
      <c r="J101" s="233">
        <v>0</v>
      </c>
      <c r="K101" s="233">
        <v>0</v>
      </c>
      <c r="L101" s="172">
        <f t="shared" si="40"/>
        <v>0</v>
      </c>
      <c r="M101" s="173" t="str">
        <f t="shared" si="41"/>
        <v>N/A</v>
      </c>
      <c r="N101" s="270">
        <f t="shared" si="39"/>
        <v>100000</v>
      </c>
    </row>
    <row r="102" spans="1:14" x14ac:dyDescent="0.2">
      <c r="A102" s="289" t="s">
        <v>145</v>
      </c>
      <c r="B102" s="298"/>
      <c r="C102" s="296" t="s">
        <v>121</v>
      </c>
      <c r="D102" s="296" t="s">
        <v>121</v>
      </c>
      <c r="E102" s="299" t="s">
        <v>121</v>
      </c>
      <c r="F102" s="267"/>
      <c r="G102" s="268">
        <v>7500</v>
      </c>
      <c r="H102" s="232">
        <v>0</v>
      </c>
      <c r="I102" s="172">
        <f t="shared" si="38"/>
        <v>7500</v>
      </c>
      <c r="J102" s="233">
        <v>0</v>
      </c>
      <c r="K102" s="233">
        <v>0</v>
      </c>
      <c r="L102" s="172">
        <f t="shared" si="40"/>
        <v>0</v>
      </c>
      <c r="M102" s="173" t="str">
        <f t="shared" si="41"/>
        <v>N/A</v>
      </c>
      <c r="N102" s="270">
        <f t="shared" si="39"/>
        <v>7500</v>
      </c>
    </row>
    <row r="103" spans="1:14" x14ac:dyDescent="0.2">
      <c r="A103" s="294" t="s">
        <v>146</v>
      </c>
      <c r="B103" s="295" t="s">
        <v>121</v>
      </c>
      <c r="C103" s="296" t="s">
        <v>121</v>
      </c>
      <c r="D103" s="296" t="s">
        <v>121</v>
      </c>
      <c r="E103" s="299" t="s">
        <v>121</v>
      </c>
      <c r="F103" s="267"/>
      <c r="G103" s="268">
        <v>28317</v>
      </c>
      <c r="H103" s="268">
        <v>0</v>
      </c>
      <c r="I103" s="300">
        <f t="shared" si="38"/>
        <v>28317</v>
      </c>
      <c r="J103" s="301">
        <v>0</v>
      </c>
      <c r="K103" s="301">
        <v>0</v>
      </c>
      <c r="L103" s="238">
        <f t="shared" si="40"/>
        <v>0</v>
      </c>
      <c r="M103" s="276" t="str">
        <f t="shared" si="41"/>
        <v>N/A</v>
      </c>
      <c r="N103" s="270">
        <f t="shared" si="39"/>
        <v>28317</v>
      </c>
    </row>
    <row r="104" spans="1:14" x14ac:dyDescent="0.2">
      <c r="A104" s="294" t="s">
        <v>147</v>
      </c>
      <c r="B104" s="295"/>
      <c r="C104" s="296" t="s">
        <v>121</v>
      </c>
      <c r="D104" s="296" t="s">
        <v>121</v>
      </c>
      <c r="E104" s="299" t="s">
        <v>121</v>
      </c>
      <c r="F104" s="267"/>
      <c r="G104" s="268">
        <v>45041</v>
      </c>
      <c r="H104" s="268">
        <v>0</v>
      </c>
      <c r="I104" s="300">
        <f t="shared" si="38"/>
        <v>45041</v>
      </c>
      <c r="J104" s="301">
        <v>0</v>
      </c>
      <c r="K104" s="301">
        <v>0</v>
      </c>
      <c r="L104" s="238">
        <f t="shared" si="40"/>
        <v>0</v>
      </c>
      <c r="M104" s="276" t="str">
        <f t="shared" si="41"/>
        <v>N/A</v>
      </c>
      <c r="N104" s="270">
        <f t="shared" si="39"/>
        <v>45041</v>
      </c>
    </row>
    <row r="105" spans="1:14" x14ac:dyDescent="0.2">
      <c r="A105" s="289" t="s">
        <v>148</v>
      </c>
      <c r="B105" s="298"/>
      <c r="C105" s="296" t="s">
        <v>121</v>
      </c>
      <c r="D105" s="296" t="s">
        <v>121</v>
      </c>
      <c r="E105" s="299" t="s">
        <v>121</v>
      </c>
      <c r="F105" s="267"/>
      <c r="G105" s="268">
        <v>16590</v>
      </c>
      <c r="H105" s="268">
        <v>0</v>
      </c>
      <c r="I105" s="300">
        <f t="shared" si="38"/>
        <v>16590</v>
      </c>
      <c r="J105" s="301">
        <v>0</v>
      </c>
      <c r="K105" s="301">
        <v>0</v>
      </c>
      <c r="L105" s="238">
        <f t="shared" si="40"/>
        <v>0</v>
      </c>
      <c r="M105" s="276" t="str">
        <f t="shared" si="41"/>
        <v>N/A</v>
      </c>
      <c r="N105" s="270">
        <f t="shared" si="39"/>
        <v>16590</v>
      </c>
    </row>
    <row r="106" spans="1:14" x14ac:dyDescent="0.2">
      <c r="A106" s="289" t="s">
        <v>149</v>
      </c>
      <c r="B106" s="298"/>
      <c r="C106" s="296" t="s">
        <v>121</v>
      </c>
      <c r="D106" s="296" t="s">
        <v>121</v>
      </c>
      <c r="E106" s="299" t="s">
        <v>121</v>
      </c>
      <c r="F106" s="267"/>
      <c r="G106" s="268">
        <v>108232</v>
      </c>
      <c r="H106" s="268">
        <v>0</v>
      </c>
      <c r="I106" s="300">
        <f t="shared" si="38"/>
        <v>108232</v>
      </c>
      <c r="J106" s="301">
        <v>0</v>
      </c>
      <c r="K106" s="301">
        <v>0</v>
      </c>
      <c r="L106" s="238">
        <f t="shared" si="40"/>
        <v>0</v>
      </c>
      <c r="M106" s="276" t="str">
        <f t="shared" si="41"/>
        <v>N/A</v>
      </c>
      <c r="N106" s="270">
        <f t="shared" si="39"/>
        <v>108232</v>
      </c>
    </row>
    <row r="107" spans="1:14" x14ac:dyDescent="0.2">
      <c r="A107" s="289" t="s">
        <v>150</v>
      </c>
      <c r="B107" s="298"/>
      <c r="C107" s="296" t="s">
        <v>121</v>
      </c>
      <c r="D107" s="296" t="s">
        <v>121</v>
      </c>
      <c r="E107" s="299" t="s">
        <v>121</v>
      </c>
      <c r="F107" s="267"/>
      <c r="G107" s="268">
        <v>190163</v>
      </c>
      <c r="H107" s="268">
        <v>0</v>
      </c>
      <c r="I107" s="300">
        <f t="shared" si="38"/>
        <v>190163</v>
      </c>
      <c r="J107" s="301">
        <v>0</v>
      </c>
      <c r="K107" s="301">
        <v>0</v>
      </c>
      <c r="L107" s="238">
        <f t="shared" si="40"/>
        <v>0</v>
      </c>
      <c r="M107" s="276" t="str">
        <f t="shared" si="41"/>
        <v>N/A</v>
      </c>
      <c r="N107" s="270">
        <f t="shared" si="39"/>
        <v>190163</v>
      </c>
    </row>
    <row r="108" spans="1:14" x14ac:dyDescent="0.2">
      <c r="A108" s="294" t="s">
        <v>151</v>
      </c>
      <c r="B108" s="295"/>
      <c r="C108" s="296" t="s">
        <v>121</v>
      </c>
      <c r="D108" s="296" t="s">
        <v>121</v>
      </c>
      <c r="E108" s="299" t="s">
        <v>121</v>
      </c>
      <c r="F108" s="267"/>
      <c r="G108" s="268">
        <v>162843</v>
      </c>
      <c r="H108" s="268">
        <v>0</v>
      </c>
      <c r="I108" s="300">
        <f t="shared" si="38"/>
        <v>162843</v>
      </c>
      <c r="J108" s="301">
        <v>0</v>
      </c>
      <c r="K108" s="301">
        <v>0</v>
      </c>
      <c r="L108" s="238">
        <f t="shared" si="40"/>
        <v>0</v>
      </c>
      <c r="M108" s="276" t="str">
        <f t="shared" si="41"/>
        <v>N/A</v>
      </c>
      <c r="N108" s="270">
        <f t="shared" si="39"/>
        <v>162843</v>
      </c>
    </row>
    <row r="109" spans="1:14" x14ac:dyDescent="0.2">
      <c r="A109" s="294" t="s">
        <v>152</v>
      </c>
      <c r="B109" s="295"/>
      <c r="C109" s="296" t="s">
        <v>121</v>
      </c>
      <c r="D109" s="296" t="s">
        <v>121</v>
      </c>
      <c r="E109" s="299" t="s">
        <v>121</v>
      </c>
      <c r="F109" s="267"/>
      <c r="G109" s="268">
        <v>82503</v>
      </c>
      <c r="H109" s="232">
        <v>0</v>
      </c>
      <c r="I109" s="172">
        <f t="shared" si="38"/>
        <v>82503</v>
      </c>
      <c r="J109" s="233">
        <v>0</v>
      </c>
      <c r="K109" s="233">
        <v>0</v>
      </c>
      <c r="L109" s="172">
        <f t="shared" si="40"/>
        <v>0</v>
      </c>
      <c r="M109" s="173" t="str">
        <f t="shared" si="41"/>
        <v>N/A</v>
      </c>
      <c r="N109" s="270">
        <f t="shared" si="39"/>
        <v>82503</v>
      </c>
    </row>
    <row r="110" spans="1:14" x14ac:dyDescent="0.2">
      <c r="A110" s="294" t="s">
        <v>153</v>
      </c>
      <c r="B110" s="295" t="s">
        <v>121</v>
      </c>
      <c r="C110" s="296" t="s">
        <v>121</v>
      </c>
      <c r="D110" s="296" t="s">
        <v>121</v>
      </c>
      <c r="E110" s="299" t="s">
        <v>121</v>
      </c>
      <c r="F110" s="267"/>
      <c r="G110" s="268">
        <v>56089</v>
      </c>
      <c r="H110" s="232">
        <v>0</v>
      </c>
      <c r="I110" s="238">
        <f t="shared" si="38"/>
        <v>56089</v>
      </c>
      <c r="J110" s="233">
        <v>0</v>
      </c>
      <c r="K110" s="280">
        <v>0</v>
      </c>
      <c r="L110" s="238">
        <f t="shared" si="40"/>
        <v>0</v>
      </c>
      <c r="M110" s="276" t="str">
        <f t="shared" si="41"/>
        <v>N/A</v>
      </c>
      <c r="N110" s="270">
        <f t="shared" si="39"/>
        <v>56089</v>
      </c>
    </row>
    <row r="111" spans="1:14" x14ac:dyDescent="0.2">
      <c r="A111" s="294" t="s">
        <v>154</v>
      </c>
      <c r="B111" s="295"/>
      <c r="C111" s="296" t="s">
        <v>121</v>
      </c>
      <c r="D111" s="296" t="s">
        <v>121</v>
      </c>
      <c r="E111" s="299" t="s">
        <v>121</v>
      </c>
      <c r="F111" s="267"/>
      <c r="G111" s="268">
        <v>103714</v>
      </c>
      <c r="H111" s="232">
        <v>0</v>
      </c>
      <c r="I111" s="172">
        <f t="shared" si="38"/>
        <v>103714</v>
      </c>
      <c r="J111" s="233">
        <v>0</v>
      </c>
      <c r="K111" s="233">
        <v>0</v>
      </c>
      <c r="L111" s="172">
        <f t="shared" ref="L111:L114" si="42">SUM(J111:K111)</f>
        <v>0</v>
      </c>
      <c r="M111" s="173" t="str">
        <f t="shared" ref="M111:M114" si="43">IFERROR(L111/H111,"N/A")</f>
        <v>N/A</v>
      </c>
      <c r="N111" s="270">
        <f t="shared" si="39"/>
        <v>103714</v>
      </c>
    </row>
    <row r="112" spans="1:14" x14ac:dyDescent="0.2">
      <c r="A112" s="294" t="s">
        <v>155</v>
      </c>
      <c r="B112" s="295"/>
      <c r="C112" s="296" t="s">
        <v>121</v>
      </c>
      <c r="D112" s="296" t="s">
        <v>121</v>
      </c>
      <c r="E112" s="299" t="s">
        <v>121</v>
      </c>
      <c r="F112" s="267"/>
      <c r="G112" s="268">
        <v>15349</v>
      </c>
      <c r="H112" s="232">
        <v>0</v>
      </c>
      <c r="I112" s="172">
        <f t="shared" si="38"/>
        <v>15349</v>
      </c>
      <c r="J112" s="233">
        <v>0</v>
      </c>
      <c r="K112" s="233">
        <v>0</v>
      </c>
      <c r="L112" s="172">
        <f t="shared" si="42"/>
        <v>0</v>
      </c>
      <c r="M112" s="173" t="str">
        <f t="shared" si="43"/>
        <v>N/A</v>
      </c>
      <c r="N112" s="270">
        <f t="shared" si="39"/>
        <v>15349</v>
      </c>
    </row>
    <row r="113" spans="1:14" x14ac:dyDescent="0.2">
      <c r="A113" s="302"/>
      <c r="B113" s="303"/>
      <c r="C113" s="307"/>
      <c r="D113" s="308"/>
      <c r="E113" s="309"/>
      <c r="F113" s="267"/>
      <c r="G113" s="268">
        <v>0</v>
      </c>
      <c r="H113" s="232">
        <v>0</v>
      </c>
      <c r="I113" s="172">
        <f t="shared" ref="I113" si="44">G113-H113</f>
        <v>0</v>
      </c>
      <c r="J113" s="233">
        <v>0</v>
      </c>
      <c r="K113" s="233">
        <v>0</v>
      </c>
      <c r="L113" s="172">
        <f t="shared" ref="L113" si="45">SUM(J113:K113)</f>
        <v>0</v>
      </c>
      <c r="M113" s="173" t="str">
        <f t="shared" ref="M113" si="46">IFERROR(L113/H113,"N/A")</f>
        <v>N/A</v>
      </c>
      <c r="N113" s="270">
        <v>0</v>
      </c>
    </row>
    <row r="114" spans="1:14" x14ac:dyDescent="0.2">
      <c r="A114" s="302"/>
      <c r="B114" s="303"/>
      <c r="C114" s="307"/>
      <c r="D114" s="308"/>
      <c r="E114" s="309"/>
      <c r="F114" s="267"/>
      <c r="G114" s="268">
        <v>0</v>
      </c>
      <c r="H114" s="232">
        <v>0</v>
      </c>
      <c r="I114" s="172">
        <f t="shared" si="38"/>
        <v>0</v>
      </c>
      <c r="J114" s="233">
        <v>0</v>
      </c>
      <c r="K114" s="233">
        <v>0</v>
      </c>
      <c r="L114" s="172">
        <f t="shared" si="42"/>
        <v>0</v>
      </c>
      <c r="M114" s="173" t="str">
        <f t="shared" si="43"/>
        <v>N/A</v>
      </c>
      <c r="N114" s="270">
        <v>0</v>
      </c>
    </row>
    <row r="115" spans="1:14" ht="13.5" thickBot="1" x14ac:dyDescent="0.25">
      <c r="A115" s="281"/>
      <c r="B115" s="189"/>
      <c r="C115" s="282" t="s">
        <v>156</v>
      </c>
      <c r="D115" s="283"/>
      <c r="E115" s="283"/>
      <c r="F115" s="284"/>
      <c r="G115" s="285">
        <f t="shared" ref="G115:L115" si="47">SUM(G98:G114)</f>
        <v>1270113</v>
      </c>
      <c r="H115" s="285">
        <f t="shared" si="47"/>
        <v>0</v>
      </c>
      <c r="I115" s="285">
        <f t="shared" si="47"/>
        <v>1270113</v>
      </c>
      <c r="J115" s="285">
        <f t="shared" si="47"/>
        <v>0</v>
      </c>
      <c r="K115" s="285">
        <f t="shared" si="47"/>
        <v>0</v>
      </c>
      <c r="L115" s="285">
        <f t="shared" si="47"/>
        <v>0</v>
      </c>
      <c r="M115" s="286" t="str">
        <f>IFERROR(L115/H115,"N/A")</f>
        <v>N/A</v>
      </c>
      <c r="N115" s="287">
        <f>SUM(N98:N114)</f>
        <v>1270113</v>
      </c>
    </row>
    <row r="116" spans="1:14" ht="13.5" thickBot="1" x14ac:dyDescent="0.25">
      <c r="A116" s="158"/>
      <c r="B116" s="158"/>
      <c r="C116" s="158"/>
      <c r="D116" s="158"/>
      <c r="E116" s="158"/>
      <c r="F116" s="158"/>
    </row>
    <row r="117" spans="1:14" s="221" customFormat="1" x14ac:dyDescent="0.2">
      <c r="A117" s="251" t="s">
        <v>157</v>
      </c>
      <c r="B117" s="252"/>
      <c r="C117" s="252"/>
      <c r="D117" s="252"/>
      <c r="E117" s="252"/>
      <c r="F117" s="253"/>
      <c r="G117" s="254"/>
      <c r="H117" s="254"/>
      <c r="I117" s="254"/>
      <c r="J117" s="254"/>
      <c r="K117" s="254"/>
      <c r="L117" s="254"/>
      <c r="M117" s="255"/>
      <c r="N117" s="256"/>
    </row>
    <row r="118" spans="1:14" x14ac:dyDescent="0.2">
      <c r="A118" s="288" t="s">
        <v>158</v>
      </c>
      <c r="B118" s="216"/>
      <c r="C118" s="216"/>
      <c r="D118" s="216"/>
      <c r="E118" s="216"/>
      <c r="F118" s="217"/>
      <c r="G118" s="218"/>
      <c r="H118" s="218"/>
      <c r="I118" s="218"/>
      <c r="J118" s="218"/>
      <c r="K118" s="218"/>
      <c r="L118" s="218"/>
      <c r="M118" s="219"/>
      <c r="N118" s="258"/>
    </row>
    <row r="119" spans="1:14" ht="33.75" x14ac:dyDescent="0.2">
      <c r="A119" s="259" t="s">
        <v>119</v>
      </c>
      <c r="B119" s="260"/>
      <c r="C119" s="261"/>
      <c r="D119" s="261"/>
      <c r="E119" s="261"/>
      <c r="F119" s="261"/>
      <c r="G119" s="224" t="s">
        <v>39</v>
      </c>
      <c r="H119" s="224" t="s">
        <v>40</v>
      </c>
      <c r="I119" s="224" t="s">
        <v>41</v>
      </c>
      <c r="J119" s="224" t="s">
        <v>42</v>
      </c>
      <c r="K119" s="224" t="s">
        <v>43</v>
      </c>
      <c r="L119" s="224" t="s">
        <v>44</v>
      </c>
      <c r="M119" s="225" t="s">
        <v>45</v>
      </c>
      <c r="N119" s="262" t="s">
        <v>46</v>
      </c>
    </row>
    <row r="120" spans="1:14" x14ac:dyDescent="0.2">
      <c r="A120" s="289" t="s">
        <v>159</v>
      </c>
      <c r="B120" s="303"/>
      <c r="C120" s="304"/>
      <c r="D120" s="305"/>
      <c r="E120" s="306"/>
      <c r="F120" s="267"/>
      <c r="G120" s="232">
        <v>6000</v>
      </c>
      <c r="H120" s="232">
        <v>0</v>
      </c>
      <c r="I120" s="172">
        <f t="shared" ref="I120:I122" si="48">G120-H120</f>
        <v>6000</v>
      </c>
      <c r="J120" s="233">
        <v>0</v>
      </c>
      <c r="K120" s="233">
        <v>0</v>
      </c>
      <c r="L120" s="172">
        <f>SUM(J120:K120)</f>
        <v>0</v>
      </c>
      <c r="M120" s="173" t="str">
        <f>IFERROR(L120/H120,"N/A")</f>
        <v>N/A</v>
      </c>
      <c r="N120" s="270">
        <f>G120</f>
        <v>6000</v>
      </c>
    </row>
    <row r="121" spans="1:14" x14ac:dyDescent="0.2">
      <c r="A121" s="313"/>
      <c r="B121" s="303"/>
      <c r="C121" s="304"/>
      <c r="D121" s="305"/>
      <c r="E121" s="306"/>
      <c r="F121" s="267"/>
      <c r="G121" s="232">
        <v>0</v>
      </c>
      <c r="H121" s="232">
        <v>0</v>
      </c>
      <c r="I121" s="172">
        <f t="shared" si="48"/>
        <v>0</v>
      </c>
      <c r="J121" s="233">
        <v>0</v>
      </c>
      <c r="K121" s="233">
        <v>0</v>
      </c>
      <c r="L121" s="172">
        <f t="shared" ref="L121:L122" si="49">SUM(J121:K121)</f>
        <v>0</v>
      </c>
      <c r="M121" s="173" t="str">
        <f t="shared" ref="M121:M122" si="50">IFERROR(L121/H121,"N/A")</f>
        <v>N/A</v>
      </c>
      <c r="N121" s="270">
        <f t="shared" ref="N121:N122" si="51">G121</f>
        <v>0</v>
      </c>
    </row>
    <row r="122" spans="1:14" x14ac:dyDescent="0.2">
      <c r="A122" s="313"/>
      <c r="B122" s="303"/>
      <c r="C122" s="304"/>
      <c r="D122" s="305"/>
      <c r="E122" s="306"/>
      <c r="F122" s="267"/>
      <c r="G122" s="232">
        <v>0</v>
      </c>
      <c r="H122" s="232">
        <v>0</v>
      </c>
      <c r="I122" s="172">
        <f t="shared" si="48"/>
        <v>0</v>
      </c>
      <c r="J122" s="233">
        <v>0</v>
      </c>
      <c r="K122" s="233">
        <v>0</v>
      </c>
      <c r="L122" s="172">
        <f t="shared" si="49"/>
        <v>0</v>
      </c>
      <c r="M122" s="173" t="str">
        <f t="shared" si="50"/>
        <v>N/A</v>
      </c>
      <c r="N122" s="270">
        <f t="shared" si="51"/>
        <v>0</v>
      </c>
    </row>
    <row r="123" spans="1:14" ht="13.5" thickBot="1" x14ac:dyDescent="0.25">
      <c r="A123" s="281"/>
      <c r="B123" s="189"/>
      <c r="C123" s="282" t="s">
        <v>160</v>
      </c>
      <c r="D123" s="283"/>
      <c r="E123" s="283"/>
      <c r="F123" s="284"/>
      <c r="G123" s="285">
        <f t="shared" ref="G123:L123" si="52">SUM(G120:G122)</f>
        <v>6000</v>
      </c>
      <c r="H123" s="285">
        <f t="shared" si="52"/>
        <v>0</v>
      </c>
      <c r="I123" s="285">
        <f t="shared" si="52"/>
        <v>6000</v>
      </c>
      <c r="J123" s="285">
        <f t="shared" si="52"/>
        <v>0</v>
      </c>
      <c r="K123" s="285">
        <f t="shared" si="52"/>
        <v>0</v>
      </c>
      <c r="L123" s="285">
        <f t="shared" si="52"/>
        <v>0</v>
      </c>
      <c r="M123" s="286" t="str">
        <f>IFERROR(L123/H123,"N/A")</f>
        <v>N/A</v>
      </c>
      <c r="N123" s="287">
        <f>SUM(N120:N122)</f>
        <v>6000</v>
      </c>
    </row>
    <row r="124" spans="1:14" ht="13.5" thickBot="1" x14ac:dyDescent="0.25">
      <c r="A124" s="158"/>
      <c r="B124" s="158"/>
      <c r="C124" s="158"/>
      <c r="D124" s="158"/>
      <c r="E124" s="158"/>
      <c r="F124" s="158"/>
    </row>
    <row r="125" spans="1:14" s="221" customFormat="1" x14ac:dyDescent="0.2">
      <c r="A125" s="251" t="s">
        <v>161</v>
      </c>
      <c r="B125" s="252"/>
      <c r="C125" s="252"/>
      <c r="D125" s="252"/>
      <c r="E125" s="252"/>
      <c r="F125" s="253"/>
      <c r="G125" s="254"/>
      <c r="H125" s="254"/>
      <c r="I125" s="254"/>
      <c r="J125" s="254"/>
      <c r="K125" s="254"/>
      <c r="L125" s="254"/>
      <c r="M125" s="255"/>
      <c r="N125" s="256"/>
    </row>
    <row r="126" spans="1:14" x14ac:dyDescent="0.2">
      <c r="A126" s="288" t="s">
        <v>162</v>
      </c>
      <c r="B126" s="216"/>
      <c r="C126" s="216"/>
      <c r="D126" s="216"/>
      <c r="E126" s="216"/>
      <c r="F126" s="217"/>
      <c r="G126" s="218"/>
      <c r="H126" s="218"/>
      <c r="I126" s="218"/>
      <c r="J126" s="218"/>
      <c r="K126" s="218"/>
      <c r="L126" s="218"/>
      <c r="M126" s="219"/>
      <c r="N126" s="258"/>
    </row>
    <row r="127" spans="1:14" ht="33.75" x14ac:dyDescent="0.2">
      <c r="A127" s="259" t="s">
        <v>119</v>
      </c>
      <c r="B127" s="260"/>
      <c r="C127" s="261"/>
      <c r="D127" s="261"/>
      <c r="E127" s="261"/>
      <c r="F127" s="261"/>
      <c r="G127" s="224" t="s">
        <v>39</v>
      </c>
      <c r="H127" s="224" t="s">
        <v>40</v>
      </c>
      <c r="I127" s="224" t="s">
        <v>41</v>
      </c>
      <c r="J127" s="224" t="s">
        <v>42</v>
      </c>
      <c r="K127" s="224" t="s">
        <v>43</v>
      </c>
      <c r="L127" s="224" t="s">
        <v>44</v>
      </c>
      <c r="M127" s="225" t="s">
        <v>45</v>
      </c>
      <c r="N127" s="262" t="s">
        <v>46</v>
      </c>
    </row>
    <row r="128" spans="1:14" x14ac:dyDescent="0.2">
      <c r="A128" s="289" t="s">
        <v>163</v>
      </c>
      <c r="B128" s="290" t="s">
        <v>121</v>
      </c>
      <c r="C128" s="291" t="s">
        <v>121</v>
      </c>
      <c r="D128" s="291" t="s">
        <v>121</v>
      </c>
      <c r="E128" s="312" t="s">
        <v>121</v>
      </c>
      <c r="F128" s="267"/>
      <c r="G128" s="232">
        <v>30000</v>
      </c>
      <c r="H128" s="232">
        <v>3986</v>
      </c>
      <c r="I128" s="172">
        <f t="shared" ref="I128:I135" si="53">G128-H128</f>
        <v>26014</v>
      </c>
      <c r="J128" s="233">
        <v>0</v>
      </c>
      <c r="K128" s="233">
        <v>3986</v>
      </c>
      <c r="L128" s="172">
        <f>SUM(J128:K128)</f>
        <v>3986</v>
      </c>
      <c r="M128" s="173">
        <f>IFERROR(L128/H128,"N/A")</f>
        <v>1</v>
      </c>
      <c r="N128" s="270">
        <f>G128</f>
        <v>30000</v>
      </c>
    </row>
    <row r="129" spans="1:14" x14ac:dyDescent="0.2">
      <c r="A129" s="294" t="s">
        <v>164</v>
      </c>
      <c r="B129" s="295" t="s">
        <v>121</v>
      </c>
      <c r="C129" s="296" t="s">
        <v>121</v>
      </c>
      <c r="D129" s="296" t="s">
        <v>121</v>
      </c>
      <c r="E129" s="299" t="s">
        <v>121</v>
      </c>
      <c r="F129" s="267"/>
      <c r="G129" s="232">
        <v>203940</v>
      </c>
      <c r="H129" s="232">
        <v>0</v>
      </c>
      <c r="I129" s="172">
        <f t="shared" si="53"/>
        <v>203940</v>
      </c>
      <c r="J129" s="233">
        <v>0</v>
      </c>
      <c r="K129" s="233">
        <v>0</v>
      </c>
      <c r="L129" s="172">
        <f t="shared" ref="L129:L135" si="54">SUM(J129:K129)</f>
        <v>0</v>
      </c>
      <c r="M129" s="173" t="str">
        <f t="shared" ref="M129:M135" si="55">IFERROR(L129/H129,"N/A")</f>
        <v>N/A</v>
      </c>
      <c r="N129" s="270">
        <f t="shared" ref="N129:N134" si="56">G129</f>
        <v>203940</v>
      </c>
    </row>
    <row r="130" spans="1:14" x14ac:dyDescent="0.2">
      <c r="A130" s="294" t="s">
        <v>165</v>
      </c>
      <c r="B130" s="295" t="s">
        <v>121</v>
      </c>
      <c r="C130" s="296" t="s">
        <v>121</v>
      </c>
      <c r="D130" s="296" t="s">
        <v>121</v>
      </c>
      <c r="E130" s="299" t="s">
        <v>121</v>
      </c>
      <c r="F130" s="267"/>
      <c r="G130" s="232">
        <v>207545</v>
      </c>
      <c r="H130" s="232">
        <v>0</v>
      </c>
      <c r="I130" s="172">
        <f t="shared" si="53"/>
        <v>207545</v>
      </c>
      <c r="J130" s="233">
        <v>0</v>
      </c>
      <c r="K130" s="233">
        <v>0</v>
      </c>
      <c r="L130" s="172">
        <f t="shared" si="54"/>
        <v>0</v>
      </c>
      <c r="M130" s="173" t="str">
        <f t="shared" si="55"/>
        <v>N/A</v>
      </c>
      <c r="N130" s="270">
        <f t="shared" si="56"/>
        <v>207545</v>
      </c>
    </row>
    <row r="131" spans="1:14" x14ac:dyDescent="0.2">
      <c r="A131" s="294" t="s">
        <v>166</v>
      </c>
      <c r="B131" s="295" t="s">
        <v>121</v>
      </c>
      <c r="C131" s="296" t="s">
        <v>121</v>
      </c>
      <c r="D131" s="296" t="s">
        <v>121</v>
      </c>
      <c r="E131" s="299" t="s">
        <v>121</v>
      </c>
      <c r="F131" s="267"/>
      <c r="G131" s="232">
        <v>184370</v>
      </c>
      <c r="H131" s="232">
        <v>0</v>
      </c>
      <c r="I131" s="172">
        <f t="shared" si="53"/>
        <v>184370</v>
      </c>
      <c r="J131" s="233">
        <v>0</v>
      </c>
      <c r="K131" s="233">
        <v>0</v>
      </c>
      <c r="L131" s="172">
        <f t="shared" si="54"/>
        <v>0</v>
      </c>
      <c r="M131" s="173" t="str">
        <f t="shared" si="55"/>
        <v>N/A</v>
      </c>
      <c r="N131" s="270">
        <f t="shared" si="56"/>
        <v>184370</v>
      </c>
    </row>
    <row r="132" spans="1:14" x14ac:dyDescent="0.2">
      <c r="A132" s="294" t="s">
        <v>167</v>
      </c>
      <c r="B132" s="295" t="s">
        <v>121</v>
      </c>
      <c r="C132" s="296" t="s">
        <v>121</v>
      </c>
      <c r="D132" s="296" t="s">
        <v>121</v>
      </c>
      <c r="E132" s="299" t="s">
        <v>121</v>
      </c>
      <c r="F132" s="267"/>
      <c r="G132" s="232">
        <v>19313</v>
      </c>
      <c r="H132" s="232">
        <v>0</v>
      </c>
      <c r="I132" s="172">
        <f t="shared" si="53"/>
        <v>19313</v>
      </c>
      <c r="J132" s="233">
        <v>0</v>
      </c>
      <c r="K132" s="233">
        <v>0</v>
      </c>
      <c r="L132" s="172">
        <f t="shared" si="54"/>
        <v>0</v>
      </c>
      <c r="M132" s="173" t="str">
        <f t="shared" si="55"/>
        <v>N/A</v>
      </c>
      <c r="N132" s="270">
        <f t="shared" si="56"/>
        <v>19313</v>
      </c>
    </row>
    <row r="133" spans="1:14" x14ac:dyDescent="0.2">
      <c r="A133" s="294" t="s">
        <v>168</v>
      </c>
      <c r="B133" s="295" t="s">
        <v>121</v>
      </c>
      <c r="C133" s="296" t="s">
        <v>121</v>
      </c>
      <c r="D133" s="296" t="s">
        <v>121</v>
      </c>
      <c r="E133" s="299" t="s">
        <v>121</v>
      </c>
      <c r="F133" s="267"/>
      <c r="G133" s="232">
        <v>21964</v>
      </c>
      <c r="H133" s="232">
        <v>0</v>
      </c>
      <c r="I133" s="172">
        <f t="shared" si="53"/>
        <v>21964</v>
      </c>
      <c r="J133" s="233">
        <v>0</v>
      </c>
      <c r="K133" s="233">
        <v>0</v>
      </c>
      <c r="L133" s="172">
        <f t="shared" si="54"/>
        <v>0</v>
      </c>
      <c r="M133" s="173" t="str">
        <f t="shared" si="55"/>
        <v>N/A</v>
      </c>
      <c r="N133" s="270">
        <f t="shared" si="56"/>
        <v>21964</v>
      </c>
    </row>
    <row r="134" spans="1:14" x14ac:dyDescent="0.2">
      <c r="A134" s="313"/>
      <c r="B134" s="303"/>
      <c r="C134" s="304"/>
      <c r="D134" s="305"/>
      <c r="E134" s="306"/>
      <c r="F134" s="267"/>
      <c r="G134" s="232">
        <v>0</v>
      </c>
      <c r="H134" s="232">
        <v>0</v>
      </c>
      <c r="I134" s="172">
        <f t="shared" si="53"/>
        <v>0</v>
      </c>
      <c r="J134" s="233">
        <v>0</v>
      </c>
      <c r="K134" s="233">
        <v>0</v>
      </c>
      <c r="L134" s="172">
        <f t="shared" si="54"/>
        <v>0</v>
      </c>
      <c r="M134" s="173" t="str">
        <f t="shared" si="55"/>
        <v>N/A</v>
      </c>
      <c r="N134" s="270">
        <f t="shared" si="56"/>
        <v>0</v>
      </c>
    </row>
    <row r="135" spans="1:14" x14ac:dyDescent="0.2">
      <c r="A135" s="313"/>
      <c r="B135" s="303"/>
      <c r="C135" s="307"/>
      <c r="D135" s="308"/>
      <c r="E135" s="309"/>
      <c r="F135" s="267"/>
      <c r="G135" s="232">
        <v>0</v>
      </c>
      <c r="H135" s="232">
        <v>0</v>
      </c>
      <c r="I135" s="172">
        <f t="shared" si="53"/>
        <v>0</v>
      </c>
      <c r="J135" s="233">
        <v>0</v>
      </c>
      <c r="K135" s="233">
        <v>0</v>
      </c>
      <c r="L135" s="172">
        <f t="shared" si="54"/>
        <v>0</v>
      </c>
      <c r="M135" s="173" t="str">
        <f t="shared" si="55"/>
        <v>N/A</v>
      </c>
      <c r="N135" s="270">
        <v>0</v>
      </c>
    </row>
    <row r="136" spans="1:14" ht="13.5" thickBot="1" x14ac:dyDescent="0.25">
      <c r="A136" s="281"/>
      <c r="B136" s="189"/>
      <c r="C136" s="282" t="s">
        <v>169</v>
      </c>
      <c r="D136" s="283"/>
      <c r="E136" s="283"/>
      <c r="F136" s="284"/>
      <c r="G136" s="285">
        <f t="shared" ref="G136:L136" si="57">SUM(G128:G135)</f>
        <v>667132</v>
      </c>
      <c r="H136" s="285">
        <f t="shared" si="57"/>
        <v>3986</v>
      </c>
      <c r="I136" s="285">
        <f t="shared" si="57"/>
        <v>663146</v>
      </c>
      <c r="J136" s="285">
        <f t="shared" si="57"/>
        <v>0</v>
      </c>
      <c r="K136" s="285">
        <f t="shared" si="57"/>
        <v>3986</v>
      </c>
      <c r="L136" s="285">
        <f t="shared" si="57"/>
        <v>3986</v>
      </c>
      <c r="M136" s="286">
        <f>IFERROR(L136/H136,"N/A")</f>
        <v>1</v>
      </c>
      <c r="N136" s="287">
        <f>SUM(N128:N135)</f>
        <v>667132</v>
      </c>
    </row>
    <row r="137" spans="1:14" ht="13.5" thickBot="1" x14ac:dyDescent="0.25">
      <c r="A137" s="158"/>
      <c r="B137" s="158"/>
      <c r="C137" s="158"/>
      <c r="D137" s="158"/>
      <c r="E137" s="158"/>
      <c r="F137" s="158"/>
    </row>
    <row r="138" spans="1:14" s="221" customFormat="1" x14ac:dyDescent="0.2">
      <c r="A138" s="251" t="s">
        <v>170</v>
      </c>
      <c r="B138" s="252"/>
      <c r="C138" s="252"/>
      <c r="D138" s="252"/>
      <c r="E138" s="252"/>
      <c r="F138" s="253"/>
      <c r="G138" s="254"/>
      <c r="H138" s="254"/>
      <c r="I138" s="254"/>
      <c r="J138" s="254"/>
      <c r="K138" s="254"/>
      <c r="L138" s="254"/>
      <c r="M138" s="255"/>
      <c r="N138" s="256"/>
    </row>
    <row r="139" spans="1:14" s="221" customFormat="1" ht="11.25" x14ac:dyDescent="0.2">
      <c r="A139" s="288" t="s">
        <v>171</v>
      </c>
      <c r="B139" s="314"/>
      <c r="C139" s="314"/>
      <c r="D139" s="314"/>
      <c r="E139" s="314"/>
      <c r="F139" s="217"/>
      <c r="G139" s="217"/>
      <c r="H139" s="217"/>
      <c r="I139" s="217"/>
      <c r="J139" s="217"/>
      <c r="K139" s="217"/>
      <c r="L139" s="217"/>
      <c r="M139" s="315"/>
      <c r="N139" s="316"/>
    </row>
    <row r="140" spans="1:14" s="221" customFormat="1" ht="11.25" x14ac:dyDescent="0.2">
      <c r="A140" s="317" t="s">
        <v>172</v>
      </c>
      <c r="B140" s="314"/>
      <c r="C140" s="314"/>
      <c r="D140" s="314"/>
      <c r="E140" s="314"/>
      <c r="F140" s="217"/>
      <c r="G140" s="217"/>
      <c r="H140" s="217"/>
      <c r="I140" s="217"/>
      <c r="J140" s="217"/>
      <c r="K140" s="217"/>
      <c r="L140" s="217"/>
      <c r="M140" s="315"/>
      <c r="N140" s="316"/>
    </row>
    <row r="141" spans="1:14" s="221" customFormat="1" ht="11.25" x14ac:dyDescent="0.2">
      <c r="A141" s="317" t="s">
        <v>173</v>
      </c>
      <c r="B141" s="314"/>
      <c r="C141" s="314"/>
      <c r="D141" s="314"/>
      <c r="E141" s="314"/>
      <c r="F141" s="314"/>
      <c r="G141" s="318"/>
      <c r="H141" s="318"/>
      <c r="I141" s="318"/>
      <c r="J141" s="318"/>
      <c r="K141" s="318"/>
      <c r="L141" s="318"/>
      <c r="M141" s="319"/>
      <c r="N141" s="320"/>
    </row>
    <row r="142" spans="1:14" ht="34.5" thickBot="1" x14ac:dyDescent="0.25">
      <c r="A142" s="259" t="s">
        <v>119</v>
      </c>
      <c r="B142" s="260"/>
      <c r="C142" s="261"/>
      <c r="D142" s="261"/>
      <c r="E142" s="261"/>
      <c r="F142" s="261"/>
      <c r="G142" s="224" t="s">
        <v>39</v>
      </c>
      <c r="H142" s="224" t="s">
        <v>40</v>
      </c>
      <c r="I142" s="224" t="s">
        <v>41</v>
      </c>
      <c r="J142" s="224" t="s">
        <v>42</v>
      </c>
      <c r="K142" s="224" t="s">
        <v>43</v>
      </c>
      <c r="L142" s="224" t="s">
        <v>44</v>
      </c>
      <c r="M142" s="225" t="s">
        <v>45</v>
      </c>
      <c r="N142" s="262" t="s">
        <v>46</v>
      </c>
    </row>
    <row r="143" spans="1:14" ht="13.5" thickBot="1" x14ac:dyDescent="0.25">
      <c r="A143" s="321" t="s">
        <v>174</v>
      </c>
      <c r="B143" s="322"/>
      <c r="C143" s="323"/>
      <c r="D143" s="267"/>
      <c r="E143" s="324" t="s">
        <v>175</v>
      </c>
      <c r="F143" s="325">
        <f>IFERROR(H145/H147,"N/A")</f>
        <v>0</v>
      </c>
      <c r="G143" s="268">
        <v>0</v>
      </c>
      <c r="H143" s="268">
        <v>0</v>
      </c>
      <c r="I143" s="300">
        <f>G143-H143</f>
        <v>0</v>
      </c>
      <c r="J143" s="301">
        <v>0</v>
      </c>
      <c r="K143" s="301">
        <v>0</v>
      </c>
      <c r="L143" s="172">
        <f>SUM(J143:K143)</f>
        <v>0</v>
      </c>
      <c r="M143" s="173" t="str">
        <f>IFERROR(L143/H143,"N/A")</f>
        <v>N/A</v>
      </c>
      <c r="N143" s="270">
        <f>G143</f>
        <v>0</v>
      </c>
    </row>
    <row r="144" spans="1:14" ht="13.5" thickBot="1" x14ac:dyDescent="0.25">
      <c r="A144" s="326"/>
      <c r="B144" s="322"/>
      <c r="C144" s="327"/>
      <c r="D144" s="267"/>
      <c r="E144" s="324"/>
      <c r="F144" s="325"/>
      <c r="G144" s="268">
        <v>0</v>
      </c>
      <c r="H144" s="268">
        <v>0</v>
      </c>
      <c r="I144" s="300">
        <f t="shared" ref="I144" si="58">G144-H144</f>
        <v>0</v>
      </c>
      <c r="J144" s="301">
        <v>0</v>
      </c>
      <c r="K144" s="301">
        <v>0</v>
      </c>
      <c r="L144" s="300">
        <f>SUM(J144:K144)</f>
        <v>0</v>
      </c>
      <c r="M144" s="328" t="str">
        <f>IFERROR(L144/H144,"N/A")</f>
        <v>N/A</v>
      </c>
      <c r="N144" s="270">
        <f>G144</f>
        <v>0</v>
      </c>
    </row>
    <row r="145" spans="1:14" ht="13.5" thickBot="1" x14ac:dyDescent="0.25">
      <c r="A145" s="281"/>
      <c r="B145" s="189"/>
      <c r="C145" s="282" t="s">
        <v>176</v>
      </c>
      <c r="D145" s="283"/>
      <c r="E145" s="283"/>
      <c r="F145" s="329"/>
      <c r="G145" s="330">
        <f>SUM(G143:G144)</f>
        <v>0</v>
      </c>
      <c r="H145" s="330">
        <f>SUM(H143:H144)</f>
        <v>0</v>
      </c>
      <c r="I145" s="330">
        <f>SUM(I143:I144)</f>
        <v>0</v>
      </c>
      <c r="J145" s="330">
        <f t="shared" ref="J145:L145" si="59">SUM(J143:J144)</f>
        <v>0</v>
      </c>
      <c r="K145" s="330">
        <f t="shared" si="59"/>
        <v>0</v>
      </c>
      <c r="L145" s="330">
        <f t="shared" si="59"/>
        <v>0</v>
      </c>
      <c r="M145" s="331" t="str">
        <f>IFERROR(L145/H145,"N/A")</f>
        <v>N/A</v>
      </c>
      <c r="N145" s="332">
        <f>SUM(N143:N144)</f>
        <v>0</v>
      </c>
    </row>
    <row r="146" spans="1:14" ht="13.5" thickBot="1" x14ac:dyDescent="0.25">
      <c r="A146" s="158"/>
      <c r="B146" s="158"/>
      <c r="C146" s="158"/>
      <c r="D146" s="158"/>
      <c r="E146" s="158"/>
      <c r="F146" s="158"/>
    </row>
    <row r="147" spans="1:14" ht="15.75" thickBot="1" x14ac:dyDescent="0.3">
      <c r="A147" s="333"/>
      <c r="B147" s="334"/>
      <c r="C147" s="335" t="s">
        <v>177</v>
      </c>
      <c r="D147" s="334"/>
      <c r="E147" s="334"/>
      <c r="F147" s="336"/>
      <c r="G147" s="337">
        <f t="shared" ref="G147:L147" si="60">SUM(G145,G136,G123,G115,G93,G80,G65)</f>
        <v>44143674.450000003</v>
      </c>
      <c r="H147" s="337">
        <f t="shared" si="60"/>
        <v>102678.06</v>
      </c>
      <c r="I147" s="337">
        <f t="shared" si="60"/>
        <v>44040996.390000001</v>
      </c>
      <c r="J147" s="337">
        <f t="shared" si="60"/>
        <v>49543.11</v>
      </c>
      <c r="K147" s="337">
        <f t="shared" si="60"/>
        <v>53134.879999999997</v>
      </c>
      <c r="L147" s="337">
        <f t="shared" si="60"/>
        <v>102677.99</v>
      </c>
      <c r="M147" s="338">
        <f>IFERROR(L147/H147,"N/A")</f>
        <v>0.99999931825747401</v>
      </c>
      <c r="N147" s="339">
        <f>SUM(N145,N136,N123,N115,N93,N80,N65)</f>
        <v>44143674.450000003</v>
      </c>
    </row>
    <row r="148" spans="1:14" ht="15" customHeight="1" thickBot="1" x14ac:dyDescent="0.25">
      <c r="A148" s="158"/>
      <c r="B148" s="158"/>
      <c r="C148" s="158"/>
      <c r="D148" s="158"/>
      <c r="E148" s="158"/>
      <c r="F148" s="158"/>
    </row>
    <row r="149" spans="1:14" s="342" customFormat="1" ht="15" x14ac:dyDescent="0.25">
      <c r="A149" s="340" t="s">
        <v>24</v>
      </c>
      <c r="B149" s="252"/>
      <c r="C149" s="252"/>
      <c r="D149" s="252"/>
      <c r="E149" s="252"/>
      <c r="F149" s="252"/>
      <c r="G149" s="252"/>
      <c r="H149" s="252"/>
      <c r="I149" s="252"/>
      <c r="J149" s="252"/>
      <c r="K149" s="252"/>
      <c r="L149" s="252"/>
      <c r="M149" s="252"/>
      <c r="N149" s="341"/>
    </row>
    <row r="150" spans="1:14" s="342" customFormat="1" ht="14.25" x14ac:dyDescent="0.2">
      <c r="A150" s="343" t="s">
        <v>178</v>
      </c>
      <c r="B150" s="344"/>
      <c r="C150" s="344"/>
      <c r="D150" s="344"/>
      <c r="E150" s="344"/>
      <c r="F150" s="344"/>
      <c r="G150" s="344"/>
      <c r="H150" s="344"/>
      <c r="I150" s="344"/>
      <c r="J150" s="344"/>
      <c r="K150" s="344"/>
      <c r="L150" s="344"/>
      <c r="M150" s="344"/>
      <c r="N150" s="345"/>
    </row>
    <row r="151" spans="1:14" s="342" customFormat="1" ht="15" x14ac:dyDescent="0.25">
      <c r="A151" s="343" t="s">
        <v>179</v>
      </c>
      <c r="B151" s="344"/>
      <c r="C151" s="344"/>
      <c r="D151" s="344"/>
      <c r="E151" s="344"/>
      <c r="F151" s="344"/>
      <c r="G151" s="344"/>
      <c r="H151" s="344"/>
      <c r="I151" s="344"/>
      <c r="J151" s="344"/>
      <c r="K151" s="344"/>
      <c r="L151" s="344"/>
      <c r="M151" s="344"/>
      <c r="N151" s="345"/>
    </row>
    <row r="152" spans="1:14" s="342" customFormat="1" ht="15" x14ac:dyDescent="0.25">
      <c r="A152" s="343" t="s">
        <v>180</v>
      </c>
      <c r="B152" s="344"/>
      <c r="C152" s="344"/>
      <c r="D152" s="344"/>
      <c r="E152" s="344"/>
      <c r="F152" s="344"/>
      <c r="G152" s="344"/>
      <c r="H152" s="344"/>
      <c r="I152" s="344"/>
      <c r="J152" s="344"/>
      <c r="K152" s="344"/>
      <c r="L152" s="344"/>
      <c r="M152" s="344"/>
      <c r="N152" s="345"/>
    </row>
    <row r="153" spans="1:14" s="342" customFormat="1" ht="45" customHeight="1" x14ac:dyDescent="0.2">
      <c r="A153" s="346" t="s">
        <v>181</v>
      </c>
      <c r="B153" s="347"/>
      <c r="C153" s="347" t="s">
        <v>119</v>
      </c>
      <c r="I153" s="348" t="s">
        <v>182</v>
      </c>
      <c r="J153" s="348" t="s">
        <v>183</v>
      </c>
      <c r="K153" s="348" t="s">
        <v>184</v>
      </c>
      <c r="L153" s="348" t="s">
        <v>185</v>
      </c>
      <c r="M153" s="349" t="s">
        <v>186</v>
      </c>
      <c r="N153" s="350" t="s">
        <v>187</v>
      </c>
    </row>
    <row r="154" spans="1:14" s="342" customFormat="1" ht="15" customHeight="1" x14ac:dyDescent="0.2">
      <c r="A154" s="351" t="s">
        <v>188</v>
      </c>
      <c r="B154" s="352"/>
      <c r="C154" s="352"/>
      <c r="I154" s="353"/>
      <c r="J154" s="353"/>
      <c r="K154" s="353"/>
      <c r="L154" s="353"/>
      <c r="M154" s="354"/>
      <c r="N154" s="355"/>
    </row>
    <row r="155" spans="1:14" s="342" customFormat="1" ht="15" customHeight="1" x14ac:dyDescent="0.2">
      <c r="A155" s="356" t="s">
        <v>189</v>
      </c>
      <c r="B155" s="357"/>
      <c r="C155" s="357" t="s">
        <v>57</v>
      </c>
      <c r="I155" s="232">
        <v>6534342</v>
      </c>
      <c r="J155" s="280">
        <v>3267171</v>
      </c>
      <c r="K155" s="280">
        <v>3267171</v>
      </c>
      <c r="L155" s="358">
        <f t="shared" ref="L155:L156" si="61">SUM(J155:K155)</f>
        <v>6534342</v>
      </c>
      <c r="M155" s="354"/>
      <c r="N155" s="355"/>
    </row>
    <row r="156" spans="1:14" s="342" customFormat="1" ht="15" customHeight="1" x14ac:dyDescent="0.2">
      <c r="A156" s="359" t="s">
        <v>190</v>
      </c>
      <c r="B156" s="357"/>
      <c r="C156" s="357" t="s">
        <v>63</v>
      </c>
      <c r="I156" s="232">
        <v>1621399</v>
      </c>
      <c r="J156" s="280">
        <v>810700</v>
      </c>
      <c r="K156" s="280">
        <v>810699</v>
      </c>
      <c r="L156" s="358">
        <f t="shared" si="61"/>
        <v>1621399</v>
      </c>
      <c r="M156" s="354"/>
      <c r="N156" s="355"/>
    </row>
    <row r="157" spans="1:14" s="342" customFormat="1" x14ac:dyDescent="0.2">
      <c r="A157" s="360" t="s">
        <v>191</v>
      </c>
      <c r="B157" s="352"/>
      <c r="I157" s="353"/>
      <c r="J157" s="353"/>
      <c r="K157" s="353"/>
      <c r="L157" s="353"/>
      <c r="M157" s="354"/>
      <c r="N157" s="355"/>
    </row>
    <row r="158" spans="1:14" s="342" customFormat="1" ht="15" customHeight="1" x14ac:dyDescent="0.2">
      <c r="A158" s="356" t="s">
        <v>192</v>
      </c>
      <c r="B158" s="357"/>
      <c r="I158" s="232">
        <f>10404192-4485143</f>
        <v>5919049</v>
      </c>
      <c r="J158" s="280">
        <v>2959525</v>
      </c>
      <c r="K158" s="280">
        <v>2959524</v>
      </c>
      <c r="L158" s="358">
        <f t="shared" ref="L158:L168" si="62">SUM(J158:K158)</f>
        <v>5919049</v>
      </c>
      <c r="M158" s="354"/>
      <c r="N158" s="355"/>
    </row>
    <row r="159" spans="1:14" s="342" customFormat="1" ht="15" customHeight="1" x14ac:dyDescent="0.2">
      <c r="A159" s="361"/>
      <c r="B159" s="357"/>
      <c r="I159" s="232">
        <v>0</v>
      </c>
      <c r="J159" s="280">
        <v>0</v>
      </c>
      <c r="K159" s="280">
        <v>0</v>
      </c>
      <c r="L159" s="358">
        <f t="shared" si="62"/>
        <v>0</v>
      </c>
      <c r="M159" s="354"/>
      <c r="N159" s="355"/>
    </row>
    <row r="160" spans="1:14" s="342" customFormat="1" x14ac:dyDescent="0.2">
      <c r="A160" s="360" t="s">
        <v>193</v>
      </c>
      <c r="B160" s="352"/>
      <c r="I160" s="353"/>
      <c r="J160" s="353"/>
      <c r="K160" s="353"/>
      <c r="L160" s="353"/>
      <c r="M160" s="354"/>
      <c r="N160" s="355"/>
    </row>
    <row r="161" spans="1:14" s="342" customFormat="1" ht="15" customHeight="1" x14ac:dyDescent="0.2">
      <c r="A161" s="356" t="s">
        <v>194</v>
      </c>
      <c r="B161" s="357"/>
      <c r="I161" s="232">
        <f>2262457+744829</f>
        <v>3007286</v>
      </c>
      <c r="J161" s="280">
        <v>1503643</v>
      </c>
      <c r="K161" s="280">
        <v>1503643</v>
      </c>
      <c r="L161" s="358">
        <f t="shared" ref="L161:L162" si="63">SUM(J161:K161)</f>
        <v>3007286</v>
      </c>
      <c r="M161" s="354"/>
      <c r="N161" s="355"/>
    </row>
    <row r="162" spans="1:14" s="342" customFormat="1" ht="15" customHeight="1" x14ac:dyDescent="0.2">
      <c r="A162" s="361"/>
      <c r="B162" s="357"/>
      <c r="I162" s="232">
        <v>0</v>
      </c>
      <c r="J162" s="280">
        <v>0</v>
      </c>
      <c r="K162" s="280">
        <v>0</v>
      </c>
      <c r="L162" s="358">
        <f t="shared" si="63"/>
        <v>0</v>
      </c>
      <c r="M162" s="354"/>
      <c r="N162" s="355"/>
    </row>
    <row r="163" spans="1:14" s="342" customFormat="1" x14ac:dyDescent="0.2">
      <c r="A163" s="360" t="s">
        <v>195</v>
      </c>
      <c r="B163" s="352"/>
      <c r="I163" s="353"/>
      <c r="J163" s="353"/>
      <c r="K163" s="353"/>
      <c r="L163" s="353"/>
      <c r="M163" s="192"/>
      <c r="N163" s="362"/>
    </row>
    <row r="164" spans="1:14" s="342" customFormat="1" ht="15" customHeight="1" x14ac:dyDescent="0.2">
      <c r="A164" s="356" t="s">
        <v>196</v>
      </c>
      <c r="B164" s="357"/>
      <c r="I164" s="232">
        <v>1078300</v>
      </c>
      <c r="J164" s="280">
        <v>539150</v>
      </c>
      <c r="K164" s="280">
        <v>539150</v>
      </c>
      <c r="L164" s="358">
        <f t="shared" ref="L164:L165" si="64">SUM(J164:K164)</f>
        <v>1078300</v>
      </c>
      <c r="M164" s="354"/>
      <c r="N164" s="355"/>
    </row>
    <row r="165" spans="1:14" s="342" customFormat="1" ht="15" customHeight="1" x14ac:dyDescent="0.2">
      <c r="A165" s="359" t="s">
        <v>197</v>
      </c>
      <c r="B165" s="357"/>
      <c r="I165" s="232">
        <v>1016425</v>
      </c>
      <c r="J165" s="280">
        <v>508213</v>
      </c>
      <c r="K165" s="280">
        <v>508212</v>
      </c>
      <c r="L165" s="358">
        <f t="shared" si="64"/>
        <v>1016425</v>
      </c>
      <c r="M165" s="354"/>
      <c r="N165" s="355"/>
    </row>
    <row r="166" spans="1:14" s="342" customFormat="1" x14ac:dyDescent="0.2">
      <c r="A166" s="360" t="s">
        <v>198</v>
      </c>
      <c r="B166" s="352"/>
      <c r="I166" s="353"/>
      <c r="J166" s="353"/>
      <c r="K166" s="353"/>
      <c r="L166" s="353"/>
      <c r="M166" s="192"/>
      <c r="N166" s="362"/>
    </row>
    <row r="167" spans="1:14" s="342" customFormat="1" ht="15" customHeight="1" x14ac:dyDescent="0.2">
      <c r="A167" s="356" t="s">
        <v>199</v>
      </c>
      <c r="B167" s="357"/>
      <c r="I167" s="232">
        <v>24864195</v>
      </c>
      <c r="J167" s="280">
        <v>12432098</v>
      </c>
      <c r="K167" s="280">
        <v>12432097</v>
      </c>
      <c r="L167" s="358">
        <f t="shared" si="62"/>
        <v>24864195</v>
      </c>
      <c r="M167" s="354"/>
      <c r="N167" s="355"/>
    </row>
    <row r="168" spans="1:14" s="342" customFormat="1" ht="15" customHeight="1" x14ac:dyDescent="0.2">
      <c r="A168" s="361"/>
      <c r="B168" s="357"/>
      <c r="I168" s="232">
        <v>0</v>
      </c>
      <c r="J168" s="280">
        <v>0</v>
      </c>
      <c r="K168" s="280">
        <v>0</v>
      </c>
      <c r="L168" s="358">
        <f t="shared" si="62"/>
        <v>0</v>
      </c>
      <c r="M168" s="354"/>
      <c r="N168" s="355"/>
    </row>
    <row r="169" spans="1:14" s="342" customFormat="1" x14ac:dyDescent="0.2">
      <c r="A169" s="351" t="s">
        <v>200</v>
      </c>
      <c r="B169" s="352"/>
      <c r="I169" s="353"/>
      <c r="J169" s="353"/>
      <c r="K169" s="353"/>
      <c r="L169" s="353"/>
      <c r="M169" s="192"/>
      <c r="N169" s="362"/>
    </row>
    <row r="170" spans="1:14" s="342" customFormat="1" ht="15" customHeight="1" x14ac:dyDescent="0.2">
      <c r="A170" s="361"/>
      <c r="B170" s="357"/>
      <c r="I170" s="232">
        <v>0</v>
      </c>
      <c r="J170" s="280">
        <v>0</v>
      </c>
      <c r="K170" s="280">
        <v>0</v>
      </c>
      <c r="L170" s="358">
        <f t="shared" ref="L170:L171" si="65">SUM(J170:K170)</f>
        <v>0</v>
      </c>
      <c r="M170" s="354"/>
      <c r="N170" s="355"/>
    </row>
    <row r="171" spans="1:14" s="342" customFormat="1" ht="15" customHeight="1" x14ac:dyDescent="0.2">
      <c r="A171" s="361"/>
      <c r="B171" s="357"/>
      <c r="I171" s="232">
        <v>0</v>
      </c>
      <c r="J171" s="280">
        <v>0</v>
      </c>
      <c r="K171" s="280">
        <v>0</v>
      </c>
      <c r="L171" s="358">
        <f t="shared" si="65"/>
        <v>0</v>
      </c>
      <c r="M171" s="354"/>
      <c r="N171" s="355"/>
    </row>
    <row r="172" spans="1:14" s="342" customFormat="1" ht="15.75" thickBot="1" x14ac:dyDescent="0.3">
      <c r="A172" s="363" t="s">
        <v>201</v>
      </c>
      <c r="B172" s="204"/>
      <c r="C172" s="204"/>
      <c r="D172" s="364" t="s">
        <v>202</v>
      </c>
      <c r="E172" s="365"/>
      <c r="F172" s="365"/>
      <c r="G172" s="365"/>
      <c r="H172" s="365"/>
      <c r="I172" s="366">
        <f>SUM(I154:I171)</f>
        <v>44040996</v>
      </c>
      <c r="J172" s="366">
        <f t="shared" ref="J172:L172" si="66">SUM(J154:J171)</f>
        <v>22020500</v>
      </c>
      <c r="K172" s="366">
        <f t="shared" si="66"/>
        <v>22020496</v>
      </c>
      <c r="L172" s="366">
        <f t="shared" si="66"/>
        <v>44040996</v>
      </c>
      <c r="M172" s="367">
        <f>N13-L13</f>
        <v>44040996.460000001</v>
      </c>
      <c r="N172" s="368">
        <f>IFERROR(L172-M172,"N/A")</f>
        <v>-0.46000000089406967</v>
      </c>
    </row>
    <row r="173" spans="1:14" s="342" customFormat="1" ht="13.5" thickBot="1" x14ac:dyDescent="0.25">
      <c r="A173" s="369"/>
      <c r="F173" s="370"/>
      <c r="M173" s="207"/>
      <c r="N173" s="208"/>
    </row>
    <row r="174" spans="1:14" s="342" customFormat="1" x14ac:dyDescent="0.2">
      <c r="A174" s="371" t="s">
        <v>203</v>
      </c>
      <c r="B174" s="372"/>
      <c r="C174" s="372"/>
      <c r="D174" s="372"/>
      <c r="E174" s="372"/>
      <c r="F174" s="373"/>
      <c r="G174" s="373"/>
      <c r="H174" s="373"/>
      <c r="I174" s="373"/>
      <c r="J174" s="373"/>
      <c r="K174" s="373"/>
      <c r="L174" s="373"/>
      <c r="M174" s="374"/>
      <c r="N174" s="375"/>
    </row>
    <row r="175" spans="1:14" s="342" customFormat="1" ht="13.5" thickBot="1" x14ac:dyDescent="0.25">
      <c r="A175" s="376" t="s">
        <v>204</v>
      </c>
      <c r="B175" s="377"/>
      <c r="C175" s="377"/>
      <c r="D175" s="377"/>
      <c r="E175" s="377"/>
      <c r="F175" s="378"/>
      <c r="G175" s="378"/>
      <c r="H175" s="378"/>
      <c r="I175" s="378"/>
      <c r="J175" s="378"/>
      <c r="K175" s="378"/>
      <c r="L175" s="378"/>
      <c r="M175" s="205"/>
      <c r="N175" s="379"/>
    </row>
  </sheetData>
  <sheetProtection algorithmName="SHA-512" hashValue="RkyqhszjZXfrmGb2i+Ut/yhwo6IYCBHfZyWJBRfUulykkPR+dh06ACdf2u35dj4fX99s0LlTWJC5yqp2AqQkMw==" saltValue="LEGNlKklpR/r6DTBKMCdOg==" spinCount="100000" sheet="1" objects="1" scenarios="1"/>
  <sortState xmlns:xlrd2="http://schemas.microsoft.com/office/spreadsheetml/2017/richdata2" ref="A27:N61">
    <sortCondition descending="1" ref="C27:C61"/>
  </sortState>
  <conditionalFormatting sqref="B163 B166 B169">
    <cfRule type="containsText" dxfId="22" priority="47" operator="containsText" text="VARIANCE">
      <formula>NOT(ISERROR(SEARCH("VARIANCE",B163)))</formula>
    </cfRule>
  </conditionalFormatting>
  <conditionalFormatting sqref="B154 B157 B160">
    <cfRule type="containsText" dxfId="21" priority="46" operator="containsText" text="VARIANCE">
      <formula>NOT(ISERROR(SEARCH("VARIANCE",B154)))</formula>
    </cfRule>
  </conditionalFormatting>
  <conditionalFormatting sqref="B155">
    <cfRule type="containsText" dxfId="20" priority="45" operator="containsText" text="VARIANCE">
      <formula>NOT(ISERROR(SEARCH("VARIANCE",B155)))</formula>
    </cfRule>
  </conditionalFormatting>
  <conditionalFormatting sqref="B156">
    <cfRule type="containsText" dxfId="19" priority="44" operator="containsText" text="VARIANCE">
      <formula>NOT(ISERROR(SEARCH("VARIANCE",B156)))</formula>
    </cfRule>
  </conditionalFormatting>
  <conditionalFormatting sqref="B158">
    <cfRule type="containsText" dxfId="18" priority="43" operator="containsText" text="VARIANCE">
      <formula>NOT(ISERROR(SEARCH("VARIANCE",B158)))</formula>
    </cfRule>
  </conditionalFormatting>
  <conditionalFormatting sqref="B159">
    <cfRule type="containsText" dxfId="17" priority="42" operator="containsText" text="VARIANCE">
      <formula>NOT(ISERROR(SEARCH("VARIANCE",B159)))</formula>
    </cfRule>
  </conditionalFormatting>
  <conditionalFormatting sqref="B161">
    <cfRule type="containsText" dxfId="16" priority="41" operator="containsText" text="VARIANCE">
      <formula>NOT(ISERROR(SEARCH("VARIANCE",B161)))</formula>
    </cfRule>
  </conditionalFormatting>
  <conditionalFormatting sqref="B162">
    <cfRule type="containsText" dxfId="15" priority="40" operator="containsText" text="VARIANCE">
      <formula>NOT(ISERROR(SEARCH("VARIANCE",B162)))</formula>
    </cfRule>
  </conditionalFormatting>
  <conditionalFormatting sqref="B164">
    <cfRule type="containsText" dxfId="14" priority="39" operator="containsText" text="VARIANCE">
      <formula>NOT(ISERROR(SEARCH("VARIANCE",B164)))</formula>
    </cfRule>
  </conditionalFormatting>
  <conditionalFormatting sqref="B165">
    <cfRule type="containsText" dxfId="13" priority="38" operator="containsText" text="VARIANCE">
      <formula>NOT(ISERROR(SEARCH("VARIANCE",B165)))</formula>
    </cfRule>
  </conditionalFormatting>
  <conditionalFormatting sqref="B167">
    <cfRule type="containsText" dxfId="12" priority="37" operator="containsText" text="VARIANCE">
      <formula>NOT(ISERROR(SEARCH("VARIANCE",B167)))</formula>
    </cfRule>
  </conditionalFormatting>
  <conditionalFormatting sqref="B168">
    <cfRule type="containsText" dxfId="11" priority="36" operator="containsText" text="VARIANCE">
      <formula>NOT(ISERROR(SEARCH("VARIANCE",B168)))</formula>
    </cfRule>
  </conditionalFormatting>
  <conditionalFormatting sqref="B170">
    <cfRule type="containsText" dxfId="10" priority="35" operator="containsText" text="VARIANCE">
      <formula>NOT(ISERROR(SEARCH("VARIANCE",B170)))</formula>
    </cfRule>
  </conditionalFormatting>
  <conditionalFormatting sqref="B171">
    <cfRule type="containsText" dxfId="9" priority="34" operator="containsText" text="VARIANCE">
      <formula>NOT(ISERROR(SEARCH("VARIANCE",B171)))</formula>
    </cfRule>
  </conditionalFormatting>
  <conditionalFormatting sqref="I154:L154">
    <cfRule type="containsText" dxfId="8" priority="33" operator="containsText" text="VARIANCE">
      <formula>NOT(ISERROR(SEARCH("VARIANCE",I154)))</formula>
    </cfRule>
  </conditionalFormatting>
  <conditionalFormatting sqref="I157:L157">
    <cfRule type="containsText" dxfId="7" priority="32" operator="containsText" text="VARIANCE">
      <formula>NOT(ISERROR(SEARCH("VARIANCE",I157)))</formula>
    </cfRule>
  </conditionalFormatting>
  <conditionalFormatting sqref="I160:L160">
    <cfRule type="containsText" dxfId="6" priority="31" operator="containsText" text="VARIANCE">
      <formula>NOT(ISERROR(SEARCH("VARIANCE",I160)))</formula>
    </cfRule>
  </conditionalFormatting>
  <conditionalFormatting sqref="I163:L163">
    <cfRule type="containsText" dxfId="5" priority="30" operator="containsText" text="VARIANCE">
      <formula>NOT(ISERROR(SEARCH("VARIANCE",I163)))</formula>
    </cfRule>
  </conditionalFormatting>
  <conditionalFormatting sqref="I166:L166">
    <cfRule type="containsText" dxfId="4" priority="29" operator="containsText" text="VARIANCE">
      <formula>NOT(ISERROR(SEARCH("VARIANCE",I166)))</formula>
    </cfRule>
  </conditionalFormatting>
  <conditionalFormatting sqref="I169:L169">
    <cfRule type="containsText" dxfId="3" priority="28" operator="containsText" text="VARIANCE">
      <formula>NOT(ISERROR(SEARCH("VARIANCE",I169)))</formula>
    </cfRule>
  </conditionalFormatting>
  <conditionalFormatting sqref="C154">
    <cfRule type="containsText" dxfId="2" priority="21" operator="containsText" text="VARIANCE">
      <formula>NOT(ISERROR(SEARCH("VARIANCE",C154)))</formula>
    </cfRule>
  </conditionalFormatting>
  <conditionalFormatting sqref="C155">
    <cfRule type="containsText" dxfId="1" priority="20" operator="containsText" text="VARIANCE">
      <formula>NOT(ISERROR(SEARCH("VARIANCE",C155)))</formula>
    </cfRule>
  </conditionalFormatting>
  <conditionalFormatting sqref="C156">
    <cfRule type="containsText" dxfId="0" priority="19" operator="containsText" text="VARIANCE">
      <formula>NOT(ISERROR(SEARCH("VARIANCE",C156)))</formula>
    </cfRule>
  </conditionalFormatting>
  <dataValidations count="5">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43:F144"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64" xr:uid="{00000000-0002-0000-0100-000003000000}">
      <formula1>0.9</formula1>
      <formula2>1.1</formula2>
    </dataValidation>
    <dataValidation type="list" allowBlank="1" showInputMessage="1" showErrorMessage="1" sqref="C155:C156" xr:uid="{00000000-0002-0000-0100-000004000000}">
      <formula1>$F$19:$F$21</formula1>
    </dataValidation>
  </dataValidations>
  <pageMargins left="0.7" right="0.7" top="0.75" bottom="0.75" header="0.3" footer="0.3"/>
  <pageSetup scale="50" orientation="landscape" r:id="rId1"/>
  <headerFooter>
    <oddFooter>&amp;LCity of Santa Monica
Exhibit C2 - Program Budget&amp;C&amp;P&amp;RFiscal Year 2022-23
Human Services Grants Program</oddFooter>
  </headerFooter>
  <rowBreaks count="2" manualBreakCount="2">
    <brk id="94" max="13" man="1"/>
    <brk id="147" max="13" man="1"/>
  </rowBreaks>
  <ignoredErrors>
    <ignoredError sqref="M6 M10:M11 M7:M9 M12:M13" formula="1"/>
    <ignoredError sqref="L155:L17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90" zoomScaleNormal="90" zoomScaleSheetLayoutView="70" workbookViewId="0">
      <selection activeCell="I1" sqref="I1"/>
    </sheetView>
  </sheetViews>
  <sheetFormatPr defaultColWidth="8.85546875" defaultRowHeight="12.75" x14ac:dyDescent="0.2"/>
  <cols>
    <col min="1" max="1" width="53.7109375" style="15" customWidth="1"/>
    <col min="2" max="5" width="17.28515625" style="14" customWidth="1"/>
    <col min="6" max="8" width="17.28515625" style="4" customWidth="1"/>
    <col min="9" max="9" width="17.140625" style="16" customWidth="1"/>
    <col min="10" max="16384" width="8.85546875" style="16"/>
  </cols>
  <sheetData>
    <row r="1" spans="1:8" ht="18" x14ac:dyDescent="0.2">
      <c r="A1" s="17" t="s">
        <v>36</v>
      </c>
      <c r="B1" s="58"/>
      <c r="C1" s="19"/>
      <c r="D1" s="19"/>
      <c r="E1" s="19"/>
      <c r="F1" s="59"/>
    </row>
    <row r="2" spans="1:8" ht="18" x14ac:dyDescent="0.2">
      <c r="A2" s="17" t="s">
        <v>205</v>
      </c>
      <c r="B2" s="60"/>
      <c r="C2" s="60"/>
      <c r="D2" s="61"/>
      <c r="E2" s="61"/>
      <c r="F2" s="60"/>
      <c r="G2" s="60"/>
      <c r="H2" s="60"/>
    </row>
    <row r="3" spans="1:8" ht="9.75" customHeight="1" x14ac:dyDescent="0.2">
      <c r="A3" s="17"/>
      <c r="B3" s="60"/>
      <c r="C3" s="60"/>
      <c r="D3" s="61"/>
      <c r="E3" s="61"/>
      <c r="F3" s="60"/>
      <c r="G3" s="60"/>
      <c r="H3" s="60"/>
    </row>
    <row r="4" spans="1:8" x14ac:dyDescent="0.2">
      <c r="A4" s="18"/>
      <c r="B4" s="58"/>
      <c r="C4" s="19"/>
      <c r="D4" s="19"/>
      <c r="E4" s="19"/>
      <c r="F4" s="59"/>
    </row>
    <row r="5" spans="1:8" s="25" customFormat="1" ht="45" x14ac:dyDescent="0.2">
      <c r="A5" s="66" t="s">
        <v>206</v>
      </c>
      <c r="B5" s="62" t="s">
        <v>207</v>
      </c>
      <c r="C5" s="62" t="s">
        <v>208</v>
      </c>
      <c r="D5" s="62" t="s">
        <v>209</v>
      </c>
      <c r="E5" s="28"/>
      <c r="G5" s="28"/>
      <c r="H5" s="28"/>
    </row>
    <row r="6" spans="1:8" s="25" customFormat="1" ht="14.25" x14ac:dyDescent="0.2">
      <c r="A6" s="63" t="s">
        <v>210</v>
      </c>
      <c r="B6" s="117">
        <v>24600</v>
      </c>
      <c r="C6" s="125">
        <v>19556</v>
      </c>
      <c r="D6" s="125">
        <v>25751</v>
      </c>
      <c r="E6" s="28"/>
      <c r="G6" s="28"/>
      <c r="H6" s="28"/>
    </row>
    <row r="7" spans="1:8" s="25" customFormat="1" ht="14.25" x14ac:dyDescent="0.2">
      <c r="A7" s="63" t="s">
        <v>211</v>
      </c>
      <c r="B7" s="118">
        <v>3500</v>
      </c>
      <c r="C7" s="125">
        <v>2713</v>
      </c>
      <c r="D7" s="125">
        <v>3874</v>
      </c>
      <c r="E7" s="28"/>
      <c r="G7" s="28"/>
      <c r="H7" s="28"/>
    </row>
    <row r="8" spans="1:8" s="25" customFormat="1" ht="14.25" x14ac:dyDescent="0.2">
      <c r="A8" s="63" t="s">
        <v>212</v>
      </c>
      <c r="B8" s="118">
        <v>3500</v>
      </c>
      <c r="C8" s="125">
        <v>2634</v>
      </c>
      <c r="D8" s="125">
        <v>3807</v>
      </c>
      <c r="E8" s="28"/>
      <c r="G8" s="28"/>
      <c r="H8" s="28"/>
    </row>
    <row r="9" spans="1:8" s="25" customFormat="1" ht="14.25" x14ac:dyDescent="0.2">
      <c r="A9" s="63" t="s">
        <v>213</v>
      </c>
      <c r="B9" s="118">
        <v>900</v>
      </c>
      <c r="C9" s="125">
        <v>599</v>
      </c>
      <c r="D9" s="125">
        <v>890</v>
      </c>
      <c r="E9" s="28"/>
      <c r="G9" s="28"/>
      <c r="H9" s="28"/>
    </row>
    <row r="10" spans="1:8" s="25" customFormat="1" ht="14.25" x14ac:dyDescent="0.2">
      <c r="A10" s="63" t="s">
        <v>214</v>
      </c>
      <c r="B10" s="118" t="s">
        <v>215</v>
      </c>
      <c r="C10" s="125" t="s">
        <v>215</v>
      </c>
      <c r="D10" s="125" t="s">
        <v>215</v>
      </c>
      <c r="E10" s="28"/>
      <c r="G10" s="28"/>
      <c r="H10" s="28"/>
    </row>
    <row r="11" spans="1:8" s="25" customFormat="1" ht="14.25" x14ac:dyDescent="0.2">
      <c r="A11" s="63" t="s">
        <v>216</v>
      </c>
      <c r="B11" s="118" t="s">
        <v>215</v>
      </c>
      <c r="C11" s="125" t="s">
        <v>215</v>
      </c>
      <c r="D11" s="125">
        <v>9</v>
      </c>
      <c r="E11" s="28"/>
      <c r="G11" s="28"/>
      <c r="H11" s="28"/>
    </row>
    <row r="12" spans="1:8" s="25" customFormat="1" ht="14.25" x14ac:dyDescent="0.2">
      <c r="A12" s="63" t="s">
        <v>217</v>
      </c>
      <c r="B12" s="118">
        <v>1400</v>
      </c>
      <c r="C12" s="125">
        <v>1054</v>
      </c>
      <c r="D12" s="125">
        <v>1494</v>
      </c>
      <c r="E12" s="28"/>
      <c r="G12" s="28"/>
      <c r="H12" s="28"/>
    </row>
    <row r="13" spans="1:8" s="25" customFormat="1" ht="14.25" x14ac:dyDescent="0.2">
      <c r="A13" s="63" t="s">
        <v>218</v>
      </c>
      <c r="B13" s="118">
        <v>800</v>
      </c>
      <c r="C13" s="125">
        <v>628</v>
      </c>
      <c r="D13" s="125">
        <v>834</v>
      </c>
      <c r="E13" s="28"/>
      <c r="G13" s="28"/>
      <c r="H13" s="28"/>
    </row>
    <row r="14" spans="1:8" s="25" customFormat="1" ht="14.25" x14ac:dyDescent="0.2">
      <c r="A14" s="26"/>
      <c r="B14" s="27"/>
      <c r="C14" s="27"/>
      <c r="D14" s="27"/>
      <c r="E14" s="28"/>
      <c r="G14" s="28"/>
      <c r="H14" s="28"/>
    </row>
    <row r="15" spans="1:8" s="25" customFormat="1" ht="30" x14ac:dyDescent="0.2">
      <c r="A15" s="66" t="s">
        <v>219</v>
      </c>
      <c r="B15" s="62" t="s">
        <v>207</v>
      </c>
      <c r="C15" s="62" t="s">
        <v>208</v>
      </c>
      <c r="D15" s="62" t="s">
        <v>209</v>
      </c>
      <c r="E15" s="28"/>
      <c r="G15" s="28"/>
      <c r="H15" s="28"/>
    </row>
    <row r="16" spans="1:8" s="25" customFormat="1" ht="14.25" x14ac:dyDescent="0.2">
      <c r="A16" s="63" t="s">
        <v>220</v>
      </c>
      <c r="B16" s="117">
        <v>490</v>
      </c>
      <c r="C16" s="125">
        <v>112</v>
      </c>
      <c r="D16" s="125">
        <v>168</v>
      </c>
      <c r="E16" s="28"/>
      <c r="G16" s="28"/>
      <c r="H16" s="28"/>
    </row>
    <row r="17" spans="1:8" s="25" customFormat="1" ht="14.25" x14ac:dyDescent="0.2">
      <c r="A17" s="63" t="s">
        <v>221</v>
      </c>
      <c r="B17" s="118">
        <v>140</v>
      </c>
      <c r="C17" s="125">
        <v>314</v>
      </c>
      <c r="D17" s="125">
        <v>447</v>
      </c>
      <c r="E17" s="28"/>
      <c r="G17" s="28"/>
      <c r="H17" s="28"/>
    </row>
    <row r="18" spans="1:8" s="25" customFormat="1" ht="14.25" x14ac:dyDescent="0.2">
      <c r="A18" s="63" t="s">
        <v>222</v>
      </c>
      <c r="B18" s="118">
        <v>1190</v>
      </c>
      <c r="C18" s="125">
        <v>1091</v>
      </c>
      <c r="D18" s="125">
        <v>1499</v>
      </c>
      <c r="E18" s="28"/>
      <c r="G18" s="28"/>
      <c r="H18" s="28"/>
    </row>
    <row r="19" spans="1:8" s="25" customFormat="1" ht="14.25" x14ac:dyDescent="0.2">
      <c r="A19" s="63" t="s">
        <v>223</v>
      </c>
      <c r="B19" s="118">
        <v>1505</v>
      </c>
      <c r="C19" s="125">
        <v>976</v>
      </c>
      <c r="D19" s="125">
        <v>1399</v>
      </c>
      <c r="E19" s="28"/>
      <c r="G19" s="28"/>
      <c r="H19" s="28"/>
    </row>
    <row r="20" spans="1:8" s="25" customFormat="1" ht="14.25" x14ac:dyDescent="0.2">
      <c r="A20" s="63" t="s">
        <v>224</v>
      </c>
      <c r="B20" s="118">
        <v>0</v>
      </c>
      <c r="C20" s="125">
        <v>34</v>
      </c>
      <c r="D20" s="125">
        <v>52</v>
      </c>
      <c r="E20" s="28"/>
      <c r="G20" s="28"/>
      <c r="H20" s="28"/>
    </row>
    <row r="21" spans="1:8" s="25" customFormat="1" ht="14.25" x14ac:dyDescent="0.2">
      <c r="A21" s="63" t="s">
        <v>225</v>
      </c>
      <c r="B21" s="118">
        <v>175</v>
      </c>
      <c r="C21" s="125">
        <v>10</v>
      </c>
      <c r="D21" s="125">
        <v>21</v>
      </c>
      <c r="E21" s="28"/>
      <c r="G21" s="28"/>
      <c r="H21" s="28"/>
    </row>
    <row r="22" spans="1:8" s="25" customFormat="1" ht="14.25" x14ac:dyDescent="0.2">
      <c r="A22" s="63" t="s">
        <v>226</v>
      </c>
      <c r="B22" s="118">
        <v>0</v>
      </c>
      <c r="C22" s="125">
        <v>176</v>
      </c>
      <c r="D22" s="125">
        <v>288</v>
      </c>
      <c r="E22" s="28"/>
      <c r="G22" s="28"/>
      <c r="H22" s="28"/>
    </row>
    <row r="23" spans="1:8" s="25" customFormat="1" ht="15" x14ac:dyDescent="0.2">
      <c r="A23" s="64" t="s">
        <v>227</v>
      </c>
      <c r="B23" s="54">
        <f>SUM(B16:B22)</f>
        <v>3500</v>
      </c>
      <c r="C23" s="54">
        <f t="shared" ref="C23:D23" si="0">SUM(C16:C22)</f>
        <v>2713</v>
      </c>
      <c r="D23" s="54">
        <f t="shared" si="0"/>
        <v>3874</v>
      </c>
      <c r="E23" s="28"/>
      <c r="G23" s="28"/>
      <c r="H23" s="28"/>
    </row>
    <row r="24" spans="1:8" s="25" customFormat="1" ht="14.25" x14ac:dyDescent="0.2">
      <c r="B24" s="27"/>
      <c r="C24" s="27"/>
      <c r="D24" s="27"/>
      <c r="E24" s="28"/>
      <c r="G24" s="28"/>
      <c r="H24" s="28"/>
    </row>
    <row r="25" spans="1:8" s="25" customFormat="1" ht="30" x14ac:dyDescent="0.2">
      <c r="A25" s="66" t="s">
        <v>228</v>
      </c>
      <c r="B25" s="62" t="s">
        <v>207</v>
      </c>
      <c r="C25" s="62" t="s">
        <v>208</v>
      </c>
      <c r="D25" s="62" t="s">
        <v>209</v>
      </c>
      <c r="E25" s="28"/>
      <c r="G25" s="28"/>
      <c r="H25" s="28"/>
    </row>
    <row r="26" spans="1:8" s="25" customFormat="1" ht="14.25" x14ac:dyDescent="0.2">
      <c r="A26" s="63">
        <v>90401</v>
      </c>
      <c r="B26" s="117">
        <v>538</v>
      </c>
      <c r="C26" s="125">
        <v>422</v>
      </c>
      <c r="D26" s="125">
        <v>598</v>
      </c>
      <c r="E26" s="28"/>
      <c r="G26" s="28"/>
      <c r="H26" s="28"/>
    </row>
    <row r="27" spans="1:8" s="25" customFormat="1" ht="14.25" x14ac:dyDescent="0.2">
      <c r="A27" s="63">
        <v>90402</v>
      </c>
      <c r="B27" s="118">
        <v>91</v>
      </c>
      <c r="C27" s="125">
        <v>70</v>
      </c>
      <c r="D27" s="125">
        <v>99</v>
      </c>
      <c r="E27" s="28"/>
      <c r="G27" s="28"/>
      <c r="H27" s="28"/>
    </row>
    <row r="28" spans="1:8" s="25" customFormat="1" ht="14.25" x14ac:dyDescent="0.2">
      <c r="A28" s="63">
        <v>90403</v>
      </c>
      <c r="B28" s="118">
        <v>376</v>
      </c>
      <c r="C28" s="125">
        <v>311</v>
      </c>
      <c r="D28" s="125">
        <v>446</v>
      </c>
      <c r="E28" s="28"/>
      <c r="G28" s="28"/>
      <c r="H28" s="28"/>
    </row>
    <row r="29" spans="1:8" s="25" customFormat="1" ht="14.25" x14ac:dyDescent="0.2">
      <c r="A29" s="63">
        <v>90404</v>
      </c>
      <c r="B29" s="118">
        <v>1463</v>
      </c>
      <c r="C29" s="125">
        <v>1054</v>
      </c>
      <c r="D29" s="125">
        <v>1494</v>
      </c>
      <c r="E29" s="28"/>
      <c r="G29" s="28"/>
      <c r="H29" s="28"/>
    </row>
    <row r="30" spans="1:8" s="25" customFormat="1" ht="14.25" x14ac:dyDescent="0.2">
      <c r="A30" s="63">
        <v>90405</v>
      </c>
      <c r="B30" s="118">
        <v>968</v>
      </c>
      <c r="C30" s="125">
        <v>832</v>
      </c>
      <c r="D30" s="125">
        <v>1198</v>
      </c>
      <c r="E30" s="28"/>
      <c r="G30" s="28"/>
      <c r="H30" s="28"/>
    </row>
    <row r="31" spans="1:8" s="25" customFormat="1" ht="14.25" x14ac:dyDescent="0.2">
      <c r="A31" s="63" t="s">
        <v>229</v>
      </c>
      <c r="B31" s="118">
        <v>64</v>
      </c>
      <c r="C31" s="125">
        <v>24</v>
      </c>
      <c r="D31" s="125">
        <v>39</v>
      </c>
      <c r="E31" s="28"/>
      <c r="G31" s="28"/>
      <c r="H31" s="28"/>
    </row>
    <row r="32" spans="1:8" s="25" customFormat="1" ht="15" x14ac:dyDescent="0.2">
      <c r="A32" s="64" t="s">
        <v>227</v>
      </c>
      <c r="B32" s="54">
        <f>SUM(B26:B31)</f>
        <v>3500</v>
      </c>
      <c r="C32" s="54">
        <f>SUM(C26:C31)</f>
        <v>2713</v>
      </c>
      <c r="D32" s="54">
        <f>SUM(D26:D31)</f>
        <v>3874</v>
      </c>
      <c r="E32" s="28"/>
      <c r="G32" s="28"/>
      <c r="H32" s="28"/>
    </row>
    <row r="33" spans="1:9" s="25" customFormat="1" ht="14.25" x14ac:dyDescent="0.2">
      <c r="B33" s="28"/>
      <c r="C33" s="27"/>
      <c r="D33" s="27"/>
      <c r="E33" s="28"/>
      <c r="G33" s="28"/>
      <c r="H33" s="28"/>
    </row>
    <row r="34" spans="1:9" s="25" customFormat="1" ht="30" customHeight="1" x14ac:dyDescent="0.2">
      <c r="A34" s="136" t="s">
        <v>230</v>
      </c>
      <c r="B34" s="138" t="s">
        <v>208</v>
      </c>
      <c r="C34" s="139"/>
      <c r="D34" s="139"/>
      <c r="E34" s="140"/>
      <c r="F34" s="138" t="s">
        <v>209</v>
      </c>
      <c r="G34" s="139"/>
      <c r="H34" s="139"/>
      <c r="I34" s="140"/>
    </row>
    <row r="35" spans="1:9" s="25" customFormat="1" ht="22.5" customHeight="1" x14ac:dyDescent="0.2">
      <c r="A35" s="137"/>
      <c r="B35" s="62" t="s">
        <v>231</v>
      </c>
      <c r="C35" s="62" t="s">
        <v>232</v>
      </c>
      <c r="D35" s="62" t="s">
        <v>233</v>
      </c>
      <c r="E35" s="62" t="s">
        <v>234</v>
      </c>
      <c r="F35" s="62" t="s">
        <v>231</v>
      </c>
      <c r="G35" s="62" t="s">
        <v>232</v>
      </c>
      <c r="H35" s="62" t="s">
        <v>233</v>
      </c>
      <c r="I35" s="62" t="s">
        <v>234</v>
      </c>
    </row>
    <row r="36" spans="1:9" s="25" customFormat="1" ht="14.25" x14ac:dyDescent="0.2">
      <c r="A36" s="55" t="s">
        <v>235</v>
      </c>
      <c r="B36" s="126">
        <v>44</v>
      </c>
      <c r="C36" s="126">
        <v>65</v>
      </c>
      <c r="D36" s="126">
        <v>0</v>
      </c>
      <c r="E36" s="126">
        <v>7</v>
      </c>
      <c r="F36" s="126">
        <v>58</v>
      </c>
      <c r="G36" s="126">
        <v>76</v>
      </c>
      <c r="H36" s="126">
        <v>0</v>
      </c>
      <c r="I36" s="126">
        <v>0</v>
      </c>
    </row>
    <row r="37" spans="1:9" s="25" customFormat="1" ht="14.25" x14ac:dyDescent="0.2">
      <c r="A37" s="56" t="s">
        <v>236</v>
      </c>
      <c r="B37" s="127">
        <v>57</v>
      </c>
      <c r="C37" s="126">
        <v>71</v>
      </c>
      <c r="D37" s="126">
        <v>0</v>
      </c>
      <c r="E37" s="126">
        <v>11</v>
      </c>
      <c r="F37" s="126">
        <v>94</v>
      </c>
      <c r="G37" s="126">
        <v>114</v>
      </c>
      <c r="H37" s="126">
        <v>0</v>
      </c>
      <c r="I37" s="126">
        <v>0</v>
      </c>
    </row>
    <row r="38" spans="1:9" s="25" customFormat="1" ht="14.25" x14ac:dyDescent="0.2">
      <c r="A38" s="56" t="s">
        <v>237</v>
      </c>
      <c r="B38" s="127">
        <v>111</v>
      </c>
      <c r="C38" s="126">
        <v>133</v>
      </c>
      <c r="D38" s="126">
        <v>0</v>
      </c>
      <c r="E38" s="126">
        <v>16</v>
      </c>
      <c r="F38" s="126">
        <v>174</v>
      </c>
      <c r="G38" s="126">
        <v>200</v>
      </c>
      <c r="H38" s="126">
        <v>2</v>
      </c>
      <c r="I38" s="126">
        <v>0</v>
      </c>
    </row>
    <row r="39" spans="1:9" s="25" customFormat="1" ht="14.25" x14ac:dyDescent="0.2">
      <c r="A39" s="55" t="s">
        <v>238</v>
      </c>
      <c r="B39" s="127">
        <v>50</v>
      </c>
      <c r="C39" s="126">
        <v>81</v>
      </c>
      <c r="D39" s="126">
        <v>3</v>
      </c>
      <c r="E39" s="126">
        <v>15</v>
      </c>
      <c r="F39" s="126">
        <v>101</v>
      </c>
      <c r="G39" s="126">
        <v>149</v>
      </c>
      <c r="H39" s="126">
        <v>3</v>
      </c>
      <c r="I39" s="126">
        <v>0</v>
      </c>
    </row>
    <row r="40" spans="1:9" s="25" customFormat="1" ht="14.25" x14ac:dyDescent="0.2">
      <c r="A40" s="55" t="s">
        <v>239</v>
      </c>
      <c r="B40" s="127">
        <v>97</v>
      </c>
      <c r="C40" s="126">
        <v>154</v>
      </c>
      <c r="D40" s="126">
        <v>1</v>
      </c>
      <c r="E40" s="126">
        <v>42</v>
      </c>
      <c r="F40" s="126">
        <v>224</v>
      </c>
      <c r="G40" s="126">
        <v>278</v>
      </c>
      <c r="H40" s="126">
        <v>5</v>
      </c>
      <c r="I40" s="126">
        <v>0</v>
      </c>
    </row>
    <row r="41" spans="1:9" s="25" customFormat="1" ht="14.25" x14ac:dyDescent="0.2">
      <c r="A41" s="55" t="s">
        <v>240</v>
      </c>
      <c r="B41" s="127">
        <v>134</v>
      </c>
      <c r="C41" s="126">
        <v>203</v>
      </c>
      <c r="D41" s="126">
        <v>2</v>
      </c>
      <c r="E41" s="126">
        <v>46</v>
      </c>
      <c r="F41" s="126">
        <v>231</v>
      </c>
      <c r="G41" s="126">
        <v>306</v>
      </c>
      <c r="H41" s="126">
        <v>2</v>
      </c>
      <c r="I41" s="126">
        <v>0</v>
      </c>
    </row>
    <row r="42" spans="1:9" s="25" customFormat="1" ht="14.25" x14ac:dyDescent="0.2">
      <c r="A42" s="55" t="s">
        <v>241</v>
      </c>
      <c r="B42" s="127">
        <v>181</v>
      </c>
      <c r="C42" s="126">
        <v>210</v>
      </c>
      <c r="D42" s="126">
        <v>2</v>
      </c>
      <c r="E42" s="126">
        <v>45</v>
      </c>
      <c r="F42" s="126">
        <v>282</v>
      </c>
      <c r="G42" s="126">
        <v>323</v>
      </c>
      <c r="H42" s="126">
        <v>2</v>
      </c>
      <c r="I42" s="126">
        <v>0</v>
      </c>
    </row>
    <row r="43" spans="1:9" s="25" customFormat="1" ht="14.25" x14ac:dyDescent="0.2">
      <c r="A43" s="55" t="s">
        <v>242</v>
      </c>
      <c r="B43" s="127">
        <v>174</v>
      </c>
      <c r="C43" s="126">
        <v>190</v>
      </c>
      <c r="D43" s="126">
        <v>0</v>
      </c>
      <c r="E43" s="126">
        <v>39</v>
      </c>
      <c r="F43" s="126">
        <v>267</v>
      </c>
      <c r="G43" s="126">
        <v>265</v>
      </c>
      <c r="H43" s="126">
        <v>2</v>
      </c>
      <c r="I43" s="126">
        <v>0</v>
      </c>
    </row>
    <row r="44" spans="1:9" s="25" customFormat="1" ht="14.25" x14ac:dyDescent="0.2">
      <c r="A44" s="55" t="s">
        <v>243</v>
      </c>
      <c r="B44" s="127">
        <v>196</v>
      </c>
      <c r="C44" s="126">
        <v>229</v>
      </c>
      <c r="D44" s="126">
        <v>0</v>
      </c>
      <c r="E44" s="126">
        <v>28</v>
      </c>
      <c r="F44" s="126">
        <v>302</v>
      </c>
      <c r="G44" s="126">
        <v>313</v>
      </c>
      <c r="H44" s="126">
        <v>0</v>
      </c>
      <c r="I44" s="126">
        <v>0</v>
      </c>
    </row>
    <row r="45" spans="1:9" s="25" customFormat="1" ht="14.25" x14ac:dyDescent="0.2">
      <c r="A45" s="55" t="s">
        <v>244</v>
      </c>
      <c r="B45" s="127">
        <v>18</v>
      </c>
      <c r="C45" s="126">
        <v>47</v>
      </c>
      <c r="D45" s="126">
        <v>0</v>
      </c>
      <c r="E45" s="126">
        <v>1</v>
      </c>
      <c r="F45" s="126">
        <v>28</v>
      </c>
      <c r="G45" s="126">
        <v>61</v>
      </c>
      <c r="H45" s="126">
        <v>0</v>
      </c>
      <c r="I45" s="126">
        <v>0</v>
      </c>
    </row>
    <row r="46" spans="1:9" s="25" customFormat="1" ht="14.25" x14ac:dyDescent="0.2">
      <c r="A46" s="55" t="s">
        <v>245</v>
      </c>
      <c r="B46" s="127">
        <v>1</v>
      </c>
      <c r="C46" s="126">
        <v>8</v>
      </c>
      <c r="D46" s="126">
        <v>0</v>
      </c>
      <c r="E46" s="126">
        <v>1</v>
      </c>
      <c r="F46" s="126">
        <v>3</v>
      </c>
      <c r="G46" s="126">
        <v>9</v>
      </c>
      <c r="H46" s="126">
        <v>0</v>
      </c>
      <c r="I46" s="126">
        <v>0</v>
      </c>
    </row>
    <row r="47" spans="1:9" ht="15" x14ac:dyDescent="0.2">
      <c r="A47" s="57" t="s">
        <v>227</v>
      </c>
      <c r="B47" s="69">
        <f t="shared" ref="B47:I47" si="1">SUM(B36:B46)</f>
        <v>1063</v>
      </c>
      <c r="C47" s="69">
        <f t="shared" si="1"/>
        <v>1391</v>
      </c>
      <c r="D47" s="69">
        <f t="shared" si="1"/>
        <v>8</v>
      </c>
      <c r="E47" s="69">
        <f t="shared" si="1"/>
        <v>251</v>
      </c>
      <c r="F47" s="69">
        <f t="shared" si="1"/>
        <v>1764</v>
      </c>
      <c r="G47" s="69">
        <f t="shared" si="1"/>
        <v>2094</v>
      </c>
      <c r="H47" s="69">
        <f t="shared" si="1"/>
        <v>16</v>
      </c>
      <c r="I47" s="69">
        <f t="shared" si="1"/>
        <v>0</v>
      </c>
    </row>
    <row r="48" spans="1:9" x14ac:dyDescent="0.2">
      <c r="A48" s="20"/>
      <c r="B48" s="21"/>
      <c r="C48" s="4"/>
      <c r="D48" s="21"/>
      <c r="E48" s="21"/>
    </row>
    <row r="49" spans="1:3" ht="45" x14ac:dyDescent="0.2">
      <c r="A49" s="66" t="s">
        <v>246</v>
      </c>
      <c r="B49" s="121" t="s">
        <v>207</v>
      </c>
      <c r="C49" s="110" t="s">
        <v>247</v>
      </c>
    </row>
    <row r="50" spans="1:3" ht="14.25" x14ac:dyDescent="0.2">
      <c r="A50" s="68"/>
      <c r="B50" s="70">
        <f>IFERROR(('PROGRAM BUDGET &amp; FISCAL REPORT'!G13/'PARTICIPANTS &amp; DEMOGRAPHICS'!B6),"N/A")</f>
        <v>1794.4583109756099</v>
      </c>
      <c r="C50" s="70">
        <f>IFERROR(('PROGRAM BUDGET &amp; FISCAL REPORT'!N13/'PARTICIPANTS &amp; DEMOGRAPHICS'!D6),"N/A")</f>
        <v>1714.2508815191645</v>
      </c>
    </row>
  </sheetData>
  <sheetProtection algorithmName="SHA-512" hashValue="+R0QGrwRAssPJCCoxqAnFgmsqt5se212rmWNh1NkLnJtgmrECwzRB5cBR+wiaCU+bUqV9AU9RIFkVjDb2Mh1iQ==" saltValue="IqxDNTsAo9EId9LETik8nw=="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C2 -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G1" sqref="G1"/>
    </sheetView>
  </sheetViews>
  <sheetFormatPr defaultColWidth="11.42578125" defaultRowHeight="12" x14ac:dyDescent="0.2"/>
  <cols>
    <col min="1" max="1" width="9.85546875" style="22" hidden="1" customWidth="1"/>
    <col min="2" max="2" width="48.85546875" style="22" customWidth="1"/>
    <col min="3" max="3" width="15.42578125" style="24" customWidth="1"/>
    <col min="4" max="4" width="19.140625" style="24" customWidth="1"/>
    <col min="5" max="5" width="19.7109375" style="24" customWidth="1"/>
    <col min="6" max="6" width="19.42578125" style="24" customWidth="1"/>
    <col min="7" max="7" width="31.42578125" style="24" customWidth="1"/>
    <col min="8" max="16384" width="11.42578125" style="22"/>
  </cols>
  <sheetData>
    <row r="1" spans="1:8" ht="18" x14ac:dyDescent="0.25">
      <c r="A1" s="2"/>
      <c r="B1" s="5" t="s">
        <v>36</v>
      </c>
      <c r="C1" s="29"/>
      <c r="D1" s="29"/>
      <c r="E1" s="29"/>
      <c r="F1" s="29"/>
      <c r="G1" s="152"/>
    </row>
    <row r="2" spans="1:8" ht="18" x14ac:dyDescent="0.25">
      <c r="A2" s="2"/>
      <c r="B2" s="5" t="s">
        <v>248</v>
      </c>
      <c r="C2" s="30"/>
      <c r="D2" s="30"/>
      <c r="E2" s="30"/>
      <c r="F2" s="30"/>
      <c r="G2" s="22"/>
    </row>
    <row r="3" spans="1:8" ht="22.5" customHeight="1" x14ac:dyDescent="0.25">
      <c r="A3" s="2"/>
      <c r="B3" s="8" t="str">
        <f>'PROGRAM BUDGET &amp; FISCAL REPORT'!A6</f>
        <v>AGENCY NAME:</v>
      </c>
      <c r="C3" s="71" t="str">
        <f>'PROGRAM BUDGET &amp; FISCAL REPORT'!B6</f>
        <v>Venice Family Clinic</v>
      </c>
      <c r="D3" s="72"/>
      <c r="E3" s="72"/>
      <c r="F3" s="73"/>
      <c r="G3" s="22"/>
    </row>
    <row r="4" spans="1:8" ht="22.5" customHeight="1" x14ac:dyDescent="0.25">
      <c r="A4" s="2"/>
      <c r="B4" s="8" t="str">
        <f>'PROGRAM BUDGET &amp; FISCAL REPORT'!A7</f>
        <v>PROGRAM NAME:</v>
      </c>
      <c r="C4" s="74" t="str">
        <f>'PROGRAM BUDGET &amp; FISCAL REPORT'!B7</f>
        <v>Primary Health Care for Low-Income Santa Monica Residents</v>
      </c>
      <c r="D4" s="75"/>
      <c r="E4" s="75"/>
      <c r="F4" s="76"/>
      <c r="G4" s="22"/>
    </row>
    <row r="5" spans="1:8" ht="8.25" customHeight="1" thickBot="1" x14ac:dyDescent="0.25">
      <c r="A5" s="2"/>
      <c r="B5" s="6"/>
      <c r="C5" s="30"/>
      <c r="D5" s="30"/>
      <c r="E5" s="30"/>
      <c r="F5" s="30"/>
      <c r="G5" s="22"/>
    </row>
    <row r="6" spans="1:8" ht="52.5" customHeight="1" x14ac:dyDescent="0.55000000000000004">
      <c r="B6" s="31" t="s">
        <v>249</v>
      </c>
      <c r="C6" s="32" t="s">
        <v>250</v>
      </c>
      <c r="D6" s="32"/>
      <c r="E6" s="32" t="s">
        <v>251</v>
      </c>
      <c r="F6" s="33"/>
      <c r="G6" s="22"/>
    </row>
    <row r="7" spans="1:8" ht="14.25" x14ac:dyDescent="0.2">
      <c r="B7" s="34" t="s">
        <v>252</v>
      </c>
      <c r="C7" s="35">
        <f>'PARTICIPANTS &amp; DEMOGRAPHICS'!B6</f>
        <v>24600</v>
      </c>
      <c r="D7" s="36"/>
      <c r="E7" s="36">
        <f>'PARTICIPANTS &amp; DEMOGRAPHICS'!D6</f>
        <v>25751</v>
      </c>
      <c r="F7" s="37"/>
      <c r="G7" s="22"/>
    </row>
    <row r="8" spans="1:8" ht="14.25" x14ac:dyDescent="0.2">
      <c r="B8" s="38" t="s">
        <v>253</v>
      </c>
      <c r="C8" s="35">
        <f>'PARTICIPANTS &amp; DEMOGRAPHICS'!B7</f>
        <v>3500</v>
      </c>
      <c r="D8" s="36"/>
      <c r="E8" s="36">
        <f>'PARTICIPANTS &amp; DEMOGRAPHICS'!D7</f>
        <v>3874</v>
      </c>
      <c r="F8" s="37"/>
      <c r="G8" s="22"/>
    </row>
    <row r="9" spans="1:8" ht="14.25" x14ac:dyDescent="0.2">
      <c r="B9" s="34" t="s">
        <v>254</v>
      </c>
      <c r="C9" s="53">
        <f>IFERROR(C8/C7, "N/A")</f>
        <v>0.14227642276422764</v>
      </c>
      <c r="D9" s="40"/>
      <c r="E9" s="82">
        <f>IFERROR(E8/E7, "N/A")</f>
        <v>0.15044075958215214</v>
      </c>
      <c r="F9" s="37"/>
      <c r="G9" s="22"/>
    </row>
    <row r="10" spans="1:8" ht="14.25" x14ac:dyDescent="0.2">
      <c r="B10" s="34"/>
      <c r="C10" s="39"/>
      <c r="D10" s="40"/>
      <c r="E10" s="35"/>
      <c r="F10" s="37"/>
      <c r="G10" s="22"/>
    </row>
    <row r="11" spans="1:8" ht="63.75" customHeight="1" x14ac:dyDescent="0.55000000000000004">
      <c r="B11" s="41" t="s">
        <v>255</v>
      </c>
      <c r="C11" s="119" t="s">
        <v>256</v>
      </c>
      <c r="D11" s="119" t="s">
        <v>257</v>
      </c>
      <c r="E11" s="119" t="s">
        <v>258</v>
      </c>
      <c r="F11" s="120" t="s">
        <v>259</v>
      </c>
      <c r="G11" s="22"/>
    </row>
    <row r="12" spans="1:8" ht="16.5" customHeight="1" x14ac:dyDescent="0.2">
      <c r="B12" s="34" t="s">
        <v>260</v>
      </c>
      <c r="C12" s="77">
        <f>'PROGRAM BUDGET &amp; FISCAL REPORT'!G13</f>
        <v>44143674.450000003</v>
      </c>
      <c r="D12" s="77">
        <f>'PROGRAM BUDGET &amp; FISCAL REPORT'!H13</f>
        <v>102678.06</v>
      </c>
      <c r="E12" s="77">
        <f>'PROGRAM BUDGET &amp; FISCAL REPORT'!N13</f>
        <v>44143674.450000003</v>
      </c>
      <c r="F12" s="78">
        <f>'PROGRAM BUDGET &amp; FISCAL REPORT'!L13</f>
        <v>102677.99</v>
      </c>
      <c r="G12" s="22"/>
    </row>
    <row r="13" spans="1:8" ht="16.5" customHeight="1" x14ac:dyDescent="0.2">
      <c r="B13" s="34"/>
      <c r="C13" s="42"/>
      <c r="D13" s="42"/>
      <c r="E13" s="42"/>
      <c r="F13" s="43"/>
      <c r="G13" s="22"/>
    </row>
    <row r="14" spans="1:8" ht="19.5" x14ac:dyDescent="0.55000000000000004">
      <c r="B14" s="41" t="s">
        <v>261</v>
      </c>
      <c r="C14" s="141" t="s">
        <v>262</v>
      </c>
      <c r="D14" s="141"/>
      <c r="E14" s="141" t="s">
        <v>263</v>
      </c>
      <c r="F14" s="142"/>
      <c r="G14" s="22"/>
    </row>
    <row r="15" spans="1:8" ht="14.25" x14ac:dyDescent="0.2">
      <c r="B15" s="34" t="s">
        <v>264</v>
      </c>
      <c r="C15" s="79">
        <f>IFERROR(C12*C9,"N/A")</f>
        <v>6280604.0884146346</v>
      </c>
      <c r="D15" s="44">
        <f>IFERROR(C15/C12,"N/A")</f>
        <v>0.14227642276422764</v>
      </c>
      <c r="E15" s="80">
        <f>IFERROR(E12*E9,"N/A")</f>
        <v>6641007.9150052425</v>
      </c>
      <c r="F15" s="46">
        <f>IFERROR(E15/E12,"N/A")</f>
        <v>0.15044075958215214</v>
      </c>
      <c r="G15" s="22"/>
    </row>
    <row r="16" spans="1:8" ht="14.25" x14ac:dyDescent="0.2">
      <c r="B16" s="34" t="s">
        <v>265</v>
      </c>
      <c r="C16" s="79">
        <f>D12</f>
        <v>102678.06</v>
      </c>
      <c r="D16" s="44">
        <f>IFERROR(C16/C15, "N/A")</f>
        <v>1.6348436958381538E-2</v>
      </c>
      <c r="E16" s="80">
        <f>F12</f>
        <v>102677.99</v>
      </c>
      <c r="F16" s="46">
        <f>IFERROR(E16/E15, "N/A")</f>
        <v>1.5461205785947171E-2</v>
      </c>
      <c r="G16" s="22"/>
      <c r="H16" s="23"/>
    </row>
    <row r="17" spans="2:7" ht="15" thickBot="1" x14ac:dyDescent="0.25">
      <c r="B17" s="34"/>
      <c r="C17" s="7"/>
      <c r="D17" s="44"/>
      <c r="E17" s="45"/>
      <c r="F17" s="46"/>
      <c r="G17" s="22"/>
    </row>
    <row r="18" spans="2:7" ht="15.75" thickBot="1" x14ac:dyDescent="0.3">
      <c r="B18" s="47" t="s">
        <v>266</v>
      </c>
      <c r="C18" s="81">
        <f>IFERROR(C15-C16,"N/A")</f>
        <v>6177926.028414635</v>
      </c>
      <c r="D18" s="48">
        <f>IFERROR(C18/C15, "N/A")</f>
        <v>0.98365156304161849</v>
      </c>
      <c r="E18" s="81">
        <f>IFERROR(E15-E16, "N/A")</f>
        <v>6538329.9250052422</v>
      </c>
      <c r="F18" s="49">
        <f>IFERROR(E18/E15, "N/A")</f>
        <v>0.98453879421405277</v>
      </c>
      <c r="G18" s="22"/>
    </row>
    <row r="19" spans="2:7" ht="30.75" thickBot="1" x14ac:dyDescent="0.3">
      <c r="B19" s="34"/>
      <c r="C19" s="50"/>
      <c r="D19" s="51" t="s">
        <v>267</v>
      </c>
      <c r="E19" s="36"/>
      <c r="F19" s="51" t="s">
        <v>267</v>
      </c>
    </row>
    <row r="20" spans="2:7" s="9" customFormat="1" ht="12.75" x14ac:dyDescent="0.2">
      <c r="B20" s="52"/>
      <c r="C20" s="13"/>
      <c r="D20" s="13"/>
      <c r="E20" s="13"/>
      <c r="F20" s="13"/>
      <c r="G20" s="24"/>
    </row>
  </sheetData>
  <sheetProtection algorithmName="SHA-512" hashValue="Su2b+lNHjPctSM+7UQLh/I/+OFuii5rXECJqM/NvCNckyFtCr6eU53LOLyiav2m1pzYJHo3dIZkqEpjKSF3y1g==" saltValue="tpKYfVlOzgCwTuS/N+puDA=="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C2 -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51"/>
  <sheetViews>
    <sheetView zoomScaleNormal="100" workbookViewId="0">
      <selection activeCell="F1" sqref="F1"/>
    </sheetView>
  </sheetViews>
  <sheetFormatPr defaultRowHeight="12.75" x14ac:dyDescent="0.2"/>
  <cols>
    <col min="1" max="1" width="12.28515625" style="67" customWidth="1"/>
    <col min="2" max="2" width="33.7109375" style="67" customWidth="1"/>
    <col min="3" max="4" width="16.42578125" style="67" customWidth="1"/>
    <col min="5" max="5" width="36.85546875" style="67" customWidth="1"/>
    <col min="6" max="6" width="9.140625" style="67"/>
    <col min="7" max="7" width="9.7109375" style="67" customWidth="1"/>
    <col min="8" max="253" width="9.140625" style="67"/>
    <col min="254" max="254" width="12.28515625" style="67" customWidth="1"/>
    <col min="255" max="255" width="21" style="67" customWidth="1"/>
    <col min="256" max="256" width="15.42578125" style="67" customWidth="1"/>
    <col min="257" max="259" width="12.85546875" style="67" customWidth="1"/>
    <col min="260" max="260" width="9.140625" style="67"/>
    <col min="261" max="261" width="15.42578125" style="67" customWidth="1"/>
    <col min="262" max="262" width="9.140625" style="67"/>
    <col min="263" max="263" width="9.7109375" style="67" customWidth="1"/>
    <col min="264" max="509" width="9.140625" style="67"/>
    <col min="510" max="510" width="12.28515625" style="67" customWidth="1"/>
    <col min="511" max="511" width="21" style="67" customWidth="1"/>
    <col min="512" max="512" width="15.42578125" style="67" customWidth="1"/>
    <col min="513" max="515" width="12.85546875" style="67" customWidth="1"/>
    <col min="516" max="516" width="9.140625" style="67"/>
    <col min="517" max="517" width="15.42578125" style="67" customWidth="1"/>
    <col min="518" max="518" width="9.140625" style="67"/>
    <col min="519" max="519" width="9.7109375" style="67" customWidth="1"/>
    <col min="520" max="765" width="9.140625" style="67"/>
    <col min="766" max="766" width="12.28515625" style="67" customWidth="1"/>
    <col min="767" max="767" width="21" style="67" customWidth="1"/>
    <col min="768" max="768" width="15.42578125" style="67" customWidth="1"/>
    <col min="769" max="771" width="12.85546875" style="67" customWidth="1"/>
    <col min="772" max="772" width="9.140625" style="67"/>
    <col min="773" max="773" width="15.42578125" style="67" customWidth="1"/>
    <col min="774" max="774" width="9.140625" style="67"/>
    <col min="775" max="775" width="9.7109375" style="67" customWidth="1"/>
    <col min="776" max="1021" width="9.140625" style="67"/>
    <col min="1022" max="1022" width="12.28515625" style="67" customWidth="1"/>
    <col min="1023" max="1023" width="21" style="67" customWidth="1"/>
    <col min="1024" max="1024" width="15.42578125" style="67" customWidth="1"/>
    <col min="1025" max="1027" width="12.85546875" style="67" customWidth="1"/>
    <col min="1028" max="1028" width="9.140625" style="67"/>
    <col min="1029" max="1029" width="15.42578125" style="67" customWidth="1"/>
    <col min="1030" max="1030" width="9.140625" style="67"/>
    <col min="1031" max="1031" width="9.7109375" style="67" customWidth="1"/>
    <col min="1032" max="1277" width="9.140625" style="67"/>
    <col min="1278" max="1278" width="12.28515625" style="67" customWidth="1"/>
    <col min="1279" max="1279" width="21" style="67" customWidth="1"/>
    <col min="1280" max="1280" width="15.42578125" style="67" customWidth="1"/>
    <col min="1281" max="1283" width="12.85546875" style="67" customWidth="1"/>
    <col min="1284" max="1284" width="9.140625" style="67"/>
    <col min="1285" max="1285" width="15.42578125" style="67" customWidth="1"/>
    <col min="1286" max="1286" width="9.140625" style="67"/>
    <col min="1287" max="1287" width="9.7109375" style="67" customWidth="1"/>
    <col min="1288" max="1533" width="9.140625" style="67"/>
    <col min="1534" max="1534" width="12.28515625" style="67" customWidth="1"/>
    <col min="1535" max="1535" width="21" style="67" customWidth="1"/>
    <col min="1536" max="1536" width="15.42578125" style="67" customWidth="1"/>
    <col min="1537" max="1539" width="12.85546875" style="67" customWidth="1"/>
    <col min="1540" max="1540" width="9.140625" style="67"/>
    <col min="1541" max="1541" width="15.42578125" style="67" customWidth="1"/>
    <col min="1542" max="1542" width="9.140625" style="67"/>
    <col min="1543" max="1543" width="9.7109375" style="67" customWidth="1"/>
    <col min="1544" max="1789" width="9.140625" style="67"/>
    <col min="1790" max="1790" width="12.28515625" style="67" customWidth="1"/>
    <col min="1791" max="1791" width="21" style="67" customWidth="1"/>
    <col min="1792" max="1792" width="15.42578125" style="67" customWidth="1"/>
    <col min="1793" max="1795" width="12.85546875" style="67" customWidth="1"/>
    <col min="1796" max="1796" width="9.140625" style="67"/>
    <col min="1797" max="1797" width="15.42578125" style="67" customWidth="1"/>
    <col min="1798" max="1798" width="9.140625" style="67"/>
    <col min="1799" max="1799" width="9.7109375" style="67" customWidth="1"/>
    <col min="1800" max="2045" width="9.140625" style="67"/>
    <col min="2046" max="2046" width="12.28515625" style="67" customWidth="1"/>
    <col min="2047" max="2047" width="21" style="67" customWidth="1"/>
    <col min="2048" max="2048" width="15.42578125" style="67" customWidth="1"/>
    <col min="2049" max="2051" width="12.85546875" style="67" customWidth="1"/>
    <col min="2052" max="2052" width="9.140625" style="67"/>
    <col min="2053" max="2053" width="15.42578125" style="67" customWidth="1"/>
    <col min="2054" max="2054" width="9.140625" style="67"/>
    <col min="2055" max="2055" width="9.7109375" style="67" customWidth="1"/>
    <col min="2056" max="2301" width="9.140625" style="67"/>
    <col min="2302" max="2302" width="12.28515625" style="67" customWidth="1"/>
    <col min="2303" max="2303" width="21" style="67" customWidth="1"/>
    <col min="2304" max="2304" width="15.42578125" style="67" customWidth="1"/>
    <col min="2305" max="2307" width="12.85546875" style="67" customWidth="1"/>
    <col min="2308" max="2308" width="9.140625" style="67"/>
    <col min="2309" max="2309" width="15.42578125" style="67" customWidth="1"/>
    <col min="2310" max="2310" width="9.140625" style="67"/>
    <col min="2311" max="2311" width="9.7109375" style="67" customWidth="1"/>
    <col min="2312" max="2557" width="9.140625" style="67"/>
    <col min="2558" max="2558" width="12.28515625" style="67" customWidth="1"/>
    <col min="2559" max="2559" width="21" style="67" customWidth="1"/>
    <col min="2560" max="2560" width="15.42578125" style="67" customWidth="1"/>
    <col min="2561" max="2563" width="12.85546875" style="67" customWidth="1"/>
    <col min="2564" max="2564" width="9.140625" style="67"/>
    <col min="2565" max="2565" width="15.42578125" style="67" customWidth="1"/>
    <col min="2566" max="2566" width="9.140625" style="67"/>
    <col min="2567" max="2567" width="9.7109375" style="67" customWidth="1"/>
    <col min="2568" max="2813" width="9.140625" style="67"/>
    <col min="2814" max="2814" width="12.28515625" style="67" customWidth="1"/>
    <col min="2815" max="2815" width="21" style="67" customWidth="1"/>
    <col min="2816" max="2816" width="15.42578125" style="67" customWidth="1"/>
    <col min="2817" max="2819" width="12.85546875" style="67" customWidth="1"/>
    <col min="2820" max="2820" width="9.140625" style="67"/>
    <col min="2821" max="2821" width="15.42578125" style="67" customWidth="1"/>
    <col min="2822" max="2822" width="9.140625" style="67"/>
    <col min="2823" max="2823" width="9.7109375" style="67" customWidth="1"/>
    <col min="2824" max="3069" width="9.140625" style="67"/>
    <col min="3070" max="3070" width="12.28515625" style="67" customWidth="1"/>
    <col min="3071" max="3071" width="21" style="67" customWidth="1"/>
    <col min="3072" max="3072" width="15.42578125" style="67" customWidth="1"/>
    <col min="3073" max="3075" width="12.85546875" style="67" customWidth="1"/>
    <col min="3076" max="3076" width="9.140625" style="67"/>
    <col min="3077" max="3077" width="15.42578125" style="67" customWidth="1"/>
    <col min="3078" max="3078" width="9.140625" style="67"/>
    <col min="3079" max="3079" width="9.7109375" style="67" customWidth="1"/>
    <col min="3080" max="3325" width="9.140625" style="67"/>
    <col min="3326" max="3326" width="12.28515625" style="67" customWidth="1"/>
    <col min="3327" max="3327" width="21" style="67" customWidth="1"/>
    <col min="3328" max="3328" width="15.42578125" style="67" customWidth="1"/>
    <col min="3329" max="3331" width="12.85546875" style="67" customWidth="1"/>
    <col min="3332" max="3332" width="9.140625" style="67"/>
    <col min="3333" max="3333" width="15.42578125" style="67" customWidth="1"/>
    <col min="3334" max="3334" width="9.140625" style="67"/>
    <col min="3335" max="3335" width="9.7109375" style="67" customWidth="1"/>
    <col min="3336" max="3581" width="9.140625" style="67"/>
    <col min="3582" max="3582" width="12.28515625" style="67" customWidth="1"/>
    <col min="3583" max="3583" width="21" style="67" customWidth="1"/>
    <col min="3584" max="3584" width="15.42578125" style="67" customWidth="1"/>
    <col min="3585" max="3587" width="12.85546875" style="67" customWidth="1"/>
    <col min="3588" max="3588" width="9.140625" style="67"/>
    <col min="3589" max="3589" width="15.42578125" style="67" customWidth="1"/>
    <col min="3590" max="3590" width="9.140625" style="67"/>
    <col min="3591" max="3591" width="9.7109375" style="67" customWidth="1"/>
    <col min="3592" max="3837" width="9.140625" style="67"/>
    <col min="3838" max="3838" width="12.28515625" style="67" customWidth="1"/>
    <col min="3839" max="3839" width="21" style="67" customWidth="1"/>
    <col min="3840" max="3840" width="15.42578125" style="67" customWidth="1"/>
    <col min="3841" max="3843" width="12.85546875" style="67" customWidth="1"/>
    <col min="3844" max="3844" width="9.140625" style="67"/>
    <col min="3845" max="3845" width="15.42578125" style="67" customWidth="1"/>
    <col min="3846" max="3846" width="9.140625" style="67"/>
    <col min="3847" max="3847" width="9.7109375" style="67" customWidth="1"/>
    <col min="3848" max="4093" width="9.140625" style="67"/>
    <col min="4094" max="4094" width="12.28515625" style="67" customWidth="1"/>
    <col min="4095" max="4095" width="21" style="67" customWidth="1"/>
    <col min="4096" max="4096" width="15.42578125" style="67" customWidth="1"/>
    <col min="4097" max="4099" width="12.85546875" style="67" customWidth="1"/>
    <col min="4100" max="4100" width="9.140625" style="67"/>
    <col min="4101" max="4101" width="15.42578125" style="67" customWidth="1"/>
    <col min="4102" max="4102" width="9.140625" style="67"/>
    <col min="4103" max="4103" width="9.7109375" style="67" customWidth="1"/>
    <col min="4104" max="4349" width="9.140625" style="67"/>
    <col min="4350" max="4350" width="12.28515625" style="67" customWidth="1"/>
    <col min="4351" max="4351" width="21" style="67" customWidth="1"/>
    <col min="4352" max="4352" width="15.42578125" style="67" customWidth="1"/>
    <col min="4353" max="4355" width="12.85546875" style="67" customWidth="1"/>
    <col min="4356" max="4356" width="9.140625" style="67"/>
    <col min="4357" max="4357" width="15.42578125" style="67" customWidth="1"/>
    <col min="4358" max="4358" width="9.140625" style="67"/>
    <col min="4359" max="4359" width="9.7109375" style="67" customWidth="1"/>
    <col min="4360" max="4605" width="9.140625" style="67"/>
    <col min="4606" max="4606" width="12.28515625" style="67" customWidth="1"/>
    <col min="4607" max="4607" width="21" style="67" customWidth="1"/>
    <col min="4608" max="4608" width="15.42578125" style="67" customWidth="1"/>
    <col min="4609" max="4611" width="12.85546875" style="67" customWidth="1"/>
    <col min="4612" max="4612" width="9.140625" style="67"/>
    <col min="4613" max="4613" width="15.42578125" style="67" customWidth="1"/>
    <col min="4614" max="4614" width="9.140625" style="67"/>
    <col min="4615" max="4615" width="9.7109375" style="67" customWidth="1"/>
    <col min="4616" max="4861" width="9.140625" style="67"/>
    <col min="4862" max="4862" width="12.28515625" style="67" customWidth="1"/>
    <col min="4863" max="4863" width="21" style="67" customWidth="1"/>
    <col min="4864" max="4864" width="15.42578125" style="67" customWidth="1"/>
    <col min="4865" max="4867" width="12.85546875" style="67" customWidth="1"/>
    <col min="4868" max="4868" width="9.140625" style="67"/>
    <col min="4869" max="4869" width="15.42578125" style="67" customWidth="1"/>
    <col min="4870" max="4870" width="9.140625" style="67"/>
    <col min="4871" max="4871" width="9.7109375" style="67" customWidth="1"/>
    <col min="4872" max="5117" width="9.140625" style="67"/>
    <col min="5118" max="5118" width="12.28515625" style="67" customWidth="1"/>
    <col min="5119" max="5119" width="21" style="67" customWidth="1"/>
    <col min="5120" max="5120" width="15.42578125" style="67" customWidth="1"/>
    <col min="5121" max="5123" width="12.85546875" style="67" customWidth="1"/>
    <col min="5124" max="5124" width="9.140625" style="67"/>
    <col min="5125" max="5125" width="15.42578125" style="67" customWidth="1"/>
    <col min="5126" max="5126" width="9.140625" style="67"/>
    <col min="5127" max="5127" width="9.7109375" style="67" customWidth="1"/>
    <col min="5128" max="5373" width="9.140625" style="67"/>
    <col min="5374" max="5374" width="12.28515625" style="67" customWidth="1"/>
    <col min="5375" max="5375" width="21" style="67" customWidth="1"/>
    <col min="5376" max="5376" width="15.42578125" style="67" customWidth="1"/>
    <col min="5377" max="5379" width="12.85546875" style="67" customWidth="1"/>
    <col min="5380" max="5380" width="9.140625" style="67"/>
    <col min="5381" max="5381" width="15.42578125" style="67" customWidth="1"/>
    <col min="5382" max="5382" width="9.140625" style="67"/>
    <col min="5383" max="5383" width="9.7109375" style="67" customWidth="1"/>
    <col min="5384" max="5629" width="9.140625" style="67"/>
    <col min="5630" max="5630" width="12.28515625" style="67" customWidth="1"/>
    <col min="5631" max="5631" width="21" style="67" customWidth="1"/>
    <col min="5632" max="5632" width="15.42578125" style="67" customWidth="1"/>
    <col min="5633" max="5635" width="12.85546875" style="67" customWidth="1"/>
    <col min="5636" max="5636" width="9.140625" style="67"/>
    <col min="5637" max="5637" width="15.42578125" style="67" customWidth="1"/>
    <col min="5638" max="5638" width="9.140625" style="67"/>
    <col min="5639" max="5639" width="9.7109375" style="67" customWidth="1"/>
    <col min="5640" max="5885" width="9.140625" style="67"/>
    <col min="5886" max="5886" width="12.28515625" style="67" customWidth="1"/>
    <col min="5887" max="5887" width="21" style="67" customWidth="1"/>
    <col min="5888" max="5888" width="15.42578125" style="67" customWidth="1"/>
    <col min="5889" max="5891" width="12.85546875" style="67" customWidth="1"/>
    <col min="5892" max="5892" width="9.140625" style="67"/>
    <col min="5893" max="5893" width="15.42578125" style="67" customWidth="1"/>
    <col min="5894" max="5894" width="9.140625" style="67"/>
    <col min="5895" max="5895" width="9.7109375" style="67" customWidth="1"/>
    <col min="5896" max="6141" width="9.140625" style="67"/>
    <col min="6142" max="6142" width="12.28515625" style="67" customWidth="1"/>
    <col min="6143" max="6143" width="21" style="67" customWidth="1"/>
    <col min="6144" max="6144" width="15.42578125" style="67" customWidth="1"/>
    <col min="6145" max="6147" width="12.85546875" style="67" customWidth="1"/>
    <col min="6148" max="6148" width="9.140625" style="67"/>
    <col min="6149" max="6149" width="15.42578125" style="67" customWidth="1"/>
    <col min="6150" max="6150" width="9.140625" style="67"/>
    <col min="6151" max="6151" width="9.7109375" style="67" customWidth="1"/>
    <col min="6152" max="6397" width="9.140625" style="67"/>
    <col min="6398" max="6398" width="12.28515625" style="67" customWidth="1"/>
    <col min="6399" max="6399" width="21" style="67" customWidth="1"/>
    <col min="6400" max="6400" width="15.42578125" style="67" customWidth="1"/>
    <col min="6401" max="6403" width="12.85546875" style="67" customWidth="1"/>
    <col min="6404" max="6404" width="9.140625" style="67"/>
    <col min="6405" max="6405" width="15.42578125" style="67" customWidth="1"/>
    <col min="6406" max="6406" width="9.140625" style="67"/>
    <col min="6407" max="6407" width="9.7109375" style="67" customWidth="1"/>
    <col min="6408" max="6653" width="9.140625" style="67"/>
    <col min="6654" max="6654" width="12.28515625" style="67" customWidth="1"/>
    <col min="6655" max="6655" width="21" style="67" customWidth="1"/>
    <col min="6656" max="6656" width="15.42578125" style="67" customWidth="1"/>
    <col min="6657" max="6659" width="12.85546875" style="67" customWidth="1"/>
    <col min="6660" max="6660" width="9.140625" style="67"/>
    <col min="6661" max="6661" width="15.42578125" style="67" customWidth="1"/>
    <col min="6662" max="6662" width="9.140625" style="67"/>
    <col min="6663" max="6663" width="9.7109375" style="67" customWidth="1"/>
    <col min="6664" max="6909" width="9.140625" style="67"/>
    <col min="6910" max="6910" width="12.28515625" style="67" customWidth="1"/>
    <col min="6911" max="6911" width="21" style="67" customWidth="1"/>
    <col min="6912" max="6912" width="15.42578125" style="67" customWidth="1"/>
    <col min="6913" max="6915" width="12.85546875" style="67" customWidth="1"/>
    <col min="6916" max="6916" width="9.140625" style="67"/>
    <col min="6917" max="6917" width="15.42578125" style="67" customWidth="1"/>
    <col min="6918" max="6918" width="9.140625" style="67"/>
    <col min="6919" max="6919" width="9.7109375" style="67" customWidth="1"/>
    <col min="6920" max="7165" width="9.140625" style="67"/>
    <col min="7166" max="7166" width="12.28515625" style="67" customWidth="1"/>
    <col min="7167" max="7167" width="21" style="67" customWidth="1"/>
    <col min="7168" max="7168" width="15.42578125" style="67" customWidth="1"/>
    <col min="7169" max="7171" width="12.85546875" style="67" customWidth="1"/>
    <col min="7172" max="7172" width="9.140625" style="67"/>
    <col min="7173" max="7173" width="15.42578125" style="67" customWidth="1"/>
    <col min="7174" max="7174" width="9.140625" style="67"/>
    <col min="7175" max="7175" width="9.7109375" style="67" customWidth="1"/>
    <col min="7176" max="7421" width="9.140625" style="67"/>
    <col min="7422" max="7422" width="12.28515625" style="67" customWidth="1"/>
    <col min="7423" max="7423" width="21" style="67" customWidth="1"/>
    <col min="7424" max="7424" width="15.42578125" style="67" customWidth="1"/>
    <col min="7425" max="7427" width="12.85546875" style="67" customWidth="1"/>
    <col min="7428" max="7428" width="9.140625" style="67"/>
    <col min="7429" max="7429" width="15.42578125" style="67" customWidth="1"/>
    <col min="7430" max="7430" width="9.140625" style="67"/>
    <col min="7431" max="7431" width="9.7109375" style="67" customWidth="1"/>
    <col min="7432" max="7677" width="9.140625" style="67"/>
    <col min="7678" max="7678" width="12.28515625" style="67" customWidth="1"/>
    <col min="7679" max="7679" width="21" style="67" customWidth="1"/>
    <col min="7680" max="7680" width="15.42578125" style="67" customWidth="1"/>
    <col min="7681" max="7683" width="12.85546875" style="67" customWidth="1"/>
    <col min="7684" max="7684" width="9.140625" style="67"/>
    <col min="7685" max="7685" width="15.42578125" style="67" customWidth="1"/>
    <col min="7686" max="7686" width="9.140625" style="67"/>
    <col min="7687" max="7687" width="9.7109375" style="67" customWidth="1"/>
    <col min="7688" max="7933" width="9.140625" style="67"/>
    <col min="7934" max="7934" width="12.28515625" style="67" customWidth="1"/>
    <col min="7935" max="7935" width="21" style="67" customWidth="1"/>
    <col min="7936" max="7936" width="15.42578125" style="67" customWidth="1"/>
    <col min="7937" max="7939" width="12.85546875" style="67" customWidth="1"/>
    <col min="7940" max="7940" width="9.140625" style="67"/>
    <col min="7941" max="7941" width="15.42578125" style="67" customWidth="1"/>
    <col min="7942" max="7942" width="9.140625" style="67"/>
    <col min="7943" max="7943" width="9.7109375" style="67" customWidth="1"/>
    <col min="7944" max="8189" width="9.140625" style="67"/>
    <col min="8190" max="8190" width="12.28515625" style="67" customWidth="1"/>
    <col min="8191" max="8191" width="21" style="67" customWidth="1"/>
    <col min="8192" max="8192" width="15.42578125" style="67" customWidth="1"/>
    <col min="8193" max="8195" width="12.85546875" style="67" customWidth="1"/>
    <col min="8196" max="8196" width="9.140625" style="67"/>
    <col min="8197" max="8197" width="15.42578125" style="67" customWidth="1"/>
    <col min="8198" max="8198" width="9.140625" style="67"/>
    <col min="8199" max="8199" width="9.7109375" style="67" customWidth="1"/>
    <col min="8200" max="8445" width="9.140625" style="67"/>
    <col min="8446" max="8446" width="12.28515625" style="67" customWidth="1"/>
    <col min="8447" max="8447" width="21" style="67" customWidth="1"/>
    <col min="8448" max="8448" width="15.42578125" style="67" customWidth="1"/>
    <col min="8449" max="8451" width="12.85546875" style="67" customWidth="1"/>
    <col min="8452" max="8452" width="9.140625" style="67"/>
    <col min="8453" max="8453" width="15.42578125" style="67" customWidth="1"/>
    <col min="8454" max="8454" width="9.140625" style="67"/>
    <col min="8455" max="8455" width="9.7109375" style="67" customWidth="1"/>
    <col min="8456" max="8701" width="9.140625" style="67"/>
    <col min="8702" max="8702" width="12.28515625" style="67" customWidth="1"/>
    <col min="8703" max="8703" width="21" style="67" customWidth="1"/>
    <col min="8704" max="8704" width="15.42578125" style="67" customWidth="1"/>
    <col min="8705" max="8707" width="12.85546875" style="67" customWidth="1"/>
    <col min="8708" max="8708" width="9.140625" style="67"/>
    <col min="8709" max="8709" width="15.42578125" style="67" customWidth="1"/>
    <col min="8710" max="8710" width="9.140625" style="67"/>
    <col min="8711" max="8711" width="9.7109375" style="67" customWidth="1"/>
    <col min="8712" max="8957" width="9.140625" style="67"/>
    <col min="8958" max="8958" width="12.28515625" style="67" customWidth="1"/>
    <col min="8959" max="8959" width="21" style="67" customWidth="1"/>
    <col min="8960" max="8960" width="15.42578125" style="67" customWidth="1"/>
    <col min="8961" max="8963" width="12.85546875" style="67" customWidth="1"/>
    <col min="8964" max="8964" width="9.140625" style="67"/>
    <col min="8965" max="8965" width="15.42578125" style="67" customWidth="1"/>
    <col min="8966" max="8966" width="9.140625" style="67"/>
    <col min="8967" max="8967" width="9.7109375" style="67" customWidth="1"/>
    <col min="8968" max="9213" width="9.140625" style="67"/>
    <col min="9214" max="9214" width="12.28515625" style="67" customWidth="1"/>
    <col min="9215" max="9215" width="21" style="67" customWidth="1"/>
    <col min="9216" max="9216" width="15.42578125" style="67" customWidth="1"/>
    <col min="9217" max="9219" width="12.85546875" style="67" customWidth="1"/>
    <col min="9220" max="9220" width="9.140625" style="67"/>
    <col min="9221" max="9221" width="15.42578125" style="67" customWidth="1"/>
    <col min="9222" max="9222" width="9.140625" style="67"/>
    <col min="9223" max="9223" width="9.7109375" style="67" customWidth="1"/>
    <col min="9224" max="9469" width="9.140625" style="67"/>
    <col min="9470" max="9470" width="12.28515625" style="67" customWidth="1"/>
    <col min="9471" max="9471" width="21" style="67" customWidth="1"/>
    <col min="9472" max="9472" width="15.42578125" style="67" customWidth="1"/>
    <col min="9473" max="9475" width="12.85546875" style="67" customWidth="1"/>
    <col min="9476" max="9476" width="9.140625" style="67"/>
    <col min="9477" max="9477" width="15.42578125" style="67" customWidth="1"/>
    <col min="9478" max="9478" width="9.140625" style="67"/>
    <col min="9479" max="9479" width="9.7109375" style="67" customWidth="1"/>
    <col min="9480" max="9725" width="9.140625" style="67"/>
    <col min="9726" max="9726" width="12.28515625" style="67" customWidth="1"/>
    <col min="9727" max="9727" width="21" style="67" customWidth="1"/>
    <col min="9728" max="9728" width="15.42578125" style="67" customWidth="1"/>
    <col min="9729" max="9731" width="12.85546875" style="67" customWidth="1"/>
    <col min="9732" max="9732" width="9.140625" style="67"/>
    <col min="9733" max="9733" width="15.42578125" style="67" customWidth="1"/>
    <col min="9734" max="9734" width="9.140625" style="67"/>
    <col min="9735" max="9735" width="9.7109375" style="67" customWidth="1"/>
    <col min="9736" max="9981" width="9.140625" style="67"/>
    <col min="9982" max="9982" width="12.28515625" style="67" customWidth="1"/>
    <col min="9983" max="9983" width="21" style="67" customWidth="1"/>
    <col min="9984" max="9984" width="15.42578125" style="67" customWidth="1"/>
    <col min="9985" max="9987" width="12.85546875" style="67" customWidth="1"/>
    <col min="9988" max="9988" width="9.140625" style="67"/>
    <col min="9989" max="9989" width="15.42578125" style="67" customWidth="1"/>
    <col min="9990" max="9990" width="9.140625" style="67"/>
    <col min="9991" max="9991" width="9.7109375" style="67" customWidth="1"/>
    <col min="9992" max="10237" width="9.140625" style="67"/>
    <col min="10238" max="10238" width="12.28515625" style="67" customWidth="1"/>
    <col min="10239" max="10239" width="21" style="67" customWidth="1"/>
    <col min="10240" max="10240" width="15.42578125" style="67" customWidth="1"/>
    <col min="10241" max="10243" width="12.85546875" style="67" customWidth="1"/>
    <col min="10244" max="10244" width="9.140625" style="67"/>
    <col min="10245" max="10245" width="15.42578125" style="67" customWidth="1"/>
    <col min="10246" max="10246" width="9.140625" style="67"/>
    <col min="10247" max="10247" width="9.7109375" style="67" customWidth="1"/>
    <col min="10248" max="10493" width="9.140625" style="67"/>
    <col min="10494" max="10494" width="12.28515625" style="67" customWidth="1"/>
    <col min="10495" max="10495" width="21" style="67" customWidth="1"/>
    <col min="10496" max="10496" width="15.42578125" style="67" customWidth="1"/>
    <col min="10497" max="10499" width="12.85546875" style="67" customWidth="1"/>
    <col min="10500" max="10500" width="9.140625" style="67"/>
    <col min="10501" max="10501" width="15.42578125" style="67" customWidth="1"/>
    <col min="10502" max="10502" width="9.140625" style="67"/>
    <col min="10503" max="10503" width="9.7109375" style="67" customWidth="1"/>
    <col min="10504" max="10749" width="9.140625" style="67"/>
    <col min="10750" max="10750" width="12.28515625" style="67" customWidth="1"/>
    <col min="10751" max="10751" width="21" style="67" customWidth="1"/>
    <col min="10752" max="10752" width="15.42578125" style="67" customWidth="1"/>
    <col min="10753" max="10755" width="12.85546875" style="67" customWidth="1"/>
    <col min="10756" max="10756" width="9.140625" style="67"/>
    <col min="10757" max="10757" width="15.42578125" style="67" customWidth="1"/>
    <col min="10758" max="10758" width="9.140625" style="67"/>
    <col min="10759" max="10759" width="9.7109375" style="67" customWidth="1"/>
    <col min="10760" max="11005" width="9.140625" style="67"/>
    <col min="11006" max="11006" width="12.28515625" style="67" customWidth="1"/>
    <col min="11007" max="11007" width="21" style="67" customWidth="1"/>
    <col min="11008" max="11008" width="15.42578125" style="67" customWidth="1"/>
    <col min="11009" max="11011" width="12.85546875" style="67" customWidth="1"/>
    <col min="11012" max="11012" width="9.140625" style="67"/>
    <col min="11013" max="11013" width="15.42578125" style="67" customWidth="1"/>
    <col min="11014" max="11014" width="9.140625" style="67"/>
    <col min="11015" max="11015" width="9.7109375" style="67" customWidth="1"/>
    <col min="11016" max="11261" width="9.140625" style="67"/>
    <col min="11262" max="11262" width="12.28515625" style="67" customWidth="1"/>
    <col min="11263" max="11263" width="21" style="67" customWidth="1"/>
    <col min="11264" max="11264" width="15.42578125" style="67" customWidth="1"/>
    <col min="11265" max="11267" width="12.85546875" style="67" customWidth="1"/>
    <col min="11268" max="11268" width="9.140625" style="67"/>
    <col min="11269" max="11269" width="15.42578125" style="67" customWidth="1"/>
    <col min="11270" max="11270" width="9.140625" style="67"/>
    <col min="11271" max="11271" width="9.7109375" style="67" customWidth="1"/>
    <col min="11272" max="11517" width="9.140625" style="67"/>
    <col min="11518" max="11518" width="12.28515625" style="67" customWidth="1"/>
    <col min="11519" max="11519" width="21" style="67" customWidth="1"/>
    <col min="11520" max="11520" width="15.42578125" style="67" customWidth="1"/>
    <col min="11521" max="11523" width="12.85546875" style="67" customWidth="1"/>
    <col min="11524" max="11524" width="9.140625" style="67"/>
    <col min="11525" max="11525" width="15.42578125" style="67" customWidth="1"/>
    <col min="11526" max="11526" width="9.140625" style="67"/>
    <col min="11527" max="11527" width="9.7109375" style="67" customWidth="1"/>
    <col min="11528" max="11773" width="9.140625" style="67"/>
    <col min="11774" max="11774" width="12.28515625" style="67" customWidth="1"/>
    <col min="11775" max="11775" width="21" style="67" customWidth="1"/>
    <col min="11776" max="11776" width="15.42578125" style="67" customWidth="1"/>
    <col min="11777" max="11779" width="12.85546875" style="67" customWidth="1"/>
    <col min="11780" max="11780" width="9.140625" style="67"/>
    <col min="11781" max="11781" width="15.42578125" style="67" customWidth="1"/>
    <col min="11782" max="11782" width="9.140625" style="67"/>
    <col min="11783" max="11783" width="9.7109375" style="67" customWidth="1"/>
    <col min="11784" max="12029" width="9.140625" style="67"/>
    <col min="12030" max="12030" width="12.28515625" style="67" customWidth="1"/>
    <col min="12031" max="12031" width="21" style="67" customWidth="1"/>
    <col min="12032" max="12032" width="15.42578125" style="67" customWidth="1"/>
    <col min="12033" max="12035" width="12.85546875" style="67" customWidth="1"/>
    <col min="12036" max="12036" width="9.140625" style="67"/>
    <col min="12037" max="12037" width="15.42578125" style="67" customWidth="1"/>
    <col min="12038" max="12038" width="9.140625" style="67"/>
    <col min="12039" max="12039" width="9.7109375" style="67" customWidth="1"/>
    <col min="12040" max="12285" width="9.140625" style="67"/>
    <col min="12286" max="12286" width="12.28515625" style="67" customWidth="1"/>
    <col min="12287" max="12287" width="21" style="67" customWidth="1"/>
    <col min="12288" max="12288" width="15.42578125" style="67" customWidth="1"/>
    <col min="12289" max="12291" width="12.85546875" style="67" customWidth="1"/>
    <col min="12292" max="12292" width="9.140625" style="67"/>
    <col min="12293" max="12293" width="15.42578125" style="67" customWidth="1"/>
    <col min="12294" max="12294" width="9.140625" style="67"/>
    <col min="12295" max="12295" width="9.7109375" style="67" customWidth="1"/>
    <col min="12296" max="12541" width="9.140625" style="67"/>
    <col min="12542" max="12542" width="12.28515625" style="67" customWidth="1"/>
    <col min="12543" max="12543" width="21" style="67" customWidth="1"/>
    <col min="12544" max="12544" width="15.42578125" style="67" customWidth="1"/>
    <col min="12545" max="12547" width="12.85546875" style="67" customWidth="1"/>
    <col min="12548" max="12548" width="9.140625" style="67"/>
    <col min="12549" max="12549" width="15.42578125" style="67" customWidth="1"/>
    <col min="12550" max="12550" width="9.140625" style="67"/>
    <col min="12551" max="12551" width="9.7109375" style="67" customWidth="1"/>
    <col min="12552" max="12797" width="9.140625" style="67"/>
    <col min="12798" max="12798" width="12.28515625" style="67" customWidth="1"/>
    <col min="12799" max="12799" width="21" style="67" customWidth="1"/>
    <col min="12800" max="12800" width="15.42578125" style="67" customWidth="1"/>
    <col min="12801" max="12803" width="12.85546875" style="67" customWidth="1"/>
    <col min="12804" max="12804" width="9.140625" style="67"/>
    <col min="12805" max="12805" width="15.42578125" style="67" customWidth="1"/>
    <col min="12806" max="12806" width="9.140625" style="67"/>
    <col min="12807" max="12807" width="9.7109375" style="67" customWidth="1"/>
    <col min="12808" max="13053" width="9.140625" style="67"/>
    <col min="13054" max="13054" width="12.28515625" style="67" customWidth="1"/>
    <col min="13055" max="13055" width="21" style="67" customWidth="1"/>
    <col min="13056" max="13056" width="15.42578125" style="67" customWidth="1"/>
    <col min="13057" max="13059" width="12.85546875" style="67" customWidth="1"/>
    <col min="13060" max="13060" width="9.140625" style="67"/>
    <col min="13061" max="13061" width="15.42578125" style="67" customWidth="1"/>
    <col min="13062" max="13062" width="9.140625" style="67"/>
    <col min="13063" max="13063" width="9.7109375" style="67" customWidth="1"/>
    <col min="13064" max="13309" width="9.140625" style="67"/>
    <col min="13310" max="13310" width="12.28515625" style="67" customWidth="1"/>
    <col min="13311" max="13311" width="21" style="67" customWidth="1"/>
    <col min="13312" max="13312" width="15.42578125" style="67" customWidth="1"/>
    <col min="13313" max="13315" width="12.85546875" style="67" customWidth="1"/>
    <col min="13316" max="13316" width="9.140625" style="67"/>
    <col min="13317" max="13317" width="15.42578125" style="67" customWidth="1"/>
    <col min="13318" max="13318" width="9.140625" style="67"/>
    <col min="13319" max="13319" width="9.7109375" style="67" customWidth="1"/>
    <col min="13320" max="13565" width="9.140625" style="67"/>
    <col min="13566" max="13566" width="12.28515625" style="67" customWidth="1"/>
    <col min="13567" max="13567" width="21" style="67" customWidth="1"/>
    <col min="13568" max="13568" width="15.42578125" style="67" customWidth="1"/>
    <col min="13569" max="13571" width="12.85546875" style="67" customWidth="1"/>
    <col min="13572" max="13572" width="9.140625" style="67"/>
    <col min="13573" max="13573" width="15.42578125" style="67" customWidth="1"/>
    <col min="13574" max="13574" width="9.140625" style="67"/>
    <col min="13575" max="13575" width="9.7109375" style="67" customWidth="1"/>
    <col min="13576" max="13821" width="9.140625" style="67"/>
    <col min="13822" max="13822" width="12.28515625" style="67" customWidth="1"/>
    <col min="13823" max="13823" width="21" style="67" customWidth="1"/>
    <col min="13824" max="13824" width="15.42578125" style="67" customWidth="1"/>
    <col min="13825" max="13827" width="12.85546875" style="67" customWidth="1"/>
    <col min="13828" max="13828" width="9.140625" style="67"/>
    <col min="13829" max="13829" width="15.42578125" style="67" customWidth="1"/>
    <col min="13830" max="13830" width="9.140625" style="67"/>
    <col min="13831" max="13831" width="9.7109375" style="67" customWidth="1"/>
    <col min="13832" max="14077" width="9.140625" style="67"/>
    <col min="14078" max="14078" width="12.28515625" style="67" customWidth="1"/>
    <col min="14079" max="14079" width="21" style="67" customWidth="1"/>
    <col min="14080" max="14080" width="15.42578125" style="67" customWidth="1"/>
    <col min="14081" max="14083" width="12.85546875" style="67" customWidth="1"/>
    <col min="14084" max="14084" width="9.140625" style="67"/>
    <col min="14085" max="14085" width="15.42578125" style="67" customWidth="1"/>
    <col min="14086" max="14086" width="9.140625" style="67"/>
    <col min="14087" max="14087" width="9.7109375" style="67" customWidth="1"/>
    <col min="14088" max="14333" width="9.140625" style="67"/>
    <col min="14334" max="14334" width="12.28515625" style="67" customWidth="1"/>
    <col min="14335" max="14335" width="21" style="67" customWidth="1"/>
    <col min="14336" max="14336" width="15.42578125" style="67" customWidth="1"/>
    <col min="14337" max="14339" width="12.85546875" style="67" customWidth="1"/>
    <col min="14340" max="14340" width="9.140625" style="67"/>
    <col min="14341" max="14341" width="15.42578125" style="67" customWidth="1"/>
    <col min="14342" max="14342" width="9.140625" style="67"/>
    <col min="14343" max="14343" width="9.7109375" style="67" customWidth="1"/>
    <col min="14344" max="14589" width="9.140625" style="67"/>
    <col min="14590" max="14590" width="12.28515625" style="67" customWidth="1"/>
    <col min="14591" max="14591" width="21" style="67" customWidth="1"/>
    <col min="14592" max="14592" width="15.42578125" style="67" customWidth="1"/>
    <col min="14593" max="14595" width="12.85546875" style="67" customWidth="1"/>
    <col min="14596" max="14596" width="9.140625" style="67"/>
    <col min="14597" max="14597" width="15.42578125" style="67" customWidth="1"/>
    <col min="14598" max="14598" width="9.140625" style="67"/>
    <col min="14599" max="14599" width="9.7109375" style="67" customWidth="1"/>
    <col min="14600" max="14845" width="9.140625" style="67"/>
    <col min="14846" max="14846" width="12.28515625" style="67" customWidth="1"/>
    <col min="14847" max="14847" width="21" style="67" customWidth="1"/>
    <col min="14848" max="14848" width="15.42578125" style="67" customWidth="1"/>
    <col min="14849" max="14851" width="12.85546875" style="67" customWidth="1"/>
    <col min="14852" max="14852" width="9.140625" style="67"/>
    <col min="14853" max="14853" width="15.42578125" style="67" customWidth="1"/>
    <col min="14854" max="14854" width="9.140625" style="67"/>
    <col min="14855" max="14855" width="9.7109375" style="67" customWidth="1"/>
    <col min="14856" max="15101" width="9.140625" style="67"/>
    <col min="15102" max="15102" width="12.28515625" style="67" customWidth="1"/>
    <col min="15103" max="15103" width="21" style="67" customWidth="1"/>
    <col min="15104" max="15104" width="15.42578125" style="67" customWidth="1"/>
    <col min="15105" max="15107" width="12.85546875" style="67" customWidth="1"/>
    <col min="15108" max="15108" width="9.140625" style="67"/>
    <col min="15109" max="15109" width="15.42578125" style="67" customWidth="1"/>
    <col min="15110" max="15110" width="9.140625" style="67"/>
    <col min="15111" max="15111" width="9.7109375" style="67" customWidth="1"/>
    <col min="15112" max="15357" width="9.140625" style="67"/>
    <col min="15358" max="15358" width="12.28515625" style="67" customWidth="1"/>
    <col min="15359" max="15359" width="21" style="67" customWidth="1"/>
    <col min="15360" max="15360" width="15.42578125" style="67" customWidth="1"/>
    <col min="15361" max="15363" width="12.85546875" style="67" customWidth="1"/>
    <col min="15364" max="15364" width="9.140625" style="67"/>
    <col min="15365" max="15365" width="15.42578125" style="67" customWidth="1"/>
    <col min="15366" max="15366" width="9.140625" style="67"/>
    <col min="15367" max="15367" width="9.7109375" style="67" customWidth="1"/>
    <col min="15368" max="15613" width="9.140625" style="67"/>
    <col min="15614" max="15614" width="12.28515625" style="67" customWidth="1"/>
    <col min="15615" max="15615" width="21" style="67" customWidth="1"/>
    <col min="15616" max="15616" width="15.42578125" style="67" customWidth="1"/>
    <col min="15617" max="15619" width="12.85546875" style="67" customWidth="1"/>
    <col min="15620" max="15620" width="9.140625" style="67"/>
    <col min="15621" max="15621" width="15.42578125" style="67" customWidth="1"/>
    <col min="15622" max="15622" width="9.140625" style="67"/>
    <col min="15623" max="15623" width="9.7109375" style="67" customWidth="1"/>
    <col min="15624" max="15869" width="9.140625" style="67"/>
    <col min="15870" max="15870" width="12.28515625" style="67" customWidth="1"/>
    <col min="15871" max="15871" width="21" style="67" customWidth="1"/>
    <col min="15872" max="15872" width="15.42578125" style="67" customWidth="1"/>
    <col min="15873" max="15875" width="12.85546875" style="67" customWidth="1"/>
    <col min="15876" max="15876" width="9.140625" style="67"/>
    <col min="15877" max="15877" width="15.42578125" style="67" customWidth="1"/>
    <col min="15878" max="15878" width="9.140625" style="67"/>
    <col min="15879" max="15879" width="9.7109375" style="67" customWidth="1"/>
    <col min="15880" max="16125" width="9.140625" style="67"/>
    <col min="16126" max="16126" width="12.28515625" style="67" customWidth="1"/>
    <col min="16127" max="16127" width="21" style="67" customWidth="1"/>
    <col min="16128" max="16128" width="15.42578125" style="67" customWidth="1"/>
    <col min="16129" max="16131" width="12.85546875" style="67" customWidth="1"/>
    <col min="16132" max="16132" width="9.140625" style="67"/>
    <col min="16133" max="16133" width="15.42578125" style="67" customWidth="1"/>
    <col min="16134" max="16134" width="9.140625" style="67"/>
    <col min="16135" max="16135" width="9.7109375" style="67" customWidth="1"/>
    <col min="16136" max="16384" width="9.140625" style="67"/>
  </cols>
  <sheetData>
    <row r="1" spans="1:7" s="16" customFormat="1" ht="18" x14ac:dyDescent="0.2">
      <c r="A1" s="17" t="s">
        <v>36</v>
      </c>
      <c r="B1" s="58"/>
      <c r="C1" s="19"/>
      <c r="D1" s="19"/>
      <c r="E1" s="19"/>
      <c r="F1" s="4"/>
      <c r="G1" s="4"/>
    </row>
    <row r="2" spans="1:7" ht="18" x14ac:dyDescent="0.25">
      <c r="A2" s="143" t="s">
        <v>268</v>
      </c>
      <c r="B2" s="144"/>
      <c r="C2" s="144"/>
      <c r="D2" s="144"/>
      <c r="E2" s="144"/>
    </row>
    <row r="3" spans="1:7" ht="15.75" x14ac:dyDescent="0.2">
      <c r="A3" s="83"/>
      <c r="B3" s="84"/>
      <c r="C3" s="84"/>
      <c r="D3" s="84"/>
      <c r="E3" s="84"/>
    </row>
    <row r="4" spans="1:7" ht="79.5" customHeight="1" x14ac:dyDescent="0.2">
      <c r="A4" s="145" t="s">
        <v>269</v>
      </c>
      <c r="B4" s="146"/>
      <c r="C4" s="146"/>
      <c r="D4" s="146"/>
      <c r="E4" s="146"/>
    </row>
    <row r="5" spans="1:7" ht="15" x14ac:dyDescent="0.2">
      <c r="A5" s="85"/>
      <c r="B5" s="86"/>
      <c r="C5" s="86"/>
      <c r="D5" s="86"/>
      <c r="E5" s="86"/>
    </row>
    <row r="6" spans="1:7" ht="45" x14ac:dyDescent="0.25">
      <c r="A6" s="147" t="s">
        <v>270</v>
      </c>
      <c r="B6" s="148"/>
      <c r="C6" s="124" t="s">
        <v>271</v>
      </c>
      <c r="D6" s="124" t="s">
        <v>272</v>
      </c>
      <c r="E6" s="87" t="s">
        <v>273</v>
      </c>
    </row>
    <row r="7" spans="1:7" ht="15" x14ac:dyDescent="0.25">
      <c r="A7" s="88" t="s">
        <v>274</v>
      </c>
      <c r="B7" s="89"/>
      <c r="C7" s="88"/>
      <c r="D7" s="88"/>
      <c r="E7" s="88"/>
    </row>
    <row r="8" spans="1:7" ht="15" x14ac:dyDescent="0.25">
      <c r="A8" s="90" t="s">
        <v>60</v>
      </c>
      <c r="B8" s="90" t="s">
        <v>275</v>
      </c>
      <c r="C8" s="91">
        <v>10000</v>
      </c>
      <c r="D8" s="91">
        <v>15000</v>
      </c>
      <c r="E8" s="88"/>
    </row>
    <row r="9" spans="1:7" ht="15" x14ac:dyDescent="0.25">
      <c r="A9" s="92"/>
      <c r="B9" s="93"/>
      <c r="C9" s="93"/>
      <c r="E9" s="94"/>
    </row>
    <row r="10" spans="1:7" ht="15" x14ac:dyDescent="0.25">
      <c r="A10" s="149" t="s">
        <v>188</v>
      </c>
      <c r="B10" s="150"/>
      <c r="C10" s="150"/>
      <c r="D10" s="150"/>
      <c r="E10" s="150"/>
    </row>
    <row r="11" spans="1:7" ht="14.25" x14ac:dyDescent="0.2">
      <c r="A11" s="113" t="s">
        <v>276</v>
      </c>
      <c r="B11" s="113" t="s">
        <v>277</v>
      </c>
      <c r="C11" s="104">
        <v>541960</v>
      </c>
      <c r="D11" s="104">
        <v>541960</v>
      </c>
      <c r="E11" s="96"/>
    </row>
    <row r="12" spans="1:7" ht="14.25" x14ac:dyDescent="0.2">
      <c r="A12" s="113" t="s">
        <v>276</v>
      </c>
      <c r="B12" s="113" t="s">
        <v>278</v>
      </c>
      <c r="C12" s="104">
        <v>5521315</v>
      </c>
      <c r="D12" s="104">
        <v>6534342</v>
      </c>
      <c r="E12" s="96"/>
    </row>
    <row r="13" spans="1:7" ht="14.25" x14ac:dyDescent="0.2">
      <c r="A13" s="113" t="s">
        <v>276</v>
      </c>
      <c r="B13" s="113" t="s">
        <v>279</v>
      </c>
      <c r="C13" s="104">
        <v>319569</v>
      </c>
      <c r="D13" s="104">
        <v>319569</v>
      </c>
      <c r="E13" s="96"/>
    </row>
    <row r="14" spans="1:7" ht="14.25" x14ac:dyDescent="0.2">
      <c r="A14" s="113" t="s">
        <v>276</v>
      </c>
      <c r="B14" s="113" t="s">
        <v>280</v>
      </c>
      <c r="C14" s="104">
        <v>525000</v>
      </c>
      <c r="D14" s="104">
        <v>0</v>
      </c>
      <c r="E14" s="96"/>
    </row>
    <row r="15" spans="1:7" ht="14.25" x14ac:dyDescent="0.2">
      <c r="A15" s="113" t="s">
        <v>276</v>
      </c>
      <c r="B15" s="113" t="s">
        <v>281</v>
      </c>
      <c r="C15" s="104">
        <v>0</v>
      </c>
      <c r="D15" s="104">
        <v>1301830</v>
      </c>
      <c r="E15" s="96"/>
    </row>
    <row r="16" spans="1:7" ht="14.25" x14ac:dyDescent="0.2">
      <c r="A16" s="113" t="s">
        <v>276</v>
      </c>
      <c r="B16" s="113" t="s">
        <v>282</v>
      </c>
      <c r="C16" s="104">
        <v>9112916</v>
      </c>
      <c r="D16" s="104">
        <v>9112916</v>
      </c>
      <c r="E16" s="96"/>
    </row>
    <row r="17" spans="1:5" ht="14.25" x14ac:dyDescent="0.2">
      <c r="A17" s="113" t="s">
        <v>283</v>
      </c>
      <c r="B17" s="113" t="s">
        <v>284</v>
      </c>
      <c r="C17" s="104">
        <v>904475</v>
      </c>
      <c r="D17" s="104">
        <v>804475</v>
      </c>
      <c r="E17" s="96"/>
    </row>
    <row r="18" spans="1:5" ht="14.25" x14ac:dyDescent="0.2">
      <c r="A18" s="113" t="s">
        <v>285</v>
      </c>
      <c r="B18" s="113" t="s">
        <v>286</v>
      </c>
      <c r="C18" s="104">
        <v>85000</v>
      </c>
      <c r="D18" s="104">
        <v>85000</v>
      </c>
      <c r="E18" s="96"/>
    </row>
    <row r="19" spans="1:5" ht="14.25" x14ac:dyDescent="0.2">
      <c r="A19" s="113" t="s">
        <v>60</v>
      </c>
      <c r="B19" s="113" t="s">
        <v>287</v>
      </c>
      <c r="C19" s="104">
        <v>211520</v>
      </c>
      <c r="D19" s="104">
        <v>211520</v>
      </c>
      <c r="E19" s="97"/>
    </row>
    <row r="20" spans="1:5" ht="14.25" x14ac:dyDescent="0.2">
      <c r="A20" s="98"/>
      <c r="B20" s="98"/>
      <c r="C20" s="98"/>
      <c r="D20" s="99"/>
      <c r="E20" s="100"/>
    </row>
    <row r="21" spans="1:5" ht="15" x14ac:dyDescent="0.25">
      <c r="A21" s="149" t="s">
        <v>191</v>
      </c>
      <c r="B21" s="150"/>
      <c r="C21" s="150"/>
      <c r="D21" s="150"/>
      <c r="E21" s="150"/>
    </row>
    <row r="22" spans="1:5" ht="14.25" x14ac:dyDescent="0.2">
      <c r="B22" s="113" t="s">
        <v>192</v>
      </c>
      <c r="C22" s="114">
        <v>10404192</v>
      </c>
      <c r="D22" s="114">
        <v>10404192</v>
      </c>
      <c r="E22" s="96"/>
    </row>
    <row r="23" spans="1:5" ht="14.25" x14ac:dyDescent="0.2">
      <c r="B23" s="113" t="s">
        <v>288</v>
      </c>
      <c r="C23" s="114">
        <v>2262457</v>
      </c>
      <c r="D23" s="114">
        <v>2262457</v>
      </c>
      <c r="E23" s="97"/>
    </row>
    <row r="24" spans="1:5" ht="14.25" x14ac:dyDescent="0.2">
      <c r="A24" s="98"/>
      <c r="B24" s="98"/>
      <c r="C24" s="98"/>
      <c r="D24" s="99"/>
      <c r="E24" s="100"/>
    </row>
    <row r="25" spans="1:5" ht="15" x14ac:dyDescent="0.25">
      <c r="A25" s="149" t="s">
        <v>193</v>
      </c>
      <c r="B25" s="150"/>
      <c r="C25" s="150"/>
      <c r="D25" s="150"/>
      <c r="E25" s="150"/>
    </row>
    <row r="26" spans="1:5" ht="14.25" x14ac:dyDescent="0.2">
      <c r="B26" s="113" t="s">
        <v>289</v>
      </c>
      <c r="C26" s="114">
        <v>529429</v>
      </c>
      <c r="D26" s="114">
        <v>529429</v>
      </c>
      <c r="E26" s="96"/>
    </row>
    <row r="27" spans="1:5" ht="14.25" x14ac:dyDescent="0.2">
      <c r="B27" s="113" t="s">
        <v>290</v>
      </c>
      <c r="C27" s="114">
        <v>118345</v>
      </c>
      <c r="D27" s="114">
        <v>215400</v>
      </c>
      <c r="E27" s="97"/>
    </row>
    <row r="28" spans="1:5" ht="14.25" x14ac:dyDescent="0.2">
      <c r="A28" s="98"/>
      <c r="B28" s="98"/>
      <c r="C28" s="98"/>
      <c r="D28" s="99"/>
      <c r="E28" s="100"/>
    </row>
    <row r="29" spans="1:5" ht="15" x14ac:dyDescent="0.25">
      <c r="A29" s="149" t="s">
        <v>195</v>
      </c>
      <c r="B29" s="150"/>
      <c r="C29" s="150"/>
      <c r="D29" s="150"/>
      <c r="E29" s="150"/>
    </row>
    <row r="30" spans="1:5" ht="15" x14ac:dyDescent="0.25">
      <c r="A30" s="123"/>
      <c r="B30" s="122"/>
      <c r="C30" s="122"/>
      <c r="D30" s="122"/>
      <c r="E30" s="122"/>
    </row>
    <row r="31" spans="1:5" ht="14.25" x14ac:dyDescent="0.2">
      <c r="B31" s="95" t="s">
        <v>181</v>
      </c>
      <c r="C31" s="104">
        <v>0</v>
      </c>
      <c r="D31" s="104">
        <v>0</v>
      </c>
      <c r="E31" s="96"/>
    </row>
    <row r="32" spans="1:5" ht="14.25" x14ac:dyDescent="0.2">
      <c r="B32" s="95" t="s">
        <v>181</v>
      </c>
      <c r="C32" s="104">
        <v>0</v>
      </c>
      <c r="D32" s="104">
        <v>0</v>
      </c>
      <c r="E32" s="97"/>
    </row>
    <row r="33" spans="1:5" ht="14.25" x14ac:dyDescent="0.2">
      <c r="B33" s="95"/>
      <c r="C33" s="111"/>
      <c r="D33" s="111"/>
      <c r="E33" s="112"/>
    </row>
    <row r="34" spans="1:5" ht="14.25" x14ac:dyDescent="0.2">
      <c r="B34" s="95"/>
      <c r="C34" s="111"/>
      <c r="D34" s="111"/>
      <c r="E34" s="112"/>
    </row>
    <row r="35" spans="1:5" ht="14.25" x14ac:dyDescent="0.2">
      <c r="A35" s="98"/>
      <c r="B35" s="98"/>
      <c r="C35" s="98"/>
      <c r="D35" s="99"/>
      <c r="E35" s="100"/>
    </row>
    <row r="36" spans="1:5" ht="15" x14ac:dyDescent="0.25">
      <c r="A36" s="149" t="s">
        <v>198</v>
      </c>
      <c r="B36" s="150"/>
      <c r="C36" s="150"/>
      <c r="D36" s="150"/>
      <c r="E36" s="150"/>
    </row>
    <row r="37" spans="1:5" ht="14.25" x14ac:dyDescent="0.2">
      <c r="B37" s="113" t="s">
        <v>196</v>
      </c>
      <c r="C37" s="114">
        <v>1078300</v>
      </c>
      <c r="D37" s="114">
        <v>1078300</v>
      </c>
      <c r="E37" s="96"/>
    </row>
    <row r="38" spans="1:5" ht="14.25" x14ac:dyDescent="0.2">
      <c r="B38" s="113" t="s">
        <v>197</v>
      </c>
      <c r="C38" s="114">
        <v>1016425</v>
      </c>
      <c r="D38" s="114">
        <v>1016425</v>
      </c>
      <c r="E38" s="97"/>
    </row>
    <row r="39" spans="1:5" ht="14.25" x14ac:dyDescent="0.2">
      <c r="A39" s="98"/>
      <c r="B39" s="98"/>
      <c r="C39" s="98"/>
      <c r="D39" s="99"/>
      <c r="E39" s="100"/>
    </row>
    <row r="40" spans="1:5" ht="15" x14ac:dyDescent="0.25">
      <c r="A40" s="149" t="s">
        <v>200</v>
      </c>
      <c r="B40" s="150"/>
      <c r="C40" s="150"/>
      <c r="D40" s="150"/>
      <c r="E40" s="150"/>
    </row>
    <row r="41" spans="1:5" ht="14.25" x14ac:dyDescent="0.2">
      <c r="B41" s="113" t="s">
        <v>291</v>
      </c>
      <c r="C41" s="114">
        <v>13207005</v>
      </c>
      <c r="D41" s="114">
        <v>13207005</v>
      </c>
      <c r="E41" s="96"/>
    </row>
    <row r="42" spans="1:5" ht="14.25" x14ac:dyDescent="0.2">
      <c r="B42" s="113" t="s">
        <v>292</v>
      </c>
      <c r="C42" s="114">
        <v>8634225</v>
      </c>
      <c r="D42" s="114">
        <v>8634225</v>
      </c>
      <c r="E42" s="96"/>
    </row>
    <row r="43" spans="1:5" ht="14.25" x14ac:dyDescent="0.2">
      <c r="B43" s="113" t="s">
        <v>293</v>
      </c>
      <c r="C43" s="114">
        <v>815345</v>
      </c>
      <c r="D43" s="114">
        <v>815345</v>
      </c>
      <c r="E43" s="96"/>
    </row>
    <row r="44" spans="1:5" ht="14.25" x14ac:dyDescent="0.2">
      <c r="B44" s="113" t="s">
        <v>294</v>
      </c>
      <c r="C44" s="114">
        <v>1608414</v>
      </c>
      <c r="D44" s="114">
        <v>1608414</v>
      </c>
      <c r="E44" s="96"/>
    </row>
    <row r="45" spans="1:5" ht="14.25" x14ac:dyDescent="0.2">
      <c r="B45" s="113" t="s">
        <v>295</v>
      </c>
      <c r="C45" s="114">
        <v>525300</v>
      </c>
      <c r="D45" s="114">
        <v>525300</v>
      </c>
      <c r="E45" s="96"/>
    </row>
    <row r="46" spans="1:5" ht="14.25" x14ac:dyDescent="0.2">
      <c r="B46" s="113" t="s">
        <v>296</v>
      </c>
      <c r="C46" s="114">
        <v>113441</v>
      </c>
      <c r="D46" s="114">
        <v>113441</v>
      </c>
      <c r="E46" s="96"/>
    </row>
    <row r="47" spans="1:5" ht="14.25" x14ac:dyDescent="0.2">
      <c r="B47" s="113" t="s">
        <v>297</v>
      </c>
      <c r="C47" s="114">
        <v>100000</v>
      </c>
      <c r="D47" s="114">
        <v>100000</v>
      </c>
      <c r="E47" s="97"/>
    </row>
    <row r="48" spans="1:5" x14ac:dyDescent="0.2">
      <c r="A48" s="101"/>
      <c r="B48" s="101"/>
      <c r="C48" s="101"/>
      <c r="D48" s="101"/>
      <c r="E48" s="102"/>
    </row>
    <row r="49" spans="1:5" ht="15" x14ac:dyDescent="0.25">
      <c r="A49" s="149" t="s">
        <v>201</v>
      </c>
      <c r="B49" s="149"/>
      <c r="C49" s="115">
        <f>SUM(C10:C48)</f>
        <v>57634633</v>
      </c>
      <c r="D49" s="115">
        <f>SUM(D10:D48)</f>
        <v>59421545</v>
      </c>
      <c r="E49" s="116"/>
    </row>
    <row r="50" spans="1:5" x14ac:dyDescent="0.2">
      <c r="A50" s="103"/>
      <c r="B50" s="103"/>
      <c r="C50" s="103"/>
      <c r="D50" s="103"/>
      <c r="E50" s="103"/>
    </row>
    <row r="51" spans="1:5" x14ac:dyDescent="0.2">
      <c r="A51" s="151"/>
      <c r="B51" s="150"/>
      <c r="C51" s="150"/>
      <c r="D51" s="150"/>
      <c r="E51" s="150"/>
    </row>
  </sheetData>
  <sheetProtection algorithmName="SHA-512" hashValue="4xDZ9r44/sbz9ULNtbXDNSZSdENmXaiAvp26uSrAGYqomknCFje0sjlmB9jpOjCq4Ud0uVURA0bmOpEYq9o01A==" saltValue="qlBnjBr757Z//NeMJ5V6yA==" spinCount="100000" sheet="1" objects="1" scenarios="1"/>
  <mergeCells count="11">
    <mergeCell ref="A51:E51"/>
    <mergeCell ref="A40:E40"/>
    <mergeCell ref="A49:B49"/>
    <mergeCell ref="A21:E21"/>
    <mergeCell ref="A36:E36"/>
    <mergeCell ref="A29:E29"/>
    <mergeCell ref="A2:E2"/>
    <mergeCell ref="A4:E4"/>
    <mergeCell ref="A6:B6"/>
    <mergeCell ref="A10:E10"/>
    <mergeCell ref="A25:E25"/>
  </mergeCells>
  <pageMargins left="0.7" right="0.7" top="0.75" bottom="0.75" header="0.3" footer="0.3"/>
  <pageSetup scale="75" firstPageNumber="8" orientation="portrait" r:id="rId1"/>
  <headerFooter>
    <oddFooter>&amp;LCity of Santa Monica
Exhibit C2 -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B9D5B32E-0493-4E2F-B656-6FC2DD34E5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2023-12-11T20:13:07Z</cp:lastPrinted>
  <dcterms:created xsi:type="dcterms:W3CDTF">1999-10-15T17:33:56Z</dcterms:created>
  <dcterms:modified xsi:type="dcterms:W3CDTF">2023-12-11T20:14:33Z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