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260" documentId="8_{B3218570-C0BA-43C9-B069-E337D8A2C447}" xr6:coauthVersionLast="47" xr6:coauthVersionMax="47" xr10:uidLastSave="{BE36ECCA-0D9D-45DF-89EE-59F61A4F34D5}"/>
  <bookViews>
    <workbookView xWindow="28680" yWindow="-120" windowWidth="29040" windowHeight="16440" tabRatio="605" firstSheet="1" activeTab="3" xr2:uid="{00000000-000D-0000-FFFF-FFFF00000000}"/>
  </bookViews>
  <sheets>
    <sheet name="INSTRUCTIONS" sheetId="29" r:id="rId1"/>
    <sheet name="FISCAL REPORT" sheetId="36" r:id="rId2"/>
    <sheet name="PARTICIPANT DEMOGRAPHICS" sheetId="35" r:id="rId3"/>
    <sheet name="PROGRAM EVALUATION" sheetId="37" r:id="rId4"/>
    <sheet name="CASH MATCH" sheetId="14" r:id="rId5"/>
    <sheet name="ESRI_MAPINFO_SHEET" sheetId="31" state="veryHidden" r:id="rId6"/>
  </sheets>
  <definedNames>
    <definedName name="Health_and_Wellness" localSheetId="3">'PROGRAM EVALUATION'!$E$27:$E$31</definedName>
    <definedName name="Health_and_Wellness">#REF!</definedName>
    <definedName name="Lifelong_Learning" localSheetId="3">'PROGRAM EVALUATION'!$C$27:$C$31</definedName>
    <definedName name="Lifelong_Learning">#REF!</definedName>
    <definedName name="Stability" localSheetId="3">'PROGRAM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 i="36" l="1"/>
  <c r="N78" i="36"/>
  <c r="H78" i="36"/>
  <c r="I78" i="36"/>
  <c r="J78" i="36"/>
  <c r="K78" i="36"/>
  <c r="L78" i="36"/>
  <c r="G78" i="36"/>
  <c r="H75" i="36"/>
  <c r="J75" i="36"/>
  <c r="K75" i="36"/>
  <c r="N75" i="36"/>
  <c r="G75" i="36"/>
  <c r="D75" i="36"/>
  <c r="H57" i="36"/>
  <c r="J57" i="36"/>
  <c r="K57" i="36"/>
  <c r="N57" i="36"/>
  <c r="G57" i="36"/>
  <c r="D57" i="36"/>
  <c r="H52" i="36"/>
  <c r="J52" i="36"/>
  <c r="K52" i="36"/>
  <c r="G52" i="36"/>
  <c r="D52" i="36"/>
  <c r="L114" i="36"/>
  <c r="M114" i="36" s="1"/>
  <c r="I114" i="36"/>
  <c r="L73" i="36"/>
  <c r="M73" i="36" s="1"/>
  <c r="I73" i="36"/>
  <c r="L124" i="36"/>
  <c r="M124" i="36" s="1"/>
  <c r="I124" i="36"/>
  <c r="L125" i="36"/>
  <c r="M125" i="36" s="1"/>
  <c r="I125" i="36"/>
  <c r="L106" i="36"/>
  <c r="M106" i="36" s="1"/>
  <c r="I106" i="36"/>
  <c r="L105" i="36"/>
  <c r="M105" i="36" s="1"/>
  <c r="I105" i="36"/>
  <c r="L104" i="36"/>
  <c r="M104" i="36" s="1"/>
  <c r="I104" i="36"/>
  <c r="L103" i="36"/>
  <c r="M103" i="36" s="1"/>
  <c r="I103" i="36"/>
  <c r="L102" i="36"/>
  <c r="M102" i="36" s="1"/>
  <c r="I102" i="36"/>
  <c r="L111" i="36"/>
  <c r="M111" i="36" s="1"/>
  <c r="I111" i="36"/>
  <c r="L110" i="36"/>
  <c r="M110" i="36" s="1"/>
  <c r="I110" i="36"/>
  <c r="L109" i="36"/>
  <c r="M109" i="36" s="1"/>
  <c r="I109" i="36"/>
  <c r="L108" i="36"/>
  <c r="M108" i="36" s="1"/>
  <c r="I108" i="36"/>
  <c r="L107" i="36"/>
  <c r="M107" i="36" s="1"/>
  <c r="I107" i="36"/>
  <c r="L56" i="36"/>
  <c r="M56" i="36" s="1"/>
  <c r="I56" i="36"/>
  <c r="L62" i="36"/>
  <c r="M62" i="36" s="1"/>
  <c r="I62" i="36"/>
  <c r="L61" i="36"/>
  <c r="M61" i="36" s="1"/>
  <c r="I61" i="36"/>
  <c r="L50" i="36"/>
  <c r="M50" i="36" s="1"/>
  <c r="I50" i="36"/>
  <c r="L60" i="36"/>
  <c r="M60" i="36" s="1"/>
  <c r="I60" i="36"/>
  <c r="L59" i="36"/>
  <c r="M59" i="36" s="1"/>
  <c r="I59" i="36"/>
  <c r="L55" i="36"/>
  <c r="M55" i="36" s="1"/>
  <c r="I55" i="36"/>
  <c r="L54" i="36"/>
  <c r="M54" i="36" s="1"/>
  <c r="I54" i="36"/>
  <c r="L53" i="36"/>
  <c r="I53" i="36"/>
  <c r="I57" i="36" s="1"/>
  <c r="L58" i="36"/>
  <c r="I58" i="36"/>
  <c r="L49" i="36"/>
  <c r="M49" i="36" s="1"/>
  <c r="I49" i="36"/>
  <c r="L72" i="36"/>
  <c r="M72" i="36" s="1"/>
  <c r="I72" i="36"/>
  <c r="L71" i="36"/>
  <c r="M71" i="36" s="1"/>
  <c r="I71" i="36"/>
  <c r="L70" i="36"/>
  <c r="M70" i="36" s="1"/>
  <c r="I70" i="36"/>
  <c r="L69" i="36"/>
  <c r="M69" i="36" s="1"/>
  <c r="I69" i="36"/>
  <c r="L68" i="36"/>
  <c r="M68" i="36" s="1"/>
  <c r="I68" i="36"/>
  <c r="L67" i="36"/>
  <c r="M67" i="36" s="1"/>
  <c r="I67" i="36"/>
  <c r="L66" i="36"/>
  <c r="M66" i="36" s="1"/>
  <c r="I66" i="36"/>
  <c r="L65" i="36"/>
  <c r="M65" i="36" s="1"/>
  <c r="I65" i="36"/>
  <c r="L51" i="36"/>
  <c r="M51" i="36" s="1"/>
  <c r="I51" i="36"/>
  <c r="L64" i="36"/>
  <c r="M64" i="36" s="1"/>
  <c r="I64" i="36"/>
  <c r="L63" i="36"/>
  <c r="M63" i="36" s="1"/>
  <c r="I63" i="36"/>
  <c r="L74" i="36"/>
  <c r="M74" i="36" s="1"/>
  <c r="I74" i="36"/>
  <c r="L85" i="36"/>
  <c r="M85" i="36" s="1"/>
  <c r="I85" i="36"/>
  <c r="L126" i="36"/>
  <c r="M126" i="36" s="1"/>
  <c r="I126" i="36"/>
  <c r="I75" i="36" l="1"/>
  <c r="M58" i="36"/>
  <c r="L75" i="36"/>
  <c r="M75" i="36" s="1"/>
  <c r="M53" i="36"/>
  <c r="L57" i="36"/>
  <c r="M57" i="36" s="1"/>
  <c r="L77" i="36"/>
  <c r="M77" i="36" s="1"/>
  <c r="I77" i="36"/>
  <c r="L76" i="36"/>
  <c r="M76" i="36" s="1"/>
  <c r="I76" i="36"/>
  <c r="B6" i="14" l="1"/>
  <c r="B5" i="14"/>
  <c r="H44" i="35" l="1"/>
  <c r="G44" i="35"/>
  <c r="C38" i="35"/>
  <c r="B38" i="35"/>
  <c r="H55" i="35"/>
  <c r="G55" i="35"/>
  <c r="C57" i="35"/>
  <c r="B57" i="35"/>
  <c r="E10" i="14" l="1"/>
  <c r="E9" i="14"/>
  <c r="C10" i="14"/>
  <c r="C9" i="14"/>
  <c r="G28" i="35"/>
  <c r="F28" i="35"/>
  <c r="E28" i="35"/>
  <c r="N145" i="36"/>
  <c r="N25" i="36" s="1"/>
  <c r="K145" i="36"/>
  <c r="K25" i="36" s="1"/>
  <c r="J145" i="36"/>
  <c r="J25" i="36" s="1"/>
  <c r="H145" i="36"/>
  <c r="H25" i="36" s="1"/>
  <c r="G145" i="36"/>
  <c r="G25" i="36" s="1"/>
  <c r="L144" i="36"/>
  <c r="M144" i="36" s="1"/>
  <c r="I144" i="36"/>
  <c r="L143" i="36"/>
  <c r="I143" i="36"/>
  <c r="N142" i="36"/>
  <c r="M142" i="36"/>
  <c r="L142" i="36"/>
  <c r="K142" i="36"/>
  <c r="J142" i="36"/>
  <c r="I142" i="36"/>
  <c r="H142" i="36"/>
  <c r="G142" i="36"/>
  <c r="N136" i="36"/>
  <c r="N24" i="36" s="1"/>
  <c r="K136" i="36"/>
  <c r="K24" i="36" s="1"/>
  <c r="J136" i="36"/>
  <c r="J24" i="36" s="1"/>
  <c r="H136" i="36"/>
  <c r="H24" i="36" s="1"/>
  <c r="G136" i="36"/>
  <c r="G24" i="36" s="1"/>
  <c r="L135" i="36"/>
  <c r="M135" i="36" s="1"/>
  <c r="I135" i="36"/>
  <c r="L134" i="36"/>
  <c r="M134" i="36" s="1"/>
  <c r="I134" i="36"/>
  <c r="L133" i="36"/>
  <c r="M133" i="36" s="1"/>
  <c r="I133" i="36"/>
  <c r="N132" i="36"/>
  <c r="M132" i="36"/>
  <c r="L132" i="36"/>
  <c r="K132" i="36"/>
  <c r="J132" i="36"/>
  <c r="I132" i="36"/>
  <c r="H132" i="36"/>
  <c r="G132" i="36"/>
  <c r="N128" i="36"/>
  <c r="N23" i="36" s="1"/>
  <c r="K128" i="36"/>
  <c r="K23" i="36" s="1"/>
  <c r="J128" i="36"/>
  <c r="J23" i="36" s="1"/>
  <c r="H128" i="36"/>
  <c r="H23" i="36" s="1"/>
  <c r="G128" i="36"/>
  <c r="G23" i="36" s="1"/>
  <c r="L127" i="36"/>
  <c r="M127" i="36" s="1"/>
  <c r="I127" i="36"/>
  <c r="L123" i="36"/>
  <c r="M123" i="36" s="1"/>
  <c r="I123" i="36"/>
  <c r="N122" i="36"/>
  <c r="M122" i="36"/>
  <c r="L122" i="36"/>
  <c r="K122" i="36"/>
  <c r="J122" i="36"/>
  <c r="I122" i="36"/>
  <c r="H122" i="36"/>
  <c r="G122" i="36"/>
  <c r="N118" i="36"/>
  <c r="N22" i="36" s="1"/>
  <c r="K118" i="36"/>
  <c r="K22" i="36" s="1"/>
  <c r="J118" i="36"/>
  <c r="J22" i="36" s="1"/>
  <c r="H118" i="36"/>
  <c r="H22" i="36" s="1"/>
  <c r="G118" i="36"/>
  <c r="G22" i="36" s="1"/>
  <c r="L117" i="36"/>
  <c r="M117" i="36" s="1"/>
  <c r="I117" i="36"/>
  <c r="L116" i="36"/>
  <c r="M116" i="36" s="1"/>
  <c r="I116" i="36"/>
  <c r="L115" i="36"/>
  <c r="M115" i="36" s="1"/>
  <c r="I115" i="36"/>
  <c r="L113" i="36"/>
  <c r="M113" i="36" s="1"/>
  <c r="I113" i="36"/>
  <c r="L112" i="36"/>
  <c r="M112" i="36" s="1"/>
  <c r="I112" i="36"/>
  <c r="L101" i="36"/>
  <c r="I101" i="36"/>
  <c r="N100" i="36"/>
  <c r="M100" i="36"/>
  <c r="L100" i="36"/>
  <c r="K100" i="36"/>
  <c r="J100" i="36"/>
  <c r="I100" i="36"/>
  <c r="H100" i="36"/>
  <c r="G100" i="36"/>
  <c r="N96" i="36"/>
  <c r="N21" i="36" s="1"/>
  <c r="K96" i="36"/>
  <c r="K21" i="36" s="1"/>
  <c r="J96" i="36"/>
  <c r="J21" i="36" s="1"/>
  <c r="H96" i="36"/>
  <c r="H21" i="36" s="1"/>
  <c r="G96" i="36"/>
  <c r="G21" i="36" s="1"/>
  <c r="L95" i="36"/>
  <c r="M95" i="36" s="1"/>
  <c r="I95" i="36"/>
  <c r="L94" i="36"/>
  <c r="M94" i="36" s="1"/>
  <c r="I94" i="36"/>
  <c r="L93" i="36"/>
  <c r="M93" i="36" s="1"/>
  <c r="I93" i="36"/>
  <c r="N92" i="36"/>
  <c r="M92" i="36"/>
  <c r="L92" i="36"/>
  <c r="K92" i="36"/>
  <c r="J92" i="36"/>
  <c r="I92" i="36"/>
  <c r="H92" i="36"/>
  <c r="G92" i="36"/>
  <c r="N88" i="36"/>
  <c r="N20" i="36" s="1"/>
  <c r="K88" i="36"/>
  <c r="K20" i="36" s="1"/>
  <c r="J88" i="36"/>
  <c r="J20" i="36" s="1"/>
  <c r="H88" i="36"/>
  <c r="H20" i="36" s="1"/>
  <c r="G88" i="36"/>
  <c r="G20" i="36" s="1"/>
  <c r="L87" i="36"/>
  <c r="M87" i="36" s="1"/>
  <c r="I87" i="36"/>
  <c r="L86" i="36"/>
  <c r="M86" i="36" s="1"/>
  <c r="I86" i="36"/>
  <c r="L84" i="36"/>
  <c r="M84" i="36" s="1"/>
  <c r="I84" i="36"/>
  <c r="L83" i="36"/>
  <c r="I83" i="36"/>
  <c r="N82" i="36"/>
  <c r="M82" i="36"/>
  <c r="L82" i="36"/>
  <c r="K82" i="36"/>
  <c r="J82" i="36"/>
  <c r="I82" i="36"/>
  <c r="H82" i="36"/>
  <c r="G82" i="36"/>
  <c r="N19" i="36"/>
  <c r="K19" i="36"/>
  <c r="J19" i="36"/>
  <c r="H19" i="36"/>
  <c r="G19" i="36"/>
  <c r="L48" i="36"/>
  <c r="I48" i="36"/>
  <c r="I52" i="36" s="1"/>
  <c r="N47" i="36"/>
  <c r="M47" i="36"/>
  <c r="L47" i="36"/>
  <c r="K47" i="36"/>
  <c r="J47" i="36"/>
  <c r="I47" i="36"/>
  <c r="H47" i="36"/>
  <c r="G47" i="36"/>
  <c r="D26" i="36"/>
  <c r="D25" i="36"/>
  <c r="D24" i="36"/>
  <c r="D23" i="36"/>
  <c r="D22" i="36"/>
  <c r="D21" i="36"/>
  <c r="D20" i="36"/>
  <c r="D19" i="36"/>
  <c r="M48" i="36" l="1"/>
  <c r="L52" i="36"/>
  <c r="M52" i="36" s="1"/>
  <c r="I128" i="36"/>
  <c r="I23" i="36" s="1"/>
  <c r="I145" i="36"/>
  <c r="I25" i="36" s="1"/>
  <c r="I88" i="36"/>
  <c r="I20" i="36" s="1"/>
  <c r="K147" i="36"/>
  <c r="K26" i="36" s="1"/>
  <c r="L88" i="36"/>
  <c r="L20" i="36" s="1"/>
  <c r="M20" i="36" s="1"/>
  <c r="G147" i="36"/>
  <c r="G26" i="36" s="1"/>
  <c r="C14" i="14" s="1"/>
  <c r="N147" i="36"/>
  <c r="N26" i="36" s="1"/>
  <c r="E14" i="14" s="1"/>
  <c r="I96" i="36"/>
  <c r="I21" i="36" s="1"/>
  <c r="L145" i="36"/>
  <c r="M145" i="36" s="1"/>
  <c r="H147" i="36"/>
  <c r="F143" i="36" s="1"/>
  <c r="I19" i="36"/>
  <c r="L118" i="36"/>
  <c r="M118" i="36" s="1"/>
  <c r="I118" i="36"/>
  <c r="I22" i="36" s="1"/>
  <c r="I136" i="36"/>
  <c r="I24" i="36" s="1"/>
  <c r="J147" i="36"/>
  <c r="J26" i="36" s="1"/>
  <c r="L25" i="36"/>
  <c r="M25" i="36" s="1"/>
  <c r="L96" i="36"/>
  <c r="M83" i="36"/>
  <c r="L128" i="36"/>
  <c r="L136" i="36"/>
  <c r="M101" i="36"/>
  <c r="M143" i="36"/>
  <c r="M88" i="36" l="1"/>
  <c r="L22" i="36"/>
  <c r="M22" i="36" s="1"/>
  <c r="H26" i="36"/>
  <c r="D14" i="14" s="1"/>
  <c r="I147" i="36"/>
  <c r="I26" i="36" s="1"/>
  <c r="L24" i="36"/>
  <c r="M24" i="36" s="1"/>
  <c r="M136" i="36"/>
  <c r="L19" i="36"/>
  <c r="M19" i="36" s="1"/>
  <c r="M78" i="36"/>
  <c r="L23" i="36"/>
  <c r="M23" i="36" s="1"/>
  <c r="M128" i="36"/>
  <c r="M96" i="36"/>
  <c r="L21" i="36"/>
  <c r="M21" i="36" s="1"/>
  <c r="L147" i="36"/>
  <c r="L26" i="36" l="1"/>
  <c r="F14" i="14" s="1"/>
  <c r="M147" i="36"/>
  <c r="M26" i="36" l="1"/>
  <c r="B27" i="36"/>
  <c r="B28" i="36" s="1"/>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<sst xmlns="http://schemas.openxmlformats.org/spreadsheetml/2006/main" count="364" uniqueCount="273">
  <si>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</si>
  <si>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</si>
  <si>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</si>
  <si>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</si>
  <si>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</si>
  <si>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</si>
  <si>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</si>
  <si>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</si>
  <si>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</si>
  <si>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</si>
  <si>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</si>
  <si>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</si>
  <si>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</si>
  <si>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</si>
  <si>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</si>
  <si>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</si>
  <si>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</si>
  <si>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</si>
  <si>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</si>
  <si>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</si>
  <si>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</si>
  <si>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</si>
  <si>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</si>
  <si>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</si>
  <si>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</si>
  <si>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</si>
  <si>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</si>
  <si>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</si>
  <si>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</si>
  <si>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</si>
  <si>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</si>
  <si>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</si>
  <si>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</si>
  <si>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</si>
  <si>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</si>
  <si>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</si>
  <si>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</si>
  <si>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Disability Community Resource Center</t>
  </si>
  <si>
    <t>PROGRAM NAME:</t>
  </si>
  <si>
    <t>Independent Living Services/Home Access Program</t>
  </si>
  <si>
    <t>REPORTING PERIOD:</t>
  </si>
  <si>
    <t>Year-End Report (2nd Period):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</si>
  <si>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</si>
  <si>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</si>
  <si>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</si>
  <si>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</si>
  <si>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</si>
  <si>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</si>
  <si>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</si>
  <si>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</si>
  <si>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</si>
  <si>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FY 2023-24 Program Budget: 7/1/23 - 6/30/24</t>
  </si>
  <si>
    <t>Senior/Executive Management</t>
  </si>
  <si>
    <t>Mid-Year Report (1st Period): 7/1/23 - 12/31/23</t>
  </si>
  <si>
    <t>Administrative Support</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</si>
  <si>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</si>
  <si>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</si>
  <si>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</si>
  <si>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</si>
  <si>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</si>
  <si>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</si>
  <si>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</si>
  <si>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</si>
  <si>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Thomas J. Hill</t>
  </si>
  <si>
    <t>Executive Director</t>
  </si>
  <si>
    <t>Marielle Kriesel</t>
  </si>
  <si>
    <t>Deputy Director</t>
  </si>
  <si>
    <t>Judith Davila</t>
  </si>
  <si>
    <t>IL Services Program Manager</t>
  </si>
  <si>
    <t>Benita Bruner</t>
  </si>
  <si>
    <t>Employment Services Program Manager</t>
  </si>
  <si>
    <t>Susan Pearson</t>
  </si>
  <si>
    <t>Accounting Manager</t>
  </si>
  <si>
    <t>Jay Aquino</t>
  </si>
  <si>
    <t>Administrative Office Manager</t>
  </si>
  <si>
    <t>Liliana Andres</t>
  </si>
  <si>
    <t>Receptionist</t>
  </si>
  <si>
    <t>Gil Neason</t>
  </si>
  <si>
    <t>Mental Health Program Administrative Assistant</t>
  </si>
  <si>
    <t>David Kruskall</t>
  </si>
  <si>
    <t>Community Programs Manager</t>
  </si>
  <si>
    <t>Tamara Brown</t>
  </si>
  <si>
    <t>Comprehensive Services Specialist</t>
  </si>
  <si>
    <t>Rhonda Wise</t>
  </si>
  <si>
    <t>Community Programs ILS</t>
  </si>
  <si>
    <t>Lila Avendanos-Dreyfuss</t>
  </si>
  <si>
    <t>Information &amp; Referral Specialist</t>
  </si>
  <si>
    <t>Jillian Foster</t>
  </si>
  <si>
    <t>AT Services Coordinator</t>
  </si>
  <si>
    <t>John Albarran</t>
  </si>
  <si>
    <t>PSEP Coordinator</t>
  </si>
  <si>
    <t>Richard Wladich</t>
  </si>
  <si>
    <t>Peer Support Specialist</t>
  </si>
  <si>
    <t>Sara Martinez</t>
  </si>
  <si>
    <t>Benefits/Personal Assistant Specialist</t>
  </si>
  <si>
    <t>Kimbra Harary</t>
  </si>
  <si>
    <t>Job Developer</t>
  </si>
  <si>
    <t>Glenda McCullough-Green</t>
  </si>
  <si>
    <t>Henry Melendez</t>
  </si>
  <si>
    <t>Sondra Neal-Hill</t>
  </si>
  <si>
    <t>ES Clerk</t>
  </si>
  <si>
    <t>James Shannon</t>
  </si>
  <si>
    <t>Frank Baron</t>
  </si>
  <si>
    <t>Richard Park</t>
  </si>
  <si>
    <t>Systems Change Advocate</t>
  </si>
  <si>
    <t>Ben Kahn</t>
  </si>
  <si>
    <t>Disability Disaster Access &amp; Resource Coordinator</t>
  </si>
  <si>
    <t>Esmirida Martin</t>
  </si>
  <si>
    <t>1A.  Staff Salaries TOTAL</t>
  </si>
  <si>
    <t>1B.  Staff Fringe Benefits</t>
  </si>
  <si>
    <t>List each fringe benefit as a percentage of total staff salaries listed above (FICA, SUI, Workers’ Compensation, Medical Insurance, Retirement, etc.).</t>
  </si>
  <si>
    <t>Description</t>
  </si>
  <si>
    <t>Employer Paid Taxes</t>
  </si>
  <si>
    <t>Worker's Compensation</t>
  </si>
  <si>
    <t>Benefits</t>
  </si>
  <si>
    <t>1B.  Staff Fringe Benefits TOTAL</t>
  </si>
  <si>
    <t>2.  Consultant Services</t>
  </si>
  <si>
    <t>List each consultant to be funded. Include type of service, total budgeted expense, and any additional information to support the use of consultants as opposed to staff or volunteers.</t>
  </si>
  <si>
    <t>2.  Consultant Services TOTAL</t>
  </si>
  <si>
    <t>3.  Operating Expenses</t>
  </si>
  <si>
    <t>List all operating expenses [e.g., space/rent expense, utilities, facility maintenance, equipment, insurance, office supplies, printing, audit fees, travel, training, etc.].</t>
  </si>
  <si>
    <t>Utilities</t>
  </si>
  <si>
    <t>Facility Maintenance &amp; Repair</t>
  </si>
  <si>
    <t>Rent (In-Kind)</t>
  </si>
  <si>
    <t>Mileage, Parking, Conferences &amp; Training</t>
  </si>
  <si>
    <t>Insurance - General Liability, Property, Crim, D&amp;O, Cyber, Etc.</t>
  </si>
  <si>
    <t>Audit &amp; Taxes</t>
  </si>
  <si>
    <t>Equipment Lease &amp; Maintenance</t>
  </si>
  <si>
    <t>IT/Contracted Services</t>
  </si>
  <si>
    <t>Phone/Internet</t>
  </si>
  <si>
    <t>Payroll Processing</t>
  </si>
  <si>
    <t>Memberships Dues/Taxes/Licenses</t>
  </si>
  <si>
    <t>Office Supplies</t>
  </si>
  <si>
    <t>Postage/Pringing</t>
  </si>
  <si>
    <t>Reasonable Accommodation</t>
  </si>
  <si>
    <t>Marketing/Outreach</t>
  </si>
  <si>
    <t>3.  Operating Expenses TOTAL</t>
  </si>
  <si>
    <t>4.  Direct Client Support</t>
  </si>
  <si>
    <t>List any expenses associated with direct service provision, individual client support, scholarships, or stipends. Include estimated number of recipients.</t>
  </si>
  <si>
    <t>Home Modifications</t>
  </si>
  <si>
    <t>Occupational Therapy Evaluations</t>
  </si>
  <si>
    <t>ILS Emergency Funds</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</si>
  <si>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</si>
  <si>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</si>
  <si>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</si>
  <si>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</si>
  <si>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</si>
  <si>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</si>
  <si>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</si>
  <si>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</si>
  <si>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</si>
  <si>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</si>
  <si>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</si>
  <si>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</si>
  <si>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</si>
  <si>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</si>
  <si>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</si>
  <si>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</si>
  <si>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</si>
  <si>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</si>
  <si>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</si>
  <si>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</si>
  <si>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</si>
  <si>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</si>
  <si>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</si>
  <si>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</si>
  <si>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</si>
  <si>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</si>
  <si>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</si>
  <si>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</si>
  <si>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</si>
  <si>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</si>
  <si>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</si>
  <si>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</si>
  <si>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</si>
  <si>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</si>
  <si>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</si>
  <si>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</si>
  <si>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</si>
  <si>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</si>
  <si>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</si>
  <si>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N/A</t>
  </si>
  <si>
    <t>Other/Prefer not to answer</t>
  </si>
  <si>
    <t>ZIP CODE
(Number of SMPP)</t>
  </si>
  <si>
    <t>Mid-Year
 Actuals</t>
  </si>
  <si>
    <t>AGE
(Number of SMPP)</t>
  </si>
  <si>
    <t>Mid-Year 
Actuals</t>
  </si>
  <si>
    <t>Year-End 
Actuals</t>
  </si>
  <si>
    <t>Under 5</t>
  </si>
  <si>
    <t>5-12</t>
  </si>
  <si>
    <t>13-17</t>
  </si>
  <si>
    <t>18-24</t>
  </si>
  <si>
    <t>25-34</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</si>
  <si>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</si>
  <si>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</si>
  <si>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</si>
  <si>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</si>
  <si>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</si>
  <si>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</si>
  <si>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</si>
  <si>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</si>
  <si>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</si>
  <si>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</si>
  <si>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</si>
  <si>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</si>
  <si>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</si>
  <si>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</si>
  <si>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</si>
  <si>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</si>
  <si>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</si>
  <si>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</si>
  <si>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</si>
  <si>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</si>
  <si>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</si>
  <si>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</si>
  <si>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</si>
  <si>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</si>
  <si>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</si>
  <si>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</si>
  <si>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</si>
  <si>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</si>
  <si>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</si>
  <si>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</si>
  <si>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</si>
  <si>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</si>
  <si>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</si>
  <si>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</si>
  <si>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</si>
  <si>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</si>
  <si>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</si>
  <si>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 xml:space="preserve">Increase parent/caregiver support </t>
  </si>
  <si>
    <t>Output</t>
  </si>
  <si>
    <t xml:space="preserve">Participant will receive support to obtain, increase or maintain care worker services. </t>
  </si>
  <si>
    <t>45 SMPP</t>
  </si>
  <si>
    <t>Case file</t>
  </si>
  <si>
    <t xml:space="preserve">Current caseload has higher than projected need for in-home care. Outreach to other agencies (WISE &amp; Healthy Aging co-location) has increased referrals to Personal Assistance department. </t>
  </si>
  <si>
    <t>Outcome</t>
  </si>
  <si>
    <t xml:space="preserve">% participants will secure, increase or maintain care worker services. </t>
  </si>
  <si>
    <t>Increase the number of vulnerable households who receive appropriate supports to maintain stable, quality housing</t>
  </si>
  <si>
    <t>Participant will received housing support services (i.e. home modifications, emergency funds for rent/utilities.</t>
  </si>
  <si>
    <t>50 SMPP</t>
  </si>
  <si>
    <t xml:space="preserve">Increase in participants needing housing related services. Increased referrals from Housing Authority and Senior &amp; Disability Housing Task Force. </t>
  </si>
  <si>
    <t>% participants will maintain and/or increase housing stability.</t>
  </si>
  <si>
    <t xml:space="preserve">Increase economic wellbeing </t>
  </si>
  <si>
    <t xml:space="preserve">Output </t>
  </si>
  <si>
    <t>Participant will receive services to increase and /or maintain income (i.e. benefits counseling, emergency assistance, employment services).</t>
  </si>
  <si>
    <t>35 SMPP</t>
  </si>
  <si>
    <t xml:space="preserve">Increased economic insecurity in the community. </t>
  </si>
  <si>
    <t xml:space="preserve">Increased economic insecurity among participant population. </t>
  </si>
  <si>
    <t xml:space="preserve">Outcome </t>
  </si>
  <si>
    <t>% participants will maintain or increase income through services delivered.</t>
  </si>
  <si>
    <t>Secondary Indicators (Note: secondary indicators are optional. Indicators listed here can be used to further illustrate programs impact).</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</si>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</sst>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5"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9"/>
      <color rgb="FF000000"/>
      <name val="Arial"/>
      <family val="2"/>
    </font>
  </fonts>
  <fills count="17">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theme="4" tint="0.79998168889431442"/>
        <bgColor indexed="64"/>
      </patternFill>
    </fill>
  </fills>
  <borders count="6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medium">
        <color rgb="FF000000"/>
      </left>
      <right style="thin">
        <color rgb="FFBFBFBF"/>
      </right>
      <top/>
      <bottom style="thin">
        <color rgb="FFBFBFBF"/>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000000"/>
      </right>
      <top style="thin">
        <color theme="0" tint="-0.24994659260841701"/>
      </top>
      <bottom style="thin">
        <color theme="0" tint="-0.24994659260841701"/>
      </bottom>
      <diagonal/>
    </border>
    <border>
      <left style="medium">
        <color rgb="FF000000"/>
      </left>
      <right/>
      <top/>
      <bottom style="medium">
        <color rgb="FF000000"/>
      </bottom>
      <diagonal/>
    </border>
    <border>
      <left/>
      <right/>
      <top/>
      <bottom style="medium">
        <color rgb="FF000000"/>
      </bottom>
      <diagonal/>
    </border>
    <border>
      <left style="thin">
        <color theme="1"/>
      </left>
      <right/>
      <top style="thin">
        <color theme="1"/>
      </top>
      <bottom style="medium">
        <color rgb="FF000000"/>
      </bottom>
      <diagonal/>
    </border>
    <border>
      <left/>
      <right/>
      <top style="thin">
        <color theme="1"/>
      </top>
      <bottom style="medium">
        <color rgb="FF000000"/>
      </bottom>
      <diagonal/>
    </border>
    <border>
      <left/>
      <right style="medium">
        <color rgb="FF000000"/>
      </right>
      <top style="thin">
        <color theme="1"/>
      </top>
      <bottom style="medium">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64">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42" fontId="1" fillId="7" borderId="19" xfId="2" applyNumberFormat="1" applyFont="1" applyFill="1" applyBorder="1" applyProtection="1"/>
    <xf numFmtId="42" fontId="1" fillId="6" borderId="19" xfId="2" applyNumberFormat="1" applyFont="1" applyFill="1" applyBorder="1" applyProtection="1"/>
    <xf numFmtId="9" fontId="6" fillId="4" borderId="58" xfId="5" applyFont="1" applyFill="1" applyBorder="1" applyAlignment="1" applyProtection="1">
      <alignment horizontal="center"/>
    </xf>
    <xf numFmtId="166" fontId="6" fillId="4" borderId="59" xfId="1" applyNumberFormat="1" applyFont="1" applyFill="1" applyBorder="1" applyAlignment="1" applyProtection="1">
      <alignment horizontal="center"/>
    </xf>
    <xf numFmtId="166" fontId="6" fillId="4" borderId="61" xfId="1" applyNumberFormat="1" applyFont="1" applyFill="1" applyBorder="1" applyAlignment="1" applyProtection="1">
      <alignment horizontal="center"/>
    </xf>
    <xf numFmtId="166" fontId="7" fillId="0" borderId="61" xfId="1" applyNumberFormat="1" applyFont="1" applyFill="1" applyBorder="1" applyAlignment="1" applyProtection="1">
      <alignment horizontal="center" wrapText="1"/>
    </xf>
    <xf numFmtId="42" fontId="1" fillId="6" borderId="63" xfId="2" applyNumberFormat="1" applyFont="1" applyFill="1" applyBorder="1" applyProtection="1"/>
    <xf numFmtId="42" fontId="2" fillId="4" borderId="67" xfId="2" applyNumberFormat="1" applyFont="1" applyFill="1" applyBorder="1" applyProtection="1"/>
    <xf numFmtId="9" fontId="2" fillId="4" borderId="67" xfId="5" applyFont="1" applyFill="1" applyBorder="1" applyAlignment="1" applyProtection="1">
      <alignment horizontal="center"/>
    </xf>
    <xf numFmtId="42" fontId="2" fillId="4" borderId="68" xfId="2" applyNumberFormat="1" applyFont="1" applyFill="1" applyBorder="1" applyProtection="1"/>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7"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16" borderId="57" xfId="3" applyFont="1" applyFill="1" applyBorder="1" applyAlignment="1">
      <alignment wrapText="1"/>
    </xf>
    <xf numFmtId="0" fontId="2" fillId="4" borderId="58" xfId="3" applyFont="1" applyFill="1" applyBorder="1"/>
    <xf numFmtId="0" fontId="1" fillId="4" borderId="58" xfId="3" applyFill="1" applyBorder="1"/>
    <xf numFmtId="0" fontId="6" fillId="4" borderId="58" xfId="3" applyFont="1" applyFill="1" applyBorder="1" applyAlignment="1">
      <alignment horizontal="center"/>
    </xf>
    <xf numFmtId="0" fontId="11" fillId="4" borderId="60"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60"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0" fontId="7" fillId="7" borderId="0" xfId="3" applyFont="1" applyFill="1" applyAlignment="1">
      <alignment horizontal="center" wrapText="1"/>
    </xf>
    <xf numFmtId="49" fontId="1" fillId="11" borderId="62"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0" borderId="19" xfId="3" applyNumberFormat="1" applyBorder="1"/>
    <xf numFmtId="42" fontId="1" fillId="6" borderId="63" xfId="3" applyNumberFormat="1" applyFill="1" applyBorder="1"/>
    <xf numFmtId="0" fontId="1" fillId="15" borderId="56" xfId="0" applyFon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0" fontId="1" fillId="0" borderId="64" xfId="3" applyBorder="1"/>
    <xf numFmtId="0" fontId="1" fillId="0" borderId="65" xfId="3" applyBorder="1"/>
    <xf numFmtId="0" fontId="2" fillId="4" borderId="66" xfId="3" applyFont="1" applyFill="1" applyBorder="1" applyAlignment="1">
      <alignment horizontal="left"/>
    </xf>
    <xf numFmtId="0" fontId="2" fillId="4" borderId="67" xfId="3" applyFont="1" applyFill="1" applyBorder="1" applyAlignment="1">
      <alignment horizontal="right"/>
    </xf>
    <xf numFmtId="0" fontId="2" fillId="4" borderId="11" xfId="3" applyFont="1" applyFill="1" applyBorder="1"/>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54"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54" xfId="3" applyNumberFormat="1" applyFill="1" applyBorder="1" applyAlignment="1">
      <alignment horizontal="left" vertical="top"/>
    </xf>
    <xf numFmtId="42" fontId="1" fillId="6" borderId="18" xfId="2" applyNumberFormat="1" applyFont="1" applyFill="1" applyBorder="1" applyProtection="1"/>
    <xf numFmtId="42" fontId="1" fillId="6" borderId="26" xfId="2" applyNumberFormat="1" applyFont="1" applyFill="1" applyBorder="1" applyProtection="1"/>
    <xf numFmtId="49" fontId="1" fillId="11" borderId="27" xfId="3" applyNumberFormat="1" applyFill="1" applyBorder="1" applyAlignment="1">
      <alignment horizontal="left" vertical="top"/>
    </xf>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0" fontId="2" fillId="4" borderId="11" xfId="3" applyFont="1" applyFill="1" applyBorder="1" applyAlignment="1">
      <alignment wrapText="1"/>
    </xf>
    <xf numFmtId="49" fontId="1" fillId="11" borderId="45" xfId="3" applyNumberFormat="1" applyFill="1" applyBorder="1" applyAlignment="1">
      <alignment horizontal="left" vertical="top" wrapText="1"/>
    </xf>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49" fontId="1" fillId="11" borderId="55" xfId="3" applyNumberFormat="1" applyFill="1" applyBorder="1" applyAlignment="1">
      <alignment horizontal="left" vertical="top"/>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43" fontId="19" fillId="6" borderId="14" xfId="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43" fontId="18" fillId="6" borderId="14" xfId="1" applyFont="1" applyFill="1" applyBorder="1" applyAlignment="1" applyProtection="1">
      <alignment vertical="center"/>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26" fillId="5" borderId="47" xfId="0" applyFont="1" applyFill="1" applyBorder="1" applyAlignment="1">
      <alignment horizontal="center" vertical="center" wrapText="1"/>
    </xf>
    <xf numFmtId="0" fontId="26" fillId="5" borderId="52"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48" xfId="0" applyFont="1" applyFill="1" applyBorder="1"/>
    <xf numFmtId="0" fontId="9" fillId="12" borderId="49" xfId="0" applyFont="1" applyFill="1" applyBorder="1"/>
    <xf numFmtId="0" fontId="27" fillId="11" borderId="14" xfId="0" applyFont="1" applyFill="1" applyBorder="1" applyAlignment="1">
      <alignment horizontal="center" vertical="center" wrapText="1"/>
    </xf>
    <xf numFmtId="0" fontId="0" fillId="6" borderId="48" xfId="0" applyFill="1" applyBorder="1"/>
    <xf numFmtId="0" fontId="0" fillId="6" borderId="49" xfId="0" applyFill="1" applyBorder="1" applyAlignment="1">
      <alignment wrapText="1"/>
    </xf>
    <xf numFmtId="0" fontId="0" fillId="6" borderId="14" xfId="0" applyFill="1" applyBorder="1"/>
    <xf numFmtId="9" fontId="0" fillId="11" borderId="49" xfId="0" applyNumberFormat="1" applyFill="1" applyBorder="1"/>
    <xf numFmtId="9" fontId="27" fillId="11" borderId="14" xfId="0" applyNumberFormat="1" applyFont="1" applyFill="1" applyBorder="1" applyAlignment="1">
      <alignment horizontal="center" vertical="center" wrapText="1"/>
    </xf>
    <xf numFmtId="9" fontId="0" fillId="6" borderId="48" xfId="5" applyFont="1" applyFill="1" applyBorder="1" applyProtection="1"/>
    <xf numFmtId="0" fontId="34" fillId="11" borderId="14" xfId="0" applyFont="1" applyFill="1" applyBorder="1" applyAlignment="1">
      <alignment horizontal="center" vertical="center" wrapText="1"/>
    </xf>
    <xf numFmtId="0" fontId="0" fillId="6" borderId="14" xfId="0" applyFill="1" applyBorder="1" applyAlignment="1">
      <alignment wrapText="1"/>
    </xf>
    <xf numFmtId="0" fontId="27" fillId="13" borderId="14" xfId="0" applyFont="1" applyFill="1" applyBorder="1" applyAlignment="1">
      <alignment horizontal="center" vertical="center" wrapText="1"/>
    </xf>
    <xf numFmtId="0" fontId="0" fillId="6" borderId="49" xfId="0" applyFill="1" applyBorder="1"/>
    <xf numFmtId="0" fontId="0" fillId="13" borderId="49" xfId="0" applyFill="1" applyBorder="1"/>
    <xf numFmtId="0" fontId="27" fillId="13" borderId="32" xfId="0" applyFont="1" applyFill="1" applyBorder="1" applyAlignment="1">
      <alignment horizontal="center" vertical="center" wrapText="1"/>
    </xf>
    <xf numFmtId="0" fontId="0" fillId="6" borderId="50" xfId="0" applyFill="1" applyBorder="1"/>
    <xf numFmtId="0" fontId="0" fillId="6" borderId="51" xfId="0" applyFill="1" applyBorder="1"/>
    <xf numFmtId="0" fontId="0" fillId="6" borderId="53" xfId="0" applyFill="1" applyBorder="1"/>
    <xf numFmtId="0" fontId="0" fillId="13" borderId="51" xfId="0" applyFill="1" applyBorder="1"/>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7" fillId="13" borderId="31" xfId="0" applyFont="1" applyFill="1" applyBorder="1" applyAlignment="1">
      <alignment horizontal="center" wrapText="1"/>
    </xf>
    <xf numFmtId="0" fontId="27" fillId="13" borderId="33" xfId="0" applyFont="1" applyFill="1" applyBorder="1" applyAlignment="1">
      <alignment horizontal="center" wrapText="1"/>
    </xf>
    <xf numFmtId="0" fontId="27"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111125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D1" sqref="D1"/>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17" t="s">
        <v>0</v>
      </c>
      <c r="B1" s="317"/>
      <c r="C1" s="317"/>
    </row>
    <row r="2" spans="1:3" s="87" customFormat="1" ht="18" x14ac:dyDescent="0.25">
      <c r="A2" s="107"/>
      <c r="B2" s="107" t="s">
        <v>1</v>
      </c>
      <c r="C2" s="107"/>
    </row>
    <row r="3" spans="1:3" s="88" customFormat="1" ht="18" x14ac:dyDescent="0.25">
      <c r="A3" s="317" t="s">
        <v>2</v>
      </c>
      <c r="B3" s="317"/>
      <c r="C3" s="317"/>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18" t="s">
        <v>10</v>
      </c>
      <c r="B9" s="318"/>
      <c r="C9" s="318"/>
    </row>
    <row r="10" spans="1:3" ht="64.5" customHeight="1" x14ac:dyDescent="0.2">
      <c r="A10" s="316" t="s">
        <v>11</v>
      </c>
      <c r="B10" s="316"/>
      <c r="C10" s="316"/>
    </row>
    <row r="11" spans="1:3" ht="45.75" customHeight="1" x14ac:dyDescent="0.2">
      <c r="A11" s="316" t="s">
        <v>12</v>
      </c>
      <c r="B11" s="316"/>
      <c r="C11" s="316"/>
    </row>
    <row r="12" spans="1:3" ht="90" customHeight="1" x14ac:dyDescent="0.2">
      <c r="A12" s="316" t="s">
        <v>13</v>
      </c>
      <c r="B12" s="316"/>
      <c r="C12" s="316"/>
    </row>
    <row r="13" spans="1:3" ht="11.25" customHeight="1" x14ac:dyDescent="0.2">
      <c r="A13" s="316"/>
      <c r="B13" s="316"/>
      <c r="C13" s="316"/>
    </row>
  </sheetData>
  <sheetProtection algorithmName="SHA-512" hashValue="UKtIakkMlXrEfTu5Q9+x6xkw0icdnaFNcCrK3WACh/rGnypOx+uRSXsuNZ4XZGyvnTj5silG7+LYyWXnAVWvcg==" saltValue="ElMfbf6BJEXpbR+k2oAQLw=="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50"/>
  <sheetViews>
    <sheetView showGridLines="0" topLeftCell="A12" zoomScale="90" zoomScaleNormal="90" workbookViewId="0">
      <selection activeCell="N111" sqref="N111"/>
    </sheetView>
  </sheetViews>
  <sheetFormatPr defaultColWidth="8.85546875" defaultRowHeight="12.75" outlineLevelRow="1" x14ac:dyDescent="0.2"/>
  <cols>
    <col min="1" max="1" width="33.140625" style="1" customWidth="1"/>
    <col min="2" max="2" width="35.285156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21"/>
      <c r="C1" s="122"/>
      <c r="D1" s="122"/>
      <c r="E1" s="122"/>
      <c r="F1" s="122"/>
      <c r="G1" s="122"/>
      <c r="H1" s="122"/>
      <c r="I1" s="122"/>
      <c r="J1" s="122"/>
      <c r="K1" s="122"/>
      <c r="L1" s="122"/>
      <c r="M1" s="15"/>
      <c r="N1" s="14"/>
    </row>
    <row r="2" spans="1:14" ht="18" x14ac:dyDescent="0.2">
      <c r="A2" s="24" t="s">
        <v>15</v>
      </c>
      <c r="B2" s="121"/>
      <c r="C2" s="122"/>
      <c r="D2" s="122"/>
      <c r="E2" s="122"/>
      <c r="F2" s="122"/>
      <c r="G2" s="122"/>
      <c r="H2" s="122"/>
      <c r="I2" s="122"/>
      <c r="J2" s="122"/>
      <c r="K2" s="122"/>
      <c r="L2" s="122"/>
      <c r="M2" s="15"/>
      <c r="N2" s="14"/>
    </row>
    <row r="3" spans="1:14" x14ac:dyDescent="0.2">
      <c r="A3" s="121"/>
      <c r="B3" s="121"/>
      <c r="C3" s="122"/>
      <c r="D3" s="122"/>
      <c r="E3" s="122"/>
      <c r="F3" s="122"/>
      <c r="G3" s="122"/>
      <c r="H3" s="122"/>
      <c r="I3" s="122"/>
      <c r="J3" s="122"/>
      <c r="K3" s="122"/>
      <c r="L3" s="122"/>
      <c r="M3" s="15"/>
      <c r="N3" s="14"/>
    </row>
    <row r="4" spans="1:14" ht="15" x14ac:dyDescent="0.25">
      <c r="A4" s="123" t="s">
        <v>16</v>
      </c>
      <c r="B4" s="124"/>
      <c r="C4" s="124"/>
      <c r="D4" s="124"/>
      <c r="E4" s="124"/>
      <c r="F4" s="124"/>
      <c r="G4" s="124"/>
      <c r="H4" s="124"/>
      <c r="I4" s="124"/>
      <c r="J4" s="124"/>
      <c r="K4" s="124"/>
      <c r="L4" s="124"/>
      <c r="M4" s="55"/>
      <c r="N4" s="125"/>
    </row>
    <row r="5" spans="1:14" s="121" customFormat="1" ht="28.5" customHeight="1" thickBot="1" x14ac:dyDescent="0.25">
      <c r="A5" s="328" t="s">
        <v>17</v>
      </c>
      <c r="B5" s="329"/>
      <c r="C5" s="329"/>
      <c r="D5" s="329"/>
      <c r="E5" s="329"/>
      <c r="F5" s="329"/>
      <c r="G5" s="329"/>
      <c r="H5" s="329"/>
      <c r="I5" s="329"/>
      <c r="J5" s="329"/>
      <c r="K5" s="329"/>
      <c r="L5" s="329"/>
      <c r="M5" s="329"/>
      <c r="N5" s="330"/>
    </row>
    <row r="6" spans="1:14" ht="16.5" customHeight="1" thickBot="1" x14ac:dyDescent="0.25">
      <c r="A6" s="331" t="s">
        <v>18</v>
      </c>
      <c r="B6" s="332"/>
      <c r="C6" s="332"/>
      <c r="D6" s="332"/>
      <c r="E6" s="332"/>
      <c r="F6" s="332"/>
      <c r="G6" s="332"/>
      <c r="H6" s="332"/>
      <c r="I6" s="332"/>
      <c r="J6" s="332"/>
      <c r="K6" s="332"/>
      <c r="L6" s="332"/>
      <c r="M6" s="332"/>
      <c r="N6" s="333"/>
    </row>
    <row r="7" spans="1:14" s="121" customFormat="1" ht="15" customHeight="1" x14ac:dyDescent="0.2">
      <c r="A7" s="126" t="s">
        <v>19</v>
      </c>
      <c r="B7" s="127"/>
      <c r="C7" s="127"/>
      <c r="N7" s="128"/>
    </row>
    <row r="8" spans="1:14" ht="15" customHeight="1" x14ac:dyDescent="0.2">
      <c r="A8" s="126" t="s">
        <v>20</v>
      </c>
      <c r="B8" s="127"/>
      <c r="C8" s="127"/>
      <c r="M8" s="1"/>
      <c r="N8" s="129"/>
    </row>
    <row r="9" spans="1:14" ht="7.5" customHeight="1" thickBot="1" x14ac:dyDescent="0.25">
      <c r="A9" s="130"/>
      <c r="B9" s="120"/>
      <c r="C9" s="120"/>
      <c r="M9" s="1"/>
      <c r="N9" s="129"/>
    </row>
    <row r="10" spans="1:14" ht="12.75" customHeight="1" thickBot="1" x14ac:dyDescent="0.25">
      <c r="A10" s="331" t="s">
        <v>21</v>
      </c>
      <c r="B10" s="332"/>
      <c r="C10" s="332"/>
      <c r="D10" s="332"/>
      <c r="E10" s="332"/>
      <c r="F10" s="332"/>
      <c r="G10" s="332"/>
      <c r="H10" s="332"/>
      <c r="I10" s="332"/>
      <c r="J10" s="332"/>
      <c r="K10" s="332"/>
      <c r="L10" s="332"/>
      <c r="M10" s="332"/>
      <c r="N10" s="333"/>
    </row>
    <row r="11" spans="1:14" x14ac:dyDescent="0.2">
      <c r="A11" s="336" t="s">
        <v>22</v>
      </c>
      <c r="B11" s="337"/>
      <c r="C11" s="337"/>
      <c r="D11" s="337"/>
      <c r="E11" s="337"/>
      <c r="F11" s="337"/>
      <c r="G11" s="337"/>
      <c r="H11" s="337"/>
      <c r="I11" s="337"/>
      <c r="J11" s="337"/>
      <c r="K11" s="337"/>
      <c r="L11" s="337"/>
      <c r="M11" s="337"/>
      <c r="N11" s="338"/>
    </row>
    <row r="12" spans="1:14" ht="13.5" thickBot="1" x14ac:dyDescent="0.25">
      <c r="A12" s="131" t="s">
        <v>23</v>
      </c>
      <c r="M12" s="1"/>
      <c r="N12" s="129"/>
    </row>
    <row r="13" spans="1:14" ht="12.75" customHeight="1" thickBot="1" x14ac:dyDescent="0.25">
      <c r="A13" s="331" t="s">
        <v>24</v>
      </c>
      <c r="B13" s="332"/>
      <c r="C13" s="332"/>
      <c r="D13" s="332"/>
      <c r="E13" s="332"/>
      <c r="F13" s="332"/>
      <c r="G13" s="332"/>
      <c r="H13" s="332"/>
      <c r="I13" s="332"/>
      <c r="J13" s="332"/>
      <c r="K13" s="332"/>
      <c r="L13" s="332"/>
      <c r="M13" s="332"/>
      <c r="N13" s="333"/>
    </row>
    <row r="14" spans="1:14" s="121" customFormat="1" ht="47.25" customHeight="1" x14ac:dyDescent="0.2">
      <c r="A14" s="334" t="s">
        <v>25</v>
      </c>
      <c r="B14" s="316"/>
      <c r="C14" s="316"/>
      <c r="D14" s="316"/>
      <c r="E14" s="316"/>
      <c r="F14" s="316"/>
      <c r="G14" s="316"/>
      <c r="H14" s="316"/>
      <c r="I14" s="316"/>
      <c r="J14" s="316"/>
      <c r="K14" s="316"/>
      <c r="L14" s="316"/>
      <c r="M14" s="316"/>
      <c r="N14" s="335"/>
    </row>
    <row r="15" spans="1:14" ht="87.75" customHeight="1" thickBot="1" x14ac:dyDescent="0.25">
      <c r="A15" s="319" t="s">
        <v>26</v>
      </c>
      <c r="B15" s="320"/>
      <c r="C15" s="320"/>
      <c r="D15" s="320"/>
      <c r="E15" s="320"/>
      <c r="F15" s="320"/>
      <c r="G15" s="320"/>
      <c r="H15" s="320"/>
      <c r="I15" s="320"/>
      <c r="J15" s="320"/>
      <c r="K15" s="320"/>
      <c r="L15" s="320"/>
      <c r="M15" s="320"/>
      <c r="N15" s="321"/>
    </row>
    <row r="16" spans="1:14" x14ac:dyDescent="0.2">
      <c r="A16" s="121"/>
      <c r="B16" s="121"/>
      <c r="C16" s="122"/>
      <c r="D16" s="122"/>
      <c r="E16" s="122"/>
      <c r="F16" s="122"/>
      <c r="G16" s="122"/>
      <c r="H16" s="122"/>
      <c r="I16" s="122"/>
      <c r="J16" s="122"/>
      <c r="K16" s="122"/>
      <c r="L16" s="122"/>
      <c r="M16" s="15"/>
      <c r="N16" s="14"/>
    </row>
    <row r="17" spans="1:14" ht="15.75" thickBot="1" x14ac:dyDescent="0.3">
      <c r="A17" s="123" t="s">
        <v>27</v>
      </c>
      <c r="B17" s="124"/>
      <c r="C17" s="124"/>
      <c r="D17" s="124"/>
      <c r="E17" s="124"/>
      <c r="F17" s="124"/>
      <c r="G17" s="124"/>
      <c r="H17" s="124"/>
      <c r="I17" s="124"/>
      <c r="J17" s="124"/>
      <c r="K17" s="124"/>
      <c r="L17" s="124"/>
      <c r="M17" s="55"/>
      <c r="N17" s="125"/>
    </row>
    <row r="18" spans="1:14" ht="33.75" x14ac:dyDescent="0.2">
      <c r="A18" s="132"/>
      <c r="B18" s="133"/>
      <c r="C18" s="133"/>
      <c r="D18" s="133"/>
      <c r="E18" s="133"/>
      <c r="F18" s="133"/>
      <c r="G18" s="134" t="s">
        <v>28</v>
      </c>
      <c r="H18" s="134" t="s">
        <v>29</v>
      </c>
      <c r="I18" s="134" t="s">
        <v>30</v>
      </c>
      <c r="J18" s="134" t="s">
        <v>31</v>
      </c>
      <c r="K18" s="134" t="s">
        <v>32</v>
      </c>
      <c r="L18" s="134" t="s">
        <v>33</v>
      </c>
      <c r="M18" s="58" t="s">
        <v>34</v>
      </c>
      <c r="N18" s="59" t="s">
        <v>35</v>
      </c>
    </row>
    <row r="19" spans="1:14" x14ac:dyDescent="0.2">
      <c r="A19" s="135" t="s">
        <v>36</v>
      </c>
      <c r="B19" s="136" t="s">
        <v>37</v>
      </c>
      <c r="C19" s="136"/>
      <c r="D19" s="137" t="str">
        <f>A45</f>
        <v>1A.  Staff Salaries</v>
      </c>
      <c r="G19" s="64">
        <f t="shared" ref="G19:K19" si="0">G78</f>
        <v>1275000</v>
      </c>
      <c r="H19" s="64">
        <f t="shared" si="0"/>
        <v>109800</v>
      </c>
      <c r="I19" s="64">
        <f t="shared" si="0"/>
        <v>1165200</v>
      </c>
      <c r="J19" s="64">
        <f t="shared" si="0"/>
        <v>52840</v>
      </c>
      <c r="K19" s="64">
        <f t="shared" si="0"/>
        <v>58155</v>
      </c>
      <c r="L19" s="64">
        <f>L78</f>
        <v>110995</v>
      </c>
      <c r="M19" s="12">
        <f t="shared" ref="M19:M26" si="1">IFERROR(L19/H19,"N/A")</f>
        <v>1.0108834244080145</v>
      </c>
      <c r="N19" s="66">
        <f>N78</f>
        <v>1184878</v>
      </c>
    </row>
    <row r="20" spans="1:14" x14ac:dyDescent="0.2">
      <c r="A20" s="135" t="s">
        <v>38</v>
      </c>
      <c r="B20" s="138" t="s">
        <v>39</v>
      </c>
      <c r="C20" s="138"/>
      <c r="D20" s="137" t="str">
        <f>A80</f>
        <v>1B.  Staff Fringe Benefits</v>
      </c>
      <c r="G20" s="64">
        <f t="shared" ref="G20:I20" si="2">G88</f>
        <v>333100</v>
      </c>
      <c r="H20" s="64">
        <f t="shared" si="2"/>
        <v>25200</v>
      </c>
      <c r="I20" s="64">
        <f t="shared" si="2"/>
        <v>307900</v>
      </c>
      <c r="J20" s="64">
        <f>J88</f>
        <v>11630</v>
      </c>
      <c r="K20" s="64">
        <f>K88</f>
        <v>13698</v>
      </c>
      <c r="L20" s="64">
        <f>L88</f>
        <v>25328</v>
      </c>
      <c r="M20" s="12">
        <f t="shared" si="1"/>
        <v>1.005079365079365</v>
      </c>
      <c r="N20" s="66">
        <f>N88</f>
        <v>248569</v>
      </c>
    </row>
    <row r="21" spans="1:14" x14ac:dyDescent="0.2">
      <c r="A21" s="131"/>
      <c r="D21" s="137" t="str">
        <f>A90</f>
        <v>2.  Consultant Services</v>
      </c>
      <c r="G21" s="64">
        <f t="shared" ref="G21:I21" si="3">G96</f>
        <v>0</v>
      </c>
      <c r="H21" s="64">
        <f t="shared" si="3"/>
        <v>0</v>
      </c>
      <c r="I21" s="64">
        <f t="shared" si="3"/>
        <v>0</v>
      </c>
      <c r="J21" s="64">
        <f>J96</f>
        <v>0</v>
      </c>
      <c r="K21" s="64">
        <f>K96</f>
        <v>0</v>
      </c>
      <c r="L21" s="64">
        <f>L96</f>
        <v>0</v>
      </c>
      <c r="M21" s="12" t="str">
        <f t="shared" si="1"/>
        <v>N/A</v>
      </c>
      <c r="N21" s="66">
        <f>N96</f>
        <v>0</v>
      </c>
    </row>
    <row r="22" spans="1:14" x14ac:dyDescent="0.2">
      <c r="A22" s="131"/>
      <c r="D22" s="137" t="str">
        <f>A98</f>
        <v>3.  Operating Expenses</v>
      </c>
      <c r="G22" s="64">
        <f t="shared" ref="G22:L22" si="4">G118</f>
        <v>463100</v>
      </c>
      <c r="H22" s="64">
        <f t="shared" si="4"/>
        <v>16685</v>
      </c>
      <c r="I22" s="64">
        <f t="shared" si="4"/>
        <v>446415</v>
      </c>
      <c r="J22" s="64">
        <f t="shared" si="4"/>
        <v>7134</v>
      </c>
      <c r="K22" s="64">
        <f t="shared" si="4"/>
        <v>7911</v>
      </c>
      <c r="L22" s="64">
        <f t="shared" si="4"/>
        <v>15045</v>
      </c>
      <c r="M22" s="12">
        <f t="shared" si="1"/>
        <v>0.90170812106682652</v>
      </c>
      <c r="N22" s="66">
        <f>N118</f>
        <v>572409</v>
      </c>
    </row>
    <row r="23" spans="1:14" x14ac:dyDescent="0.2">
      <c r="A23" s="139" t="s">
        <v>40</v>
      </c>
      <c r="B23" s="140" t="s">
        <v>41</v>
      </c>
      <c r="D23" s="137" t="str">
        <f>A120</f>
        <v>4.  Direct Client Support</v>
      </c>
      <c r="G23" s="64">
        <f>G128</f>
        <v>63000</v>
      </c>
      <c r="H23" s="64">
        <f t="shared" ref="H23:N23" si="5">H128</f>
        <v>43600</v>
      </c>
      <c r="I23" s="64">
        <f t="shared" si="5"/>
        <v>19400</v>
      </c>
      <c r="J23" s="64">
        <f t="shared" si="5"/>
        <v>12935</v>
      </c>
      <c r="K23" s="64">
        <f t="shared" si="5"/>
        <v>30982</v>
      </c>
      <c r="L23" s="64">
        <f t="shared" si="5"/>
        <v>43917</v>
      </c>
      <c r="M23" s="12">
        <f t="shared" si="1"/>
        <v>1.0072706422018349</v>
      </c>
      <c r="N23" s="66">
        <f t="shared" si="5"/>
        <v>71065</v>
      </c>
    </row>
    <row r="24" spans="1:14" x14ac:dyDescent="0.2">
      <c r="A24" s="131"/>
      <c r="D24" s="137" t="str">
        <f>A130</f>
        <v>5.  Other</v>
      </c>
      <c r="G24" s="64">
        <f>G136</f>
        <v>0</v>
      </c>
      <c r="H24" s="64">
        <f t="shared" ref="H24:N24" si="6">H136</f>
        <v>0</v>
      </c>
      <c r="I24" s="64">
        <f t="shared" si="6"/>
        <v>0</v>
      </c>
      <c r="J24" s="64">
        <f t="shared" si="6"/>
        <v>0</v>
      </c>
      <c r="K24" s="64">
        <f t="shared" si="6"/>
        <v>0</v>
      </c>
      <c r="L24" s="64">
        <f t="shared" si="6"/>
        <v>0</v>
      </c>
      <c r="M24" s="12" t="str">
        <f t="shared" si="1"/>
        <v>N/A</v>
      </c>
      <c r="N24" s="66">
        <f t="shared" si="6"/>
        <v>0</v>
      </c>
    </row>
    <row r="25" spans="1:14" x14ac:dyDescent="0.2">
      <c r="A25" s="131"/>
      <c r="D25" s="137" t="str">
        <f>A138</f>
        <v>6.  Indirect Administrative Costs</v>
      </c>
      <c r="G25" s="64">
        <f>G145</f>
        <v>63000</v>
      </c>
      <c r="H25" s="64">
        <f t="shared" ref="H25:L25" si="7">H145</f>
        <v>10000</v>
      </c>
      <c r="I25" s="64">
        <f t="shared" si="7"/>
        <v>53000</v>
      </c>
      <c r="J25" s="64">
        <f t="shared" si="7"/>
        <v>4999.9799999999996</v>
      </c>
      <c r="K25" s="64">
        <f t="shared" si="7"/>
        <v>5000</v>
      </c>
      <c r="L25" s="64">
        <f t="shared" si="7"/>
        <v>9999.98</v>
      </c>
      <c r="M25" s="12">
        <f t="shared" si="1"/>
        <v>0.99999799999999994</v>
      </c>
      <c r="N25" s="66">
        <f>N145</f>
        <v>59850</v>
      </c>
    </row>
    <row r="26" spans="1:14" x14ac:dyDescent="0.2">
      <c r="A26" s="131" t="s">
        <v>42</v>
      </c>
      <c r="B26" s="141">
        <v>205285</v>
      </c>
      <c r="D26" s="142" t="str">
        <f>C147</f>
        <v>7.   TOTAL BUDGET</v>
      </c>
      <c r="E26" s="121"/>
      <c r="F26" s="121"/>
      <c r="G26" s="65">
        <f>G147</f>
        <v>2197200</v>
      </c>
      <c r="H26" s="65">
        <f t="shared" ref="H26:L26" si="8">H147</f>
        <v>205285</v>
      </c>
      <c r="I26" s="65">
        <f t="shared" si="8"/>
        <v>1991915</v>
      </c>
      <c r="J26" s="65">
        <f t="shared" si="8"/>
        <v>89538.98</v>
      </c>
      <c r="K26" s="65">
        <f t="shared" si="8"/>
        <v>115746</v>
      </c>
      <c r="L26" s="65">
        <f t="shared" si="8"/>
        <v>205284.97999999998</v>
      </c>
      <c r="M26" s="13">
        <f t="shared" si="1"/>
        <v>0.99999990257446958</v>
      </c>
      <c r="N26" s="67">
        <f>N147</f>
        <v>2136771</v>
      </c>
    </row>
    <row r="27" spans="1:14" x14ac:dyDescent="0.2">
      <c r="A27" s="131" t="s">
        <v>43</v>
      </c>
      <c r="B27" s="76">
        <f>L26</f>
        <v>205284.97999999998</v>
      </c>
      <c r="M27" s="1"/>
      <c r="N27" s="129"/>
    </row>
    <row r="28" spans="1:14" x14ac:dyDescent="0.2">
      <c r="A28" s="131" t="s">
        <v>44</v>
      </c>
      <c r="B28" s="76">
        <f>B26-B27</f>
        <v>2.0000000018626451E-2</v>
      </c>
      <c r="M28" s="1"/>
      <c r="N28" s="129"/>
    </row>
    <row r="29" spans="1:14" x14ac:dyDescent="0.2">
      <c r="A29" s="131"/>
      <c r="M29" s="1"/>
      <c r="N29" s="129"/>
    </row>
    <row r="30" spans="1:14" ht="15" customHeight="1" thickBot="1" x14ac:dyDescent="0.25">
      <c r="A30" s="143"/>
      <c r="B30" s="144"/>
      <c r="C30" s="144"/>
      <c r="D30" s="144"/>
      <c r="E30" s="144"/>
      <c r="F30" s="144"/>
      <c r="G30" s="144"/>
      <c r="H30" s="144"/>
      <c r="I30" s="144"/>
      <c r="J30" s="144"/>
      <c r="K30" s="144"/>
      <c r="L30" s="144"/>
      <c r="M30" s="9"/>
      <c r="N30" s="62"/>
    </row>
    <row r="31" spans="1:14" ht="15" x14ac:dyDescent="0.25">
      <c r="A31" s="145" t="s">
        <v>45</v>
      </c>
      <c r="B31" s="146"/>
      <c r="C31" s="146"/>
      <c r="D31" s="146"/>
      <c r="E31" s="146"/>
      <c r="F31" s="146"/>
      <c r="G31" s="146"/>
      <c r="H31" s="146"/>
      <c r="I31" s="146"/>
      <c r="J31" s="146"/>
      <c r="K31" s="146"/>
      <c r="L31" s="146"/>
      <c r="M31" s="146"/>
      <c r="N31" s="147"/>
    </row>
    <row r="32" spans="1:14" ht="14.25" x14ac:dyDescent="0.2">
      <c r="A32" s="148" t="s">
        <v>46</v>
      </c>
      <c r="B32" s="149"/>
      <c r="C32" s="149"/>
      <c r="D32" s="149"/>
      <c r="E32" s="149"/>
      <c r="F32" s="149"/>
      <c r="G32" s="149"/>
      <c r="H32" s="149"/>
      <c r="I32" s="149"/>
      <c r="J32" s="149"/>
      <c r="K32" s="149"/>
      <c r="L32" s="149"/>
      <c r="M32" s="149"/>
      <c r="N32" s="150"/>
    </row>
    <row r="33" spans="1:14" ht="15" thickBot="1" x14ac:dyDescent="0.25">
      <c r="A33" s="151" t="s">
        <v>47</v>
      </c>
      <c r="B33" s="152"/>
      <c r="C33" s="152"/>
      <c r="D33" s="152"/>
      <c r="E33" s="152"/>
      <c r="F33" s="152"/>
      <c r="G33" s="152"/>
      <c r="H33" s="152"/>
      <c r="I33" s="152"/>
      <c r="J33" s="152"/>
      <c r="K33" s="152"/>
      <c r="L33" s="152"/>
      <c r="M33" s="152"/>
      <c r="N33" s="153"/>
    </row>
    <row r="34" spans="1:14" x14ac:dyDescent="0.2">
      <c r="A34" s="131"/>
      <c r="M34" s="10"/>
      <c r="N34" s="92"/>
    </row>
    <row r="35" spans="1:14" x14ac:dyDescent="0.2">
      <c r="A35" s="154" t="s">
        <v>48</v>
      </c>
      <c r="D35" s="121" t="s">
        <v>49</v>
      </c>
      <c r="F35" s="31"/>
      <c r="G35" s="155">
        <v>45303</v>
      </c>
      <c r="M35" s="10"/>
      <c r="N35" s="92"/>
    </row>
    <row r="36" spans="1:14" x14ac:dyDescent="0.2">
      <c r="A36" s="154" t="s">
        <v>50</v>
      </c>
      <c r="D36" s="121" t="s">
        <v>49</v>
      </c>
      <c r="F36" s="31"/>
      <c r="G36" s="155">
        <v>45510</v>
      </c>
      <c r="M36" s="10"/>
      <c r="N36" s="92"/>
    </row>
    <row r="37" spans="1:14" ht="13.5" thickBot="1" x14ac:dyDescent="0.25">
      <c r="A37" s="156"/>
      <c r="B37" s="144"/>
      <c r="C37" s="144"/>
      <c r="D37" s="144"/>
      <c r="E37" s="144"/>
      <c r="F37" s="157"/>
      <c r="G37" s="144"/>
      <c r="H37" s="144"/>
      <c r="I37" s="144"/>
      <c r="J37" s="144"/>
      <c r="K37" s="144"/>
      <c r="L37" s="144"/>
      <c r="M37" s="9"/>
      <c r="N37" s="62"/>
    </row>
    <row r="38" spans="1:14" ht="13.5" thickBot="1" x14ac:dyDescent="0.25">
      <c r="A38" s="156"/>
      <c r="B38" s="158"/>
      <c r="C38" s="144"/>
      <c r="D38" s="158"/>
      <c r="E38" s="158"/>
      <c r="F38" s="158"/>
      <c r="G38" s="144"/>
      <c r="H38" s="144"/>
      <c r="I38" s="144"/>
      <c r="J38" s="144"/>
      <c r="K38" s="144"/>
      <c r="L38" s="144"/>
      <c r="M38" s="144"/>
      <c r="N38" s="159"/>
    </row>
    <row r="39" spans="1:14" ht="13.5" hidden="1" thickBot="1" x14ac:dyDescent="0.25">
      <c r="A39" s="121"/>
      <c r="D39" s="121"/>
      <c r="E39" s="121"/>
      <c r="F39" s="121"/>
      <c r="G39" s="30"/>
      <c r="H39" s="30"/>
      <c r="I39" s="30"/>
      <c r="J39" s="30"/>
      <c r="K39" s="30"/>
      <c r="L39" s="30"/>
      <c r="M39" s="26"/>
      <c r="N39" s="30"/>
    </row>
    <row r="40" spans="1:14" hidden="1" x14ac:dyDescent="0.2">
      <c r="A40" s="132" t="s">
        <v>51</v>
      </c>
      <c r="B40" s="133"/>
      <c r="C40" s="133" t="s">
        <v>52</v>
      </c>
      <c r="D40" s="160"/>
      <c r="E40" s="160"/>
      <c r="F40" s="161"/>
      <c r="G40" s="161"/>
      <c r="H40" s="161"/>
      <c r="I40" s="95"/>
      <c r="J40" s="95"/>
      <c r="K40" s="94"/>
      <c r="L40" s="95"/>
      <c r="M40" s="95"/>
      <c r="N40" s="60"/>
    </row>
    <row r="41" spans="1:14" hidden="1" x14ac:dyDescent="0.2">
      <c r="A41" s="131" t="s">
        <v>53</v>
      </c>
      <c r="C41" s="1" t="s">
        <v>54</v>
      </c>
      <c r="D41" s="121"/>
      <c r="E41" s="121"/>
      <c r="H41" s="162"/>
      <c r="J41" s="30"/>
      <c r="K41" s="30"/>
      <c r="L41" s="30"/>
      <c r="M41" s="26"/>
      <c r="N41" s="61"/>
    </row>
    <row r="42" spans="1:14" ht="13.5" hidden="1" thickBot="1" x14ac:dyDescent="0.25">
      <c r="A42" s="143" t="s">
        <v>41</v>
      </c>
      <c r="B42" s="144"/>
      <c r="C42" s="144" t="s">
        <v>55</v>
      </c>
      <c r="D42" s="144"/>
      <c r="E42" s="144"/>
      <c r="F42" s="144"/>
      <c r="G42" s="144"/>
      <c r="H42" s="163"/>
      <c r="I42" s="144"/>
      <c r="J42" s="144"/>
      <c r="K42" s="144"/>
      <c r="L42" s="144"/>
      <c r="M42" s="9"/>
      <c r="N42" s="62"/>
    </row>
    <row r="43" spans="1:14" ht="15.75" thickBot="1" x14ac:dyDescent="0.3">
      <c r="A43" s="164" t="s">
        <v>56</v>
      </c>
      <c r="B43" s="152"/>
      <c r="C43" s="152"/>
      <c r="D43" s="152"/>
      <c r="E43" s="152"/>
      <c r="F43" s="152"/>
      <c r="G43" s="152"/>
      <c r="H43" s="152"/>
      <c r="I43" s="152"/>
      <c r="J43" s="152"/>
      <c r="K43" s="152"/>
      <c r="L43" s="152"/>
      <c r="M43" s="96"/>
      <c r="N43" s="153"/>
    </row>
    <row r="44" spans="1:14" ht="13.5" thickBot="1" x14ac:dyDescent="0.25"/>
    <row r="45" spans="1:14" x14ac:dyDescent="0.2">
      <c r="A45" s="165" t="s">
        <v>57</v>
      </c>
      <c r="B45" s="166"/>
      <c r="C45" s="166"/>
      <c r="D45" s="166"/>
      <c r="E45" s="166"/>
      <c r="F45" s="167"/>
      <c r="G45" s="168"/>
      <c r="H45" s="168"/>
      <c r="I45" s="168"/>
      <c r="J45" s="168"/>
      <c r="K45" s="168"/>
      <c r="L45" s="168"/>
      <c r="M45" s="112"/>
      <c r="N45" s="113"/>
    </row>
    <row r="46" spans="1:14" s="173" customFormat="1" ht="11.25" x14ac:dyDescent="0.2">
      <c r="A46" s="169" t="s">
        <v>58</v>
      </c>
      <c r="B46" s="170"/>
      <c r="C46" s="170"/>
      <c r="D46" s="170"/>
      <c r="E46" s="170"/>
      <c r="F46" s="171"/>
      <c r="G46" s="172"/>
      <c r="H46" s="172"/>
      <c r="I46" s="172"/>
      <c r="J46" s="172"/>
      <c r="K46" s="172"/>
      <c r="L46" s="172"/>
      <c r="M46" s="6"/>
      <c r="N46" s="114"/>
    </row>
    <row r="47" spans="1:14" s="173" customFormat="1" ht="33.75" x14ac:dyDescent="0.2">
      <c r="A47" s="174" t="s">
        <v>59</v>
      </c>
      <c r="B47" s="175" t="s">
        <v>60</v>
      </c>
      <c r="C47" s="176" t="s">
        <v>61</v>
      </c>
      <c r="D47" s="176" t="s">
        <v>62</v>
      </c>
      <c r="E47" s="176"/>
      <c r="G47" s="176" t="str">
        <f>G$18</f>
        <v>TOTAL
PROGRAM
BUDGET</v>
      </c>
      <c r="H47" s="177" t="str">
        <f t="shared" ref="H47:N47" si="9">H$18</f>
        <v>HSGP GRANT
BUDGET</v>
      </c>
      <c r="I47" s="176" t="str">
        <f t="shared" si="9"/>
        <v>NON-CITY PROGRAM BUDGET</v>
      </c>
      <c r="J47" s="176" t="str">
        <f t="shared" si="9"/>
        <v>HSGP
MID-YEAR EXPEND.</v>
      </c>
      <c r="K47" s="176" t="str">
        <f t="shared" si="9"/>
        <v>HSGP
YEAR-END EXPEND.</v>
      </c>
      <c r="L47" s="176" t="str">
        <f t="shared" si="9"/>
        <v>HSGP TOTAL EXPEND.</v>
      </c>
      <c r="M47" s="18" t="str">
        <f t="shared" si="9"/>
        <v>HSGP PERCENT EXPENDED</v>
      </c>
      <c r="N47" s="115" t="str">
        <f t="shared" si="9"/>
        <v>YEAR-END
 TOTAL PROGRAM EXPEND.</v>
      </c>
    </row>
    <row r="48" spans="1:14" hidden="1" outlineLevel="1" x14ac:dyDescent="0.2">
      <c r="A48" s="178" t="s">
        <v>63</v>
      </c>
      <c r="B48" s="179" t="s">
        <v>64</v>
      </c>
      <c r="C48" s="180" t="s">
        <v>52</v>
      </c>
      <c r="D48" s="181">
        <v>1</v>
      </c>
      <c r="E48" s="182"/>
      <c r="G48" s="99">
        <v>147500</v>
      </c>
      <c r="H48" s="99">
        <v>9000</v>
      </c>
      <c r="I48" s="64">
        <f>G48-H48</f>
        <v>138500</v>
      </c>
      <c r="J48" s="111">
        <v>4682</v>
      </c>
      <c r="K48" s="111">
        <v>4691</v>
      </c>
      <c r="L48" s="183">
        <f t="shared" ref="L48:L74" si="10">SUM(J48:K48)</f>
        <v>9373</v>
      </c>
      <c r="M48" s="12">
        <f t="shared" ref="M48:M78" si="11">IFERROR(L48/H48,"N/A")</f>
        <v>1.0414444444444444</v>
      </c>
      <c r="N48" s="184">
        <v>156217</v>
      </c>
    </row>
    <row r="49" spans="1:14" hidden="1" outlineLevel="1" x14ac:dyDescent="0.2">
      <c r="A49" s="178" t="s">
        <v>65</v>
      </c>
      <c r="B49" s="179" t="s">
        <v>66</v>
      </c>
      <c r="C49" s="180" t="s">
        <v>52</v>
      </c>
      <c r="D49" s="181">
        <v>1</v>
      </c>
      <c r="E49" s="182"/>
      <c r="G49" s="99">
        <v>84000</v>
      </c>
      <c r="H49" s="99">
        <v>5000</v>
      </c>
      <c r="I49" s="68">
        <f t="shared" ref="I49:I62" si="12">G49-H49</f>
        <v>79000</v>
      </c>
      <c r="J49" s="111">
        <v>3875</v>
      </c>
      <c r="K49" s="111">
        <v>1026</v>
      </c>
      <c r="L49" s="183">
        <f t="shared" si="10"/>
        <v>4901</v>
      </c>
      <c r="M49" s="12">
        <f t="shared" si="11"/>
        <v>0.98019999999999996</v>
      </c>
      <c r="N49" s="184">
        <v>74089</v>
      </c>
    </row>
    <row r="50" spans="1:14" hidden="1" outlineLevel="1" x14ac:dyDescent="0.2">
      <c r="A50" s="178" t="s">
        <v>67</v>
      </c>
      <c r="B50" s="179" t="s">
        <v>68</v>
      </c>
      <c r="C50" s="180" t="s">
        <v>52</v>
      </c>
      <c r="D50" s="181">
        <v>1</v>
      </c>
      <c r="E50" s="182"/>
      <c r="G50" s="99">
        <v>62500</v>
      </c>
      <c r="H50" s="99">
        <v>0</v>
      </c>
      <c r="I50" s="68">
        <f>G50-H50</f>
        <v>62500</v>
      </c>
      <c r="J50" s="111">
        <v>0</v>
      </c>
      <c r="K50" s="111">
        <v>0</v>
      </c>
      <c r="L50" s="183">
        <f>SUM(J50:K50)</f>
        <v>0</v>
      </c>
      <c r="M50" s="12" t="str">
        <f>IFERROR(L50/H50,"N/A")</f>
        <v>N/A</v>
      </c>
      <c r="N50" s="184">
        <v>69704</v>
      </c>
    </row>
    <row r="51" spans="1:14" hidden="1" outlineLevel="1" x14ac:dyDescent="0.2">
      <c r="A51" s="178" t="s">
        <v>69</v>
      </c>
      <c r="B51" s="179" t="s">
        <v>70</v>
      </c>
      <c r="C51" s="180" t="s">
        <v>52</v>
      </c>
      <c r="D51" s="181">
        <v>1</v>
      </c>
      <c r="E51" s="182"/>
      <c r="G51" s="99">
        <v>85000</v>
      </c>
      <c r="H51" s="99">
        <v>0</v>
      </c>
      <c r="I51" s="68">
        <f>G51-H51</f>
        <v>85000</v>
      </c>
      <c r="J51" s="111">
        <v>0</v>
      </c>
      <c r="K51" s="111">
        <v>0</v>
      </c>
      <c r="L51" s="183">
        <f>SUM(J51:K51)</f>
        <v>0</v>
      </c>
      <c r="M51" s="12" t="str">
        <f>IFERROR(L51/H51,"N/A")</f>
        <v>N/A</v>
      </c>
      <c r="N51" s="184">
        <v>90438</v>
      </c>
    </row>
    <row r="52" spans="1:14" collapsed="1" x14ac:dyDescent="0.2">
      <c r="A52" s="178"/>
      <c r="B52" s="179"/>
      <c r="C52" s="180" t="s">
        <v>52</v>
      </c>
      <c r="D52" s="181">
        <f>SUM(D48:D51)</f>
        <v>4</v>
      </c>
      <c r="E52" s="182"/>
      <c r="G52" s="99">
        <f>SUM(G48:G51)</f>
        <v>379000</v>
      </c>
      <c r="H52" s="99">
        <f t="shared" ref="H52:L52" si="13">SUM(H48:H51)</f>
        <v>14000</v>
      </c>
      <c r="I52" s="110">
        <f t="shared" si="13"/>
        <v>365000</v>
      </c>
      <c r="J52" s="111">
        <f t="shared" si="13"/>
        <v>8557</v>
      </c>
      <c r="K52" s="111">
        <f t="shared" si="13"/>
        <v>5717</v>
      </c>
      <c r="L52" s="110">
        <f t="shared" si="13"/>
        <v>14274</v>
      </c>
      <c r="M52" s="12">
        <f>IFERROR(L52/H52,"N/A")</f>
        <v>1.0195714285714286</v>
      </c>
      <c r="N52" s="184">
        <f>SUM(N48:N51)</f>
        <v>390448</v>
      </c>
    </row>
    <row r="53" spans="1:14" hidden="1" outlineLevel="1" x14ac:dyDescent="0.2">
      <c r="A53" s="178" t="s">
        <v>71</v>
      </c>
      <c r="B53" s="179" t="s">
        <v>72</v>
      </c>
      <c r="C53" s="180" t="s">
        <v>54</v>
      </c>
      <c r="D53" s="181">
        <v>1</v>
      </c>
      <c r="E53" s="182"/>
      <c r="G53" s="99">
        <v>73000</v>
      </c>
      <c r="H53" s="99">
        <v>9000</v>
      </c>
      <c r="I53" s="68">
        <f t="shared" si="12"/>
        <v>64000</v>
      </c>
      <c r="J53" s="111">
        <v>4494</v>
      </c>
      <c r="K53" s="111">
        <v>4608</v>
      </c>
      <c r="L53" s="183">
        <f t="shared" si="10"/>
        <v>9102</v>
      </c>
      <c r="M53" s="12">
        <f t="shared" si="11"/>
        <v>1.0113333333333334</v>
      </c>
      <c r="N53" s="184">
        <v>53239</v>
      </c>
    </row>
    <row r="54" spans="1:14" hidden="1" outlineLevel="1" x14ac:dyDescent="0.2">
      <c r="A54" s="178" t="s">
        <v>73</v>
      </c>
      <c r="B54" s="179" t="s">
        <v>74</v>
      </c>
      <c r="C54" s="180" t="s">
        <v>54</v>
      </c>
      <c r="D54" s="181">
        <v>1</v>
      </c>
      <c r="E54" s="182"/>
      <c r="G54" s="99">
        <v>49000</v>
      </c>
      <c r="H54" s="99">
        <v>6000</v>
      </c>
      <c r="I54" s="68">
        <f t="shared" si="12"/>
        <v>43000</v>
      </c>
      <c r="J54" s="111">
        <v>3203</v>
      </c>
      <c r="K54" s="111">
        <v>3123</v>
      </c>
      <c r="L54" s="183">
        <f t="shared" si="10"/>
        <v>6326</v>
      </c>
      <c r="M54" s="12">
        <f t="shared" si="11"/>
        <v>1.0543333333333333</v>
      </c>
      <c r="N54" s="184">
        <v>55084</v>
      </c>
    </row>
    <row r="55" spans="1:14" hidden="1" outlineLevel="1" x14ac:dyDescent="0.2">
      <c r="A55" s="178" t="s">
        <v>75</v>
      </c>
      <c r="B55" s="179" t="s">
        <v>76</v>
      </c>
      <c r="C55" s="180" t="s">
        <v>54</v>
      </c>
      <c r="D55" s="181">
        <v>1</v>
      </c>
      <c r="E55" s="182"/>
      <c r="G55" s="99">
        <v>35000</v>
      </c>
      <c r="H55" s="99">
        <v>7800</v>
      </c>
      <c r="I55" s="68">
        <f t="shared" si="12"/>
        <v>27200</v>
      </c>
      <c r="J55" s="111">
        <v>3911</v>
      </c>
      <c r="K55" s="111">
        <v>4148</v>
      </c>
      <c r="L55" s="183">
        <f t="shared" si="10"/>
        <v>8059</v>
      </c>
      <c r="M55" s="12">
        <f t="shared" si="11"/>
        <v>1.0332051282051282</v>
      </c>
      <c r="N55" s="184">
        <v>35841</v>
      </c>
    </row>
    <row r="56" spans="1:14" hidden="1" outlineLevel="1" x14ac:dyDescent="0.2">
      <c r="A56" s="178" t="s">
        <v>77</v>
      </c>
      <c r="B56" s="179" t="s">
        <v>78</v>
      </c>
      <c r="C56" s="180" t="s">
        <v>54</v>
      </c>
      <c r="D56" s="181">
        <v>1</v>
      </c>
      <c r="E56" s="182"/>
      <c r="G56" s="99">
        <v>65000</v>
      </c>
      <c r="H56" s="99">
        <v>0</v>
      </c>
      <c r="I56" s="68">
        <f>G56-H56</f>
        <v>65000</v>
      </c>
      <c r="J56" s="111">
        <v>0</v>
      </c>
      <c r="K56" s="111">
        <v>0</v>
      </c>
      <c r="L56" s="183">
        <f>SUM(J56:K56)</f>
        <v>0</v>
      </c>
      <c r="M56" s="12" t="str">
        <f>IFERROR(L56/H56,"N/A")</f>
        <v>N/A</v>
      </c>
      <c r="N56" s="184">
        <v>14895</v>
      </c>
    </row>
    <row r="57" spans="1:14" collapsed="1" x14ac:dyDescent="0.2">
      <c r="A57" s="178"/>
      <c r="B57" s="179"/>
      <c r="C57" s="180" t="s">
        <v>54</v>
      </c>
      <c r="D57" s="181">
        <f>SUM(D53:D56)</f>
        <v>4</v>
      </c>
      <c r="E57" s="182"/>
      <c r="G57" s="99">
        <f>SUM(G53:G56)</f>
        <v>222000</v>
      </c>
      <c r="H57" s="99">
        <f t="shared" ref="H57:N57" si="14">SUM(H53:H56)</f>
        <v>22800</v>
      </c>
      <c r="I57" s="110">
        <f t="shared" si="14"/>
        <v>199200</v>
      </c>
      <c r="J57" s="111">
        <f t="shared" si="14"/>
        <v>11608</v>
      </c>
      <c r="K57" s="111">
        <f t="shared" si="14"/>
        <v>11879</v>
      </c>
      <c r="L57" s="110">
        <f t="shared" si="14"/>
        <v>23487</v>
      </c>
      <c r="M57" s="12">
        <f>IFERROR(L57/H57,"N/A")</f>
        <v>1.0301315789473684</v>
      </c>
      <c r="N57" s="116">
        <f t="shared" si="14"/>
        <v>159059</v>
      </c>
    </row>
    <row r="58" spans="1:14" hidden="1" outlineLevel="1" x14ac:dyDescent="0.2">
      <c r="A58" s="178" t="s">
        <v>79</v>
      </c>
      <c r="B58" s="179" t="s">
        <v>80</v>
      </c>
      <c r="C58" s="180" t="s">
        <v>55</v>
      </c>
      <c r="D58" s="181">
        <v>1</v>
      </c>
      <c r="E58" s="182"/>
      <c r="G58" s="99">
        <v>68000</v>
      </c>
      <c r="H58" s="99">
        <v>36000</v>
      </c>
      <c r="I58" s="68">
        <f>G58-H58</f>
        <v>32000</v>
      </c>
      <c r="J58" s="111">
        <v>22083</v>
      </c>
      <c r="K58" s="111">
        <v>14329</v>
      </c>
      <c r="L58" s="183">
        <f>SUM(J58:K58)</f>
        <v>36412</v>
      </c>
      <c r="M58" s="12">
        <f>IFERROR(L58/H58,"N/A")</f>
        <v>1.0114444444444444</v>
      </c>
      <c r="N58" s="184">
        <v>68739</v>
      </c>
    </row>
    <row r="59" spans="1:14" hidden="1" outlineLevel="1" x14ac:dyDescent="0.2">
      <c r="A59" s="178" t="s">
        <v>81</v>
      </c>
      <c r="B59" s="179" t="s">
        <v>82</v>
      </c>
      <c r="C59" s="180" t="s">
        <v>55</v>
      </c>
      <c r="D59" s="181">
        <v>1</v>
      </c>
      <c r="E59" s="182"/>
      <c r="G59" s="99">
        <v>48500</v>
      </c>
      <c r="H59" s="99">
        <v>24000</v>
      </c>
      <c r="I59" s="68">
        <f t="shared" si="12"/>
        <v>24500</v>
      </c>
      <c r="J59" s="111">
        <v>8173</v>
      </c>
      <c r="K59" s="111">
        <v>15567</v>
      </c>
      <c r="L59" s="183">
        <f t="shared" si="10"/>
        <v>23740</v>
      </c>
      <c r="M59" s="12">
        <f t="shared" si="11"/>
        <v>0.98916666666666664</v>
      </c>
      <c r="N59" s="184">
        <v>50434</v>
      </c>
    </row>
    <row r="60" spans="1:14" hidden="1" outlineLevel="1" x14ac:dyDescent="0.2">
      <c r="A60" s="178" t="s">
        <v>83</v>
      </c>
      <c r="B60" s="179" t="s">
        <v>84</v>
      </c>
      <c r="C60" s="180" t="s">
        <v>55</v>
      </c>
      <c r="D60" s="181">
        <v>1</v>
      </c>
      <c r="E60" s="182"/>
      <c r="G60" s="99">
        <v>45000</v>
      </c>
      <c r="H60" s="99">
        <v>13000</v>
      </c>
      <c r="I60" s="68">
        <f t="shared" si="12"/>
        <v>32000</v>
      </c>
      <c r="J60" s="111">
        <v>2419</v>
      </c>
      <c r="K60" s="111">
        <v>10663</v>
      </c>
      <c r="L60" s="183">
        <f t="shared" si="10"/>
        <v>13082</v>
      </c>
      <c r="M60" s="12">
        <f t="shared" si="11"/>
        <v>1.0063076923076923</v>
      </c>
      <c r="N60" s="184">
        <v>35439</v>
      </c>
    </row>
    <row r="61" spans="1:14" hidden="1" outlineLevel="1" x14ac:dyDescent="0.2">
      <c r="A61" s="185" t="s">
        <v>85</v>
      </c>
      <c r="B61" s="179" t="s">
        <v>86</v>
      </c>
      <c r="C61" s="180" t="s">
        <v>55</v>
      </c>
      <c r="D61" s="181">
        <v>1</v>
      </c>
      <c r="E61" s="182"/>
      <c r="G61" s="99">
        <v>41000</v>
      </c>
      <c r="H61" s="99">
        <v>0</v>
      </c>
      <c r="I61" s="68">
        <f t="shared" si="12"/>
        <v>41000</v>
      </c>
      <c r="J61" s="111">
        <v>0</v>
      </c>
      <c r="K61" s="111">
        <v>0</v>
      </c>
      <c r="L61" s="183">
        <f t="shared" si="10"/>
        <v>0</v>
      </c>
      <c r="M61" s="12" t="str">
        <f t="shared" si="11"/>
        <v>N/A</v>
      </c>
      <c r="N61" s="184">
        <v>26444</v>
      </c>
    </row>
    <row r="62" spans="1:14" hidden="1" outlineLevel="1" x14ac:dyDescent="0.2">
      <c r="A62" s="178" t="s">
        <v>87</v>
      </c>
      <c r="B62" s="179" t="s">
        <v>88</v>
      </c>
      <c r="C62" s="180" t="s">
        <v>55</v>
      </c>
      <c r="D62" s="181">
        <v>1</v>
      </c>
      <c r="E62" s="182"/>
      <c r="G62" s="99">
        <v>42000</v>
      </c>
      <c r="H62" s="99">
        <v>0</v>
      </c>
      <c r="I62" s="68">
        <f t="shared" si="12"/>
        <v>42000</v>
      </c>
      <c r="J62" s="111">
        <v>0</v>
      </c>
      <c r="K62" s="111">
        <v>0</v>
      </c>
      <c r="L62" s="183">
        <f t="shared" si="10"/>
        <v>0</v>
      </c>
      <c r="M62" s="12" t="str">
        <f t="shared" si="11"/>
        <v>N/A</v>
      </c>
      <c r="N62" s="184">
        <v>35405</v>
      </c>
    </row>
    <row r="63" spans="1:14" hidden="1" outlineLevel="1" x14ac:dyDescent="0.2">
      <c r="A63" s="178" t="s">
        <v>89</v>
      </c>
      <c r="B63" s="179" t="s">
        <v>90</v>
      </c>
      <c r="C63" s="180" t="s">
        <v>55</v>
      </c>
      <c r="D63" s="181">
        <v>1</v>
      </c>
      <c r="E63" s="182"/>
      <c r="G63" s="99">
        <v>42000</v>
      </c>
      <c r="H63" s="99">
        <v>0</v>
      </c>
      <c r="I63" s="68">
        <f t="shared" ref="I63:I73" si="15">G63-H63</f>
        <v>42000</v>
      </c>
      <c r="J63" s="111">
        <v>0</v>
      </c>
      <c r="K63" s="111">
        <v>0</v>
      </c>
      <c r="L63" s="183">
        <f t="shared" ref="L63:L73" si="16">SUM(J63:K63)</f>
        <v>0</v>
      </c>
      <c r="M63" s="12" t="str">
        <f t="shared" ref="M63:M73" si="17">IFERROR(L63/H63,"N/A")</f>
        <v>N/A</v>
      </c>
      <c r="N63" s="184">
        <v>50306</v>
      </c>
    </row>
    <row r="64" spans="1:14" hidden="1" outlineLevel="1" x14ac:dyDescent="0.2">
      <c r="A64" s="178" t="s">
        <v>91</v>
      </c>
      <c r="B64" s="179" t="s">
        <v>92</v>
      </c>
      <c r="C64" s="180" t="s">
        <v>55</v>
      </c>
      <c r="D64" s="181">
        <v>1</v>
      </c>
      <c r="E64" s="182"/>
      <c r="G64" s="99">
        <v>45500</v>
      </c>
      <c r="H64" s="99">
        <v>0</v>
      </c>
      <c r="I64" s="68">
        <f t="shared" si="15"/>
        <v>45500</v>
      </c>
      <c r="J64" s="111">
        <v>0</v>
      </c>
      <c r="K64" s="111">
        <v>0</v>
      </c>
      <c r="L64" s="183">
        <f t="shared" si="16"/>
        <v>0</v>
      </c>
      <c r="M64" s="12" t="str">
        <f t="shared" si="17"/>
        <v>N/A</v>
      </c>
      <c r="N64" s="184">
        <v>43563</v>
      </c>
    </row>
    <row r="65" spans="1:14" hidden="1" outlineLevel="1" x14ac:dyDescent="0.2">
      <c r="A65" s="178" t="s">
        <v>93</v>
      </c>
      <c r="B65" s="179" t="s">
        <v>94</v>
      </c>
      <c r="C65" s="180" t="s">
        <v>55</v>
      </c>
      <c r="D65" s="181">
        <v>1</v>
      </c>
      <c r="E65" s="182"/>
      <c r="G65" s="99">
        <v>43500</v>
      </c>
      <c r="H65" s="99">
        <v>0</v>
      </c>
      <c r="I65" s="68">
        <f t="shared" si="15"/>
        <v>43500</v>
      </c>
      <c r="J65" s="111">
        <v>0</v>
      </c>
      <c r="K65" s="111">
        <v>0</v>
      </c>
      <c r="L65" s="183">
        <f t="shared" si="16"/>
        <v>0</v>
      </c>
      <c r="M65" s="12" t="str">
        <f t="shared" si="17"/>
        <v>N/A</v>
      </c>
      <c r="N65" s="184">
        <v>47106</v>
      </c>
    </row>
    <row r="66" spans="1:14" hidden="1" outlineLevel="1" x14ac:dyDescent="0.2">
      <c r="A66" s="178" t="s">
        <v>95</v>
      </c>
      <c r="B66" s="179" t="s">
        <v>96</v>
      </c>
      <c r="C66" s="180" t="s">
        <v>55</v>
      </c>
      <c r="D66" s="181">
        <v>1</v>
      </c>
      <c r="E66" s="182"/>
      <c r="G66" s="99">
        <v>46500</v>
      </c>
      <c r="H66" s="99">
        <v>0</v>
      </c>
      <c r="I66" s="68">
        <f t="shared" si="15"/>
        <v>46500</v>
      </c>
      <c r="J66" s="111">
        <v>0</v>
      </c>
      <c r="K66" s="111">
        <v>0</v>
      </c>
      <c r="L66" s="183">
        <f t="shared" si="16"/>
        <v>0</v>
      </c>
      <c r="M66" s="12" t="str">
        <f t="shared" si="17"/>
        <v>N/A</v>
      </c>
      <c r="N66" s="184">
        <v>49544</v>
      </c>
    </row>
    <row r="67" spans="1:14" hidden="1" outlineLevel="1" x14ac:dyDescent="0.2">
      <c r="A67" s="178" t="s">
        <v>97</v>
      </c>
      <c r="B67" s="179" t="s">
        <v>96</v>
      </c>
      <c r="C67" s="180" t="s">
        <v>55</v>
      </c>
      <c r="D67" s="181">
        <v>1</v>
      </c>
      <c r="E67" s="182"/>
      <c r="G67" s="99">
        <v>46500</v>
      </c>
      <c r="H67" s="99">
        <v>0</v>
      </c>
      <c r="I67" s="68">
        <f t="shared" si="15"/>
        <v>46500</v>
      </c>
      <c r="J67" s="111">
        <v>0</v>
      </c>
      <c r="K67" s="111">
        <v>0</v>
      </c>
      <c r="L67" s="183">
        <f t="shared" si="16"/>
        <v>0</v>
      </c>
      <c r="M67" s="12" t="str">
        <f t="shared" si="17"/>
        <v>N/A</v>
      </c>
      <c r="N67" s="184">
        <v>34951</v>
      </c>
    </row>
    <row r="68" spans="1:14" hidden="1" outlineLevel="1" x14ac:dyDescent="0.2">
      <c r="A68" s="178" t="s">
        <v>98</v>
      </c>
      <c r="B68" s="179" t="s">
        <v>96</v>
      </c>
      <c r="C68" s="180" t="s">
        <v>55</v>
      </c>
      <c r="D68" s="181">
        <v>0.5</v>
      </c>
      <c r="E68" s="182"/>
      <c r="G68" s="99">
        <v>7000</v>
      </c>
      <c r="H68" s="99">
        <v>0</v>
      </c>
      <c r="I68" s="68">
        <f t="shared" si="15"/>
        <v>7000</v>
      </c>
      <c r="J68" s="111">
        <v>0</v>
      </c>
      <c r="K68" s="111">
        <v>0</v>
      </c>
      <c r="L68" s="183">
        <f t="shared" si="16"/>
        <v>0</v>
      </c>
      <c r="M68" s="12" t="str">
        <f t="shared" si="17"/>
        <v>N/A</v>
      </c>
      <c r="N68" s="184">
        <v>42810</v>
      </c>
    </row>
    <row r="69" spans="1:14" hidden="1" outlineLevel="1" x14ac:dyDescent="0.2">
      <c r="A69" s="178" t="s">
        <v>99</v>
      </c>
      <c r="B69" s="179" t="s">
        <v>100</v>
      </c>
      <c r="C69" s="180" t="s">
        <v>55</v>
      </c>
      <c r="D69" s="181">
        <v>0.5</v>
      </c>
      <c r="E69" s="182"/>
      <c r="G69" s="99">
        <v>14500</v>
      </c>
      <c r="H69" s="99">
        <v>0</v>
      </c>
      <c r="I69" s="68">
        <f t="shared" si="15"/>
        <v>14500</v>
      </c>
      <c r="J69" s="111">
        <v>0</v>
      </c>
      <c r="K69" s="111">
        <v>0</v>
      </c>
      <c r="L69" s="183">
        <f t="shared" si="16"/>
        <v>0</v>
      </c>
      <c r="M69" s="12" t="str">
        <f t="shared" si="17"/>
        <v>N/A</v>
      </c>
      <c r="N69" s="184">
        <v>26340</v>
      </c>
    </row>
    <row r="70" spans="1:14" hidden="1" outlineLevel="1" x14ac:dyDescent="0.2">
      <c r="A70" s="178" t="s">
        <v>101</v>
      </c>
      <c r="B70" s="179" t="s">
        <v>96</v>
      </c>
      <c r="C70" s="180" t="s">
        <v>55</v>
      </c>
      <c r="D70" s="181">
        <v>1</v>
      </c>
      <c r="E70" s="182"/>
      <c r="G70" s="99">
        <v>45000</v>
      </c>
      <c r="H70" s="99">
        <v>0</v>
      </c>
      <c r="I70" s="68">
        <f t="shared" si="15"/>
        <v>45000</v>
      </c>
      <c r="J70" s="111">
        <v>0</v>
      </c>
      <c r="K70" s="111">
        <v>0</v>
      </c>
      <c r="L70" s="183">
        <f t="shared" si="16"/>
        <v>0</v>
      </c>
      <c r="M70" s="12" t="str">
        <f t="shared" si="17"/>
        <v>N/A</v>
      </c>
      <c r="N70" s="184">
        <v>41528</v>
      </c>
    </row>
    <row r="71" spans="1:14" hidden="1" outlineLevel="1" x14ac:dyDescent="0.2">
      <c r="A71" s="178" t="s">
        <v>102</v>
      </c>
      <c r="B71" s="179" t="s">
        <v>96</v>
      </c>
      <c r="C71" s="180" t="s">
        <v>55</v>
      </c>
      <c r="D71" s="181">
        <v>1</v>
      </c>
      <c r="E71" s="182"/>
      <c r="G71" s="99">
        <v>11000</v>
      </c>
      <c r="H71" s="99">
        <v>0</v>
      </c>
      <c r="I71" s="68">
        <f t="shared" si="15"/>
        <v>11000</v>
      </c>
      <c r="J71" s="111">
        <v>0</v>
      </c>
      <c r="K71" s="111">
        <v>0</v>
      </c>
      <c r="L71" s="183">
        <f t="shared" si="16"/>
        <v>0</v>
      </c>
      <c r="M71" s="12" t="str">
        <f t="shared" si="17"/>
        <v>N/A</v>
      </c>
      <c r="N71" s="184">
        <v>10373</v>
      </c>
    </row>
    <row r="72" spans="1:14" hidden="1" outlineLevel="1" x14ac:dyDescent="0.2">
      <c r="A72" s="178" t="s">
        <v>103</v>
      </c>
      <c r="B72" s="179" t="s">
        <v>104</v>
      </c>
      <c r="C72" s="180" t="s">
        <v>55</v>
      </c>
      <c r="D72" s="181">
        <v>1</v>
      </c>
      <c r="E72" s="182"/>
      <c r="G72" s="99">
        <v>48000</v>
      </c>
      <c r="H72" s="99">
        <v>0</v>
      </c>
      <c r="I72" s="68">
        <f t="shared" si="15"/>
        <v>48000</v>
      </c>
      <c r="J72" s="111">
        <v>0</v>
      </c>
      <c r="K72" s="111">
        <v>0</v>
      </c>
      <c r="L72" s="183">
        <f t="shared" si="16"/>
        <v>0</v>
      </c>
      <c r="M72" s="12" t="str">
        <f t="shared" si="17"/>
        <v>N/A</v>
      </c>
      <c r="N72" s="184">
        <v>12411</v>
      </c>
    </row>
    <row r="73" spans="1:14" hidden="1" outlineLevel="1" x14ac:dyDescent="0.2">
      <c r="A73" s="178" t="s">
        <v>105</v>
      </c>
      <c r="B73" s="179" t="s">
        <v>106</v>
      </c>
      <c r="C73" s="180" t="s">
        <v>55</v>
      </c>
      <c r="D73" s="181">
        <v>1</v>
      </c>
      <c r="E73" s="182"/>
      <c r="G73" s="99">
        <v>40000</v>
      </c>
      <c r="H73" s="99">
        <v>0</v>
      </c>
      <c r="I73" s="68">
        <f t="shared" si="15"/>
        <v>40000</v>
      </c>
      <c r="J73" s="111">
        <v>0</v>
      </c>
      <c r="K73" s="111">
        <v>0</v>
      </c>
      <c r="L73" s="183">
        <f t="shared" si="16"/>
        <v>0</v>
      </c>
      <c r="M73" s="12" t="str">
        <f t="shared" si="17"/>
        <v>N/A</v>
      </c>
      <c r="N73" s="184">
        <v>24487</v>
      </c>
    </row>
    <row r="74" spans="1:14" hidden="1" outlineLevel="1" x14ac:dyDescent="0.2">
      <c r="A74" s="178" t="s">
        <v>107</v>
      </c>
      <c r="B74" s="179" t="s">
        <v>96</v>
      </c>
      <c r="C74" s="180" t="s">
        <v>55</v>
      </c>
      <c r="D74" s="181">
        <v>1</v>
      </c>
      <c r="E74" s="182"/>
      <c r="G74" s="99">
        <v>40000</v>
      </c>
      <c r="H74" s="99">
        <v>0</v>
      </c>
      <c r="I74" s="68">
        <f t="shared" ref="I74" si="18">G74-H74</f>
        <v>40000</v>
      </c>
      <c r="J74" s="111">
        <v>0</v>
      </c>
      <c r="K74" s="111">
        <v>0</v>
      </c>
      <c r="L74" s="183">
        <f t="shared" si="10"/>
        <v>0</v>
      </c>
      <c r="M74" s="12" t="str">
        <f t="shared" si="11"/>
        <v>N/A</v>
      </c>
      <c r="N74" s="184">
        <v>35491</v>
      </c>
    </row>
    <row r="75" spans="1:14" collapsed="1" x14ac:dyDescent="0.2">
      <c r="A75" s="178"/>
      <c r="B75" s="179"/>
      <c r="C75" s="180" t="s">
        <v>55</v>
      </c>
      <c r="D75" s="181">
        <f>SUM(D58:D74)</f>
        <v>16</v>
      </c>
      <c r="E75" s="182"/>
      <c r="G75" s="99">
        <f>SUM(G58:G74)</f>
        <v>674000</v>
      </c>
      <c r="H75" s="99">
        <f t="shared" ref="H75:N75" si="19">SUM(H58:H74)</f>
        <v>73000</v>
      </c>
      <c r="I75" s="110">
        <f t="shared" si="19"/>
        <v>601000</v>
      </c>
      <c r="J75" s="111">
        <f t="shared" si="19"/>
        <v>32675</v>
      </c>
      <c r="K75" s="111">
        <f t="shared" si="19"/>
        <v>40559</v>
      </c>
      <c r="L75" s="110">
        <f t="shared" si="19"/>
        <v>73234</v>
      </c>
      <c r="M75" s="12">
        <f t="shared" si="11"/>
        <v>1.0032054794520548</v>
      </c>
      <c r="N75" s="116">
        <f t="shared" si="19"/>
        <v>635371</v>
      </c>
    </row>
    <row r="76" spans="1:14" x14ac:dyDescent="0.2">
      <c r="A76" s="178"/>
      <c r="B76" s="179"/>
      <c r="C76" s="180"/>
      <c r="D76" s="181"/>
      <c r="E76" s="182"/>
      <c r="G76" s="99">
        <v>0</v>
      </c>
      <c r="H76" s="99">
        <v>0</v>
      </c>
      <c r="I76" s="68">
        <f t="shared" ref="I76:I77" si="20">G76-H76</f>
        <v>0</v>
      </c>
      <c r="J76" s="111">
        <v>0</v>
      </c>
      <c r="K76" s="111">
        <v>0</v>
      </c>
      <c r="L76" s="183">
        <f t="shared" ref="L76:L77" si="21">SUM(J76:K76)</f>
        <v>0</v>
      </c>
      <c r="M76" s="12" t="str">
        <f t="shared" ref="M76:M77" si="22">IFERROR(L76/H76,"N/A")</f>
        <v>N/A</v>
      </c>
      <c r="N76" s="184">
        <v>0</v>
      </c>
    </row>
    <row r="77" spans="1:14" x14ac:dyDescent="0.2">
      <c r="A77" s="178"/>
      <c r="B77" s="179"/>
      <c r="C77" s="186"/>
      <c r="D77" s="187"/>
      <c r="E77" s="188"/>
      <c r="G77" s="99">
        <v>0</v>
      </c>
      <c r="H77" s="99">
        <v>0</v>
      </c>
      <c r="I77" s="68">
        <f t="shared" si="20"/>
        <v>0</v>
      </c>
      <c r="J77" s="111">
        <v>0</v>
      </c>
      <c r="K77" s="111">
        <v>0</v>
      </c>
      <c r="L77" s="183">
        <f t="shared" si="21"/>
        <v>0</v>
      </c>
      <c r="M77" s="12" t="str">
        <f t="shared" si="22"/>
        <v>N/A</v>
      </c>
      <c r="N77" s="184">
        <v>0</v>
      </c>
    </row>
    <row r="78" spans="1:14" x14ac:dyDescent="0.2">
      <c r="A78" s="189"/>
      <c r="B78" s="190"/>
      <c r="C78" s="191" t="s">
        <v>108</v>
      </c>
      <c r="D78" s="192"/>
      <c r="E78" s="192"/>
      <c r="F78" s="190"/>
      <c r="G78" s="117">
        <f>SUM(G52,G57,G75)</f>
        <v>1275000</v>
      </c>
      <c r="H78" s="117">
        <f t="shared" ref="H78:L78" si="23">SUM(H52,H57,H75)</f>
        <v>109800</v>
      </c>
      <c r="I78" s="117">
        <f t="shared" si="23"/>
        <v>1165200</v>
      </c>
      <c r="J78" s="117">
        <f t="shared" si="23"/>
        <v>52840</v>
      </c>
      <c r="K78" s="117">
        <f t="shared" si="23"/>
        <v>58155</v>
      </c>
      <c r="L78" s="117">
        <f t="shared" si="23"/>
        <v>110995</v>
      </c>
      <c r="M78" s="118">
        <f t="shared" si="11"/>
        <v>1.0108834244080145</v>
      </c>
      <c r="N78" s="119">
        <f>SUM(N52,N57,N75)</f>
        <v>1184878</v>
      </c>
    </row>
    <row r="80" spans="1:14" x14ac:dyDescent="0.2">
      <c r="A80" s="193" t="s">
        <v>109</v>
      </c>
      <c r="B80" s="194"/>
      <c r="C80" s="194"/>
      <c r="D80" s="194"/>
      <c r="E80" s="194"/>
      <c r="F80" s="195"/>
      <c r="G80" s="196"/>
      <c r="H80" s="196"/>
      <c r="I80" s="196"/>
      <c r="J80" s="196"/>
      <c r="K80" s="196"/>
      <c r="L80" s="196"/>
      <c r="M80" s="4"/>
      <c r="N80" s="3"/>
    </row>
    <row r="81" spans="1:14" s="173" customFormat="1" ht="11.25" x14ac:dyDescent="0.2">
      <c r="A81" s="197" t="s">
        <v>110</v>
      </c>
      <c r="B81" s="170"/>
      <c r="C81" s="170"/>
      <c r="D81" s="170"/>
      <c r="E81" s="170"/>
      <c r="F81" s="171"/>
      <c r="G81" s="172"/>
      <c r="H81" s="172"/>
      <c r="I81" s="172"/>
      <c r="J81" s="172"/>
      <c r="K81" s="172"/>
      <c r="L81" s="172"/>
      <c r="M81" s="6"/>
      <c r="N81" s="5"/>
    </row>
    <row r="82" spans="1:14" ht="33.75" x14ac:dyDescent="0.2">
      <c r="A82" s="198" t="s">
        <v>111</v>
      </c>
      <c r="B82" s="199"/>
      <c r="C82" s="200"/>
      <c r="D82" s="200"/>
      <c r="E82" s="200"/>
      <c r="F82" s="200"/>
      <c r="G82" s="176" t="str">
        <f>G$18</f>
        <v>TOTAL
PROGRAM
BUDGET</v>
      </c>
      <c r="H82" s="176" t="str">
        <f t="shared" ref="H82:N82" si="24">H$18</f>
        <v>HSGP GRANT
BUDGET</v>
      </c>
      <c r="I82" s="176" t="str">
        <f t="shared" si="24"/>
        <v>NON-CITY PROGRAM BUDGET</v>
      </c>
      <c r="J82" s="176" t="str">
        <f t="shared" si="24"/>
        <v>HSGP
MID-YEAR EXPEND.</v>
      </c>
      <c r="K82" s="176" t="str">
        <f t="shared" si="24"/>
        <v>HSGP
YEAR-END EXPEND.</v>
      </c>
      <c r="L82" s="176" t="str">
        <f t="shared" si="24"/>
        <v>HSGP TOTAL EXPEND.</v>
      </c>
      <c r="M82" s="18" t="str">
        <f t="shared" si="24"/>
        <v>HSGP PERCENT EXPENDED</v>
      </c>
      <c r="N82" s="93" t="str">
        <f t="shared" si="24"/>
        <v>YEAR-END
 TOTAL PROGRAM EXPEND.</v>
      </c>
    </row>
    <row r="83" spans="1:14" x14ac:dyDescent="0.2">
      <c r="A83" s="201" t="s">
        <v>112</v>
      </c>
      <c r="B83" s="202"/>
      <c r="C83" s="202"/>
      <c r="D83" s="203"/>
      <c r="E83" s="204"/>
      <c r="F83" s="205"/>
      <c r="G83" s="100">
        <v>130800</v>
      </c>
      <c r="H83" s="100">
        <v>10000</v>
      </c>
      <c r="I83" s="64">
        <f t="shared" ref="I83:I87" si="25">G83-H83</f>
        <v>120800</v>
      </c>
      <c r="J83" s="111">
        <v>3957</v>
      </c>
      <c r="K83" s="111">
        <v>5022</v>
      </c>
      <c r="L83" s="64">
        <f>SUM(J83:K83)</f>
        <v>8979</v>
      </c>
      <c r="M83" s="12">
        <f>IFERROR(L83/H83,"N/A")</f>
        <v>0.89790000000000003</v>
      </c>
      <c r="N83" s="206">
        <v>107709</v>
      </c>
    </row>
    <row r="84" spans="1:14" x14ac:dyDescent="0.2">
      <c r="A84" s="207" t="s">
        <v>113</v>
      </c>
      <c r="B84" s="202"/>
      <c r="C84" s="101"/>
      <c r="D84" s="203"/>
      <c r="E84" s="204"/>
      <c r="F84" s="205"/>
      <c r="G84" s="100">
        <v>23700</v>
      </c>
      <c r="H84" s="100">
        <v>1200</v>
      </c>
      <c r="I84" s="68">
        <f t="shared" si="25"/>
        <v>22500</v>
      </c>
      <c r="J84" s="111">
        <v>611</v>
      </c>
      <c r="K84" s="208">
        <v>673</v>
      </c>
      <c r="L84" s="68">
        <f t="shared" ref="L84:L87" si="26">SUM(J84:K84)</f>
        <v>1284</v>
      </c>
      <c r="M84" s="11">
        <f t="shared" ref="M84:M87" si="27">IFERROR(L84/H84,"N/A")</f>
        <v>1.07</v>
      </c>
      <c r="N84" s="209">
        <v>9108</v>
      </c>
    </row>
    <row r="85" spans="1:14" x14ac:dyDescent="0.2">
      <c r="A85" s="207" t="s">
        <v>114</v>
      </c>
      <c r="B85" s="202"/>
      <c r="C85" s="101"/>
      <c r="D85" s="203"/>
      <c r="E85" s="204"/>
      <c r="F85" s="205"/>
      <c r="G85" s="100">
        <v>178600</v>
      </c>
      <c r="H85" s="100">
        <v>14000</v>
      </c>
      <c r="I85" s="68">
        <f t="shared" ref="I85" si="28">G85-H85</f>
        <v>164600</v>
      </c>
      <c r="J85" s="111">
        <v>7062</v>
      </c>
      <c r="K85" s="208">
        <v>8003</v>
      </c>
      <c r="L85" s="68">
        <f t="shared" ref="L85" si="29">SUM(J85:K85)</f>
        <v>15065</v>
      </c>
      <c r="M85" s="11">
        <f t="shared" ref="M85" si="30">IFERROR(L85/H85,"N/A")</f>
        <v>1.0760714285714286</v>
      </c>
      <c r="N85" s="209">
        <v>131752</v>
      </c>
    </row>
    <row r="86" spans="1:14" x14ac:dyDescent="0.2">
      <c r="A86" s="210"/>
      <c r="B86" s="202"/>
      <c r="C86" s="101"/>
      <c r="D86" s="203"/>
      <c r="E86" s="204"/>
      <c r="F86" s="205"/>
      <c r="G86" s="100">
        <v>0</v>
      </c>
      <c r="H86" s="100">
        <v>0</v>
      </c>
      <c r="I86" s="68">
        <f t="shared" si="25"/>
        <v>0</v>
      </c>
      <c r="J86" s="111">
        <v>0</v>
      </c>
      <c r="K86" s="208">
        <v>0</v>
      </c>
      <c r="L86" s="68">
        <f t="shared" si="26"/>
        <v>0</v>
      </c>
      <c r="M86" s="11" t="str">
        <f t="shared" si="27"/>
        <v>N/A</v>
      </c>
      <c r="N86" s="209">
        <v>0</v>
      </c>
    </row>
    <row r="87" spans="1:14" x14ac:dyDescent="0.2">
      <c r="A87" s="211"/>
      <c r="B87" s="202"/>
      <c r="C87" s="102"/>
      <c r="D87" s="212"/>
      <c r="E87" s="213"/>
      <c r="F87" s="205"/>
      <c r="G87" s="100">
        <v>0</v>
      </c>
      <c r="H87" s="100">
        <v>0</v>
      </c>
      <c r="I87" s="68">
        <f t="shared" si="25"/>
        <v>0</v>
      </c>
      <c r="J87" s="111">
        <v>0</v>
      </c>
      <c r="K87" s="208">
        <v>0</v>
      </c>
      <c r="L87" s="68">
        <f t="shared" si="26"/>
        <v>0</v>
      </c>
      <c r="M87" s="11" t="str">
        <f t="shared" si="27"/>
        <v>N/A</v>
      </c>
      <c r="N87" s="209">
        <v>0</v>
      </c>
    </row>
    <row r="88" spans="1:14" x14ac:dyDescent="0.2">
      <c r="A88" s="143"/>
      <c r="B88" s="144"/>
      <c r="C88" s="214" t="s">
        <v>115</v>
      </c>
      <c r="D88" s="215"/>
      <c r="E88" s="215"/>
      <c r="F88" s="216"/>
      <c r="G88" s="69">
        <f t="shared" ref="G88:L88" si="31">SUM(G83:G87)</f>
        <v>333100</v>
      </c>
      <c r="H88" s="69">
        <f t="shared" si="31"/>
        <v>25200</v>
      </c>
      <c r="I88" s="69">
        <f t="shared" si="31"/>
        <v>307900</v>
      </c>
      <c r="J88" s="69">
        <f t="shared" si="31"/>
        <v>11630</v>
      </c>
      <c r="K88" s="69">
        <f t="shared" si="31"/>
        <v>13698</v>
      </c>
      <c r="L88" s="69">
        <f t="shared" si="31"/>
        <v>25328</v>
      </c>
      <c r="M88" s="19">
        <f>IFERROR(L88/H88,"N/A")</f>
        <v>1.005079365079365</v>
      </c>
      <c r="N88" s="70">
        <f>SUM(N83:N87)</f>
        <v>248569</v>
      </c>
    </row>
    <row r="90" spans="1:14" s="173" customFormat="1" x14ac:dyDescent="0.2">
      <c r="A90" s="193" t="s">
        <v>116</v>
      </c>
      <c r="B90" s="194"/>
      <c r="C90" s="194"/>
      <c r="D90" s="194"/>
      <c r="E90" s="194"/>
      <c r="F90" s="195"/>
      <c r="G90" s="196"/>
      <c r="H90" s="196"/>
      <c r="I90" s="196"/>
      <c r="J90" s="196"/>
      <c r="K90" s="196"/>
      <c r="L90" s="196"/>
      <c r="M90" s="4"/>
      <c r="N90" s="3"/>
    </row>
    <row r="91" spans="1:14" s="173" customFormat="1" ht="11.25" x14ac:dyDescent="0.2">
      <c r="A91" s="197" t="s">
        <v>117</v>
      </c>
      <c r="B91" s="170"/>
      <c r="C91" s="170"/>
      <c r="D91" s="170"/>
      <c r="E91" s="170"/>
      <c r="F91" s="171"/>
      <c r="G91" s="172"/>
      <c r="H91" s="172"/>
      <c r="I91" s="172"/>
      <c r="J91" s="172"/>
      <c r="K91" s="172"/>
      <c r="L91" s="172"/>
      <c r="M91" s="6"/>
      <c r="N91" s="5"/>
    </row>
    <row r="92" spans="1:14" ht="33.75" x14ac:dyDescent="0.2">
      <c r="A92" s="198" t="s">
        <v>111</v>
      </c>
      <c r="B92" s="199"/>
      <c r="C92" s="200"/>
      <c r="D92" s="200"/>
      <c r="E92" s="200"/>
      <c r="F92" s="200"/>
      <c r="G92" s="176" t="str">
        <f>G$18</f>
        <v>TOTAL
PROGRAM
BUDGET</v>
      </c>
      <c r="H92" s="176" t="str">
        <f t="shared" ref="H92:N92" si="32">H$18</f>
        <v>HSGP GRANT
BUDGET</v>
      </c>
      <c r="I92" s="176" t="str">
        <f t="shared" si="32"/>
        <v>NON-CITY PROGRAM BUDGET</v>
      </c>
      <c r="J92" s="176" t="str">
        <f t="shared" si="32"/>
        <v>HSGP
MID-YEAR EXPEND.</v>
      </c>
      <c r="K92" s="176" t="str">
        <f t="shared" si="32"/>
        <v>HSGP
YEAR-END EXPEND.</v>
      </c>
      <c r="L92" s="176" t="str">
        <f t="shared" si="32"/>
        <v>HSGP TOTAL EXPEND.</v>
      </c>
      <c r="M92" s="18" t="str">
        <f t="shared" si="32"/>
        <v>HSGP PERCENT EXPENDED</v>
      </c>
      <c r="N92" s="93" t="str">
        <f t="shared" si="32"/>
        <v>YEAR-END
 TOTAL PROGRAM EXPEND.</v>
      </c>
    </row>
    <row r="93" spans="1:14" x14ac:dyDescent="0.2">
      <c r="A93" s="217"/>
      <c r="B93" s="218"/>
      <c r="C93" s="103"/>
      <c r="D93" s="219"/>
      <c r="E93" s="220"/>
      <c r="F93" s="205"/>
      <c r="G93" s="99">
        <v>0</v>
      </c>
      <c r="H93" s="99">
        <v>0</v>
      </c>
      <c r="I93" s="64">
        <f>G93-H93</f>
        <v>0</v>
      </c>
      <c r="J93" s="111">
        <v>0</v>
      </c>
      <c r="K93" s="111">
        <v>0</v>
      </c>
      <c r="L93" s="64">
        <f>SUM(J93:K93)</f>
        <v>0</v>
      </c>
      <c r="M93" s="12" t="str">
        <f>IFERROR(L93/H93,"N/A")</f>
        <v>N/A</v>
      </c>
      <c r="N93" s="206">
        <v>0</v>
      </c>
    </row>
    <row r="94" spans="1:14" x14ac:dyDescent="0.2">
      <c r="A94" s="221"/>
      <c r="B94" s="218"/>
      <c r="C94" s="103"/>
      <c r="D94" s="219"/>
      <c r="E94" s="220"/>
      <c r="F94" s="205"/>
      <c r="G94" s="100">
        <v>0</v>
      </c>
      <c r="H94" s="100">
        <v>0</v>
      </c>
      <c r="I94" s="71">
        <f t="shared" ref="I94:I95" si="33">G94-H94</f>
        <v>0</v>
      </c>
      <c r="J94" s="222">
        <v>0</v>
      </c>
      <c r="K94" s="222">
        <v>0</v>
      </c>
      <c r="L94" s="68">
        <f t="shared" ref="L94:L95" si="34">SUM(J94:K94)</f>
        <v>0</v>
      </c>
      <c r="M94" s="11" t="str">
        <f t="shared" ref="M94:M95" si="35">IFERROR(L94/H94,"N/A")</f>
        <v>N/A</v>
      </c>
      <c r="N94" s="209">
        <v>0</v>
      </c>
    </row>
    <row r="95" spans="1:14" x14ac:dyDescent="0.2">
      <c r="A95" s="221"/>
      <c r="B95" s="218"/>
      <c r="C95" s="103"/>
      <c r="D95" s="219"/>
      <c r="E95" s="220"/>
      <c r="F95" s="205"/>
      <c r="G95" s="100">
        <v>0</v>
      </c>
      <c r="H95" s="100">
        <v>0</v>
      </c>
      <c r="I95" s="71">
        <f t="shared" si="33"/>
        <v>0</v>
      </c>
      <c r="J95" s="222">
        <v>0</v>
      </c>
      <c r="K95" s="222">
        <v>0</v>
      </c>
      <c r="L95" s="68">
        <f t="shared" si="34"/>
        <v>0</v>
      </c>
      <c r="M95" s="11" t="str">
        <f t="shared" si="35"/>
        <v>N/A</v>
      </c>
      <c r="N95" s="209">
        <v>0</v>
      </c>
    </row>
    <row r="96" spans="1:14" x14ac:dyDescent="0.2">
      <c r="A96" s="143"/>
      <c r="B96" s="144"/>
      <c r="C96" s="214" t="s">
        <v>118</v>
      </c>
      <c r="D96" s="215"/>
      <c r="E96" s="215"/>
      <c r="F96" s="216"/>
      <c r="G96" s="69">
        <f t="shared" ref="G96:L96" si="36">SUM(G93:G95)</f>
        <v>0</v>
      </c>
      <c r="H96" s="69">
        <f t="shared" si="36"/>
        <v>0</v>
      </c>
      <c r="I96" s="69">
        <f t="shared" si="36"/>
        <v>0</v>
      </c>
      <c r="J96" s="69">
        <f t="shared" si="36"/>
        <v>0</v>
      </c>
      <c r="K96" s="69">
        <f t="shared" si="36"/>
        <v>0</v>
      </c>
      <c r="L96" s="69">
        <f t="shared" si="36"/>
        <v>0</v>
      </c>
      <c r="M96" s="19" t="str">
        <f>IFERROR(L96/H96,"N/A")</f>
        <v>N/A</v>
      </c>
      <c r="N96" s="70">
        <f>SUM(N93:N95)</f>
        <v>0</v>
      </c>
    </row>
    <row r="98" spans="1:14" s="173" customFormat="1" x14ac:dyDescent="0.2">
      <c r="A98" s="223" t="s">
        <v>119</v>
      </c>
      <c r="B98" s="194"/>
      <c r="C98" s="194"/>
      <c r="D98" s="194"/>
      <c r="E98" s="194"/>
      <c r="F98" s="195"/>
      <c r="G98" s="196"/>
      <c r="H98" s="196"/>
      <c r="I98" s="196"/>
      <c r="J98" s="196"/>
      <c r="K98" s="196"/>
      <c r="L98" s="196"/>
      <c r="M98" s="4"/>
      <c r="N98" s="3"/>
    </row>
    <row r="99" spans="1:14" x14ac:dyDescent="0.2">
      <c r="A99" s="197" t="s">
        <v>120</v>
      </c>
      <c r="B99" s="170"/>
      <c r="C99" s="170"/>
      <c r="D99" s="170"/>
      <c r="E99" s="170"/>
      <c r="F99" s="171"/>
      <c r="G99" s="172"/>
      <c r="H99" s="172"/>
      <c r="I99" s="172"/>
      <c r="J99" s="172"/>
      <c r="K99" s="172"/>
      <c r="L99" s="172"/>
      <c r="M99" s="6"/>
      <c r="N99" s="5"/>
    </row>
    <row r="100" spans="1:14" ht="33.75" x14ac:dyDescent="0.2">
      <c r="A100" s="198" t="s">
        <v>111</v>
      </c>
      <c r="B100" s="199"/>
      <c r="C100" s="200"/>
      <c r="D100" s="200"/>
      <c r="E100" s="200"/>
      <c r="F100" s="200"/>
      <c r="G100" s="176" t="str">
        <f>G$18</f>
        <v>TOTAL
PROGRAM
BUDGET</v>
      </c>
      <c r="H100" s="176" t="str">
        <f t="shared" ref="H100:N100" si="37">H$18</f>
        <v>HSGP GRANT
BUDGET</v>
      </c>
      <c r="I100" s="176" t="str">
        <f t="shared" si="37"/>
        <v>NON-CITY PROGRAM BUDGET</v>
      </c>
      <c r="J100" s="176" t="str">
        <f t="shared" si="37"/>
        <v>HSGP
MID-YEAR EXPEND.</v>
      </c>
      <c r="K100" s="176" t="str">
        <f t="shared" si="37"/>
        <v>HSGP
YEAR-END EXPEND.</v>
      </c>
      <c r="L100" s="176" t="str">
        <f t="shared" si="37"/>
        <v>HSGP TOTAL EXPEND.</v>
      </c>
      <c r="M100" s="18" t="str">
        <f t="shared" si="37"/>
        <v>HSGP PERCENT EXPENDED</v>
      </c>
      <c r="N100" s="93" t="str">
        <f t="shared" si="37"/>
        <v>YEAR-END
 TOTAL PROGRAM EXPEND.</v>
      </c>
    </row>
    <row r="101" spans="1:14" x14ac:dyDescent="0.2">
      <c r="A101" s="217" t="s">
        <v>121</v>
      </c>
      <c r="B101" s="218"/>
      <c r="C101" s="103"/>
      <c r="D101" s="219"/>
      <c r="E101" s="220"/>
      <c r="F101" s="205"/>
      <c r="G101" s="100">
        <v>15000</v>
      </c>
      <c r="H101" s="99">
        <v>1500</v>
      </c>
      <c r="I101" s="64">
        <f t="shared" ref="I101:I117" si="38">G101-H101</f>
        <v>13500</v>
      </c>
      <c r="J101" s="111">
        <v>622</v>
      </c>
      <c r="K101" s="111">
        <v>739</v>
      </c>
      <c r="L101" s="64">
        <f>SUM(J101:K101)</f>
        <v>1361</v>
      </c>
      <c r="M101" s="12">
        <f>IFERROR(L101/H101,"N/A")</f>
        <v>0.90733333333333333</v>
      </c>
      <c r="N101" s="206">
        <v>16589</v>
      </c>
    </row>
    <row r="102" spans="1:14" x14ac:dyDescent="0.2">
      <c r="A102" s="221" t="s">
        <v>122</v>
      </c>
      <c r="B102" s="218"/>
      <c r="C102" s="103"/>
      <c r="D102" s="219"/>
      <c r="E102" s="220"/>
      <c r="F102" s="205"/>
      <c r="G102" s="100">
        <v>20000</v>
      </c>
      <c r="H102" s="99">
        <v>2800</v>
      </c>
      <c r="I102" s="68">
        <f t="shared" si="38"/>
        <v>17200</v>
      </c>
      <c r="J102" s="111">
        <v>1258</v>
      </c>
      <c r="K102" s="208">
        <v>1218</v>
      </c>
      <c r="L102" s="68">
        <f>SUM(J102:K102)</f>
        <v>2476</v>
      </c>
      <c r="M102" s="11">
        <f>IFERROR(L102/H102,"N/A")</f>
        <v>0.88428571428571423</v>
      </c>
      <c r="N102" s="209">
        <v>62127</v>
      </c>
    </row>
    <row r="103" spans="1:14" x14ac:dyDescent="0.2">
      <c r="A103" s="221" t="s">
        <v>123</v>
      </c>
      <c r="B103" s="218"/>
      <c r="C103" s="103"/>
      <c r="D103" s="219"/>
      <c r="E103" s="220"/>
      <c r="F103" s="205"/>
      <c r="G103" s="100">
        <v>272000</v>
      </c>
      <c r="H103" s="99">
        <v>0</v>
      </c>
      <c r="I103" s="64">
        <f t="shared" si="38"/>
        <v>272000</v>
      </c>
      <c r="J103" s="111">
        <v>0</v>
      </c>
      <c r="K103" s="111">
        <v>0</v>
      </c>
      <c r="L103" s="64">
        <f t="shared" ref="L103:L106" si="39">SUM(J103:K103)</f>
        <v>0</v>
      </c>
      <c r="M103" s="12" t="str">
        <f t="shared" ref="M103:M106" si="40">IFERROR(L103/H103,"N/A")</f>
        <v>N/A</v>
      </c>
      <c r="N103" s="206">
        <v>204003</v>
      </c>
    </row>
    <row r="104" spans="1:14" x14ac:dyDescent="0.2">
      <c r="A104" s="221" t="s">
        <v>124</v>
      </c>
      <c r="B104" s="218"/>
      <c r="C104" s="103"/>
      <c r="D104" s="219"/>
      <c r="E104" s="220"/>
      <c r="F104" s="205"/>
      <c r="G104" s="100">
        <v>15000</v>
      </c>
      <c r="H104" s="99">
        <v>400</v>
      </c>
      <c r="I104" s="64">
        <f t="shared" si="38"/>
        <v>14600</v>
      </c>
      <c r="J104" s="111">
        <v>310</v>
      </c>
      <c r="K104" s="111">
        <v>303</v>
      </c>
      <c r="L104" s="64">
        <f t="shared" si="39"/>
        <v>613</v>
      </c>
      <c r="M104" s="12">
        <f t="shared" si="40"/>
        <v>1.5325</v>
      </c>
      <c r="N104" s="206">
        <v>11502</v>
      </c>
    </row>
    <row r="105" spans="1:14" x14ac:dyDescent="0.2">
      <c r="A105" s="221" t="s">
        <v>125</v>
      </c>
      <c r="B105" s="218"/>
      <c r="C105" s="103"/>
      <c r="D105" s="219"/>
      <c r="E105" s="220"/>
      <c r="F105" s="205"/>
      <c r="G105" s="100">
        <v>25000</v>
      </c>
      <c r="H105" s="99">
        <v>1800</v>
      </c>
      <c r="I105" s="64">
        <f t="shared" si="38"/>
        <v>23200</v>
      </c>
      <c r="J105" s="111">
        <v>821</v>
      </c>
      <c r="K105" s="111">
        <v>920</v>
      </c>
      <c r="L105" s="64">
        <f t="shared" si="39"/>
        <v>1741</v>
      </c>
      <c r="M105" s="12">
        <f t="shared" si="40"/>
        <v>0.96722222222222221</v>
      </c>
      <c r="N105" s="206">
        <v>21923</v>
      </c>
    </row>
    <row r="106" spans="1:14" x14ac:dyDescent="0.2">
      <c r="A106" s="221" t="s">
        <v>126</v>
      </c>
      <c r="B106" s="218"/>
      <c r="C106" s="103"/>
      <c r="D106" s="219"/>
      <c r="E106" s="220"/>
      <c r="F106" s="205"/>
      <c r="G106" s="100">
        <v>17000</v>
      </c>
      <c r="H106" s="100">
        <v>1700</v>
      </c>
      <c r="I106" s="71">
        <f t="shared" si="38"/>
        <v>15300</v>
      </c>
      <c r="J106" s="222">
        <v>0</v>
      </c>
      <c r="K106" s="222">
        <v>1700</v>
      </c>
      <c r="L106" s="68">
        <f t="shared" si="39"/>
        <v>1700</v>
      </c>
      <c r="M106" s="11">
        <f t="shared" si="40"/>
        <v>1</v>
      </c>
      <c r="N106" s="209">
        <v>17000</v>
      </c>
    </row>
    <row r="107" spans="1:14" x14ac:dyDescent="0.2">
      <c r="A107" s="221" t="s">
        <v>127</v>
      </c>
      <c r="B107" s="218"/>
      <c r="C107" s="103"/>
      <c r="D107" s="219"/>
      <c r="E107" s="220"/>
      <c r="F107" s="205"/>
      <c r="G107" s="100">
        <v>12000</v>
      </c>
      <c r="H107" s="100">
        <v>1300</v>
      </c>
      <c r="I107" s="68">
        <f t="shared" ref="I107:I111" si="41">G107-H107</f>
        <v>10700</v>
      </c>
      <c r="J107" s="111">
        <v>425</v>
      </c>
      <c r="K107" s="208">
        <v>781</v>
      </c>
      <c r="L107" s="68">
        <f>SUM(J107:K107)</f>
        <v>1206</v>
      </c>
      <c r="M107" s="11">
        <f>IFERROR(L107/H107,"N/A")</f>
        <v>0.9276923076923077</v>
      </c>
      <c r="N107" s="209">
        <v>11613</v>
      </c>
    </row>
    <row r="108" spans="1:14" x14ac:dyDescent="0.2">
      <c r="A108" s="221" t="s">
        <v>128</v>
      </c>
      <c r="B108" s="218"/>
      <c r="C108" s="103"/>
      <c r="D108" s="219"/>
      <c r="E108" s="220"/>
      <c r="F108" s="205"/>
      <c r="G108" s="100">
        <v>28000</v>
      </c>
      <c r="H108" s="100">
        <v>3600</v>
      </c>
      <c r="I108" s="64">
        <f t="shared" si="41"/>
        <v>24400</v>
      </c>
      <c r="J108" s="111">
        <v>1903</v>
      </c>
      <c r="K108" s="111">
        <v>680</v>
      </c>
      <c r="L108" s="64">
        <f t="shared" ref="L108:L111" si="42">SUM(J108:K108)</f>
        <v>2583</v>
      </c>
      <c r="M108" s="12">
        <f t="shared" ref="M108:M111" si="43">IFERROR(L108/H108,"N/A")</f>
        <v>0.71750000000000003</v>
      </c>
      <c r="N108" s="206">
        <v>158845</v>
      </c>
    </row>
    <row r="109" spans="1:14" x14ac:dyDescent="0.2">
      <c r="A109" s="221" t="s">
        <v>129</v>
      </c>
      <c r="B109" s="218"/>
      <c r="C109" s="103"/>
      <c r="D109" s="219"/>
      <c r="E109" s="220"/>
      <c r="F109" s="205"/>
      <c r="G109" s="100">
        <v>17000</v>
      </c>
      <c r="H109" s="100">
        <v>1400</v>
      </c>
      <c r="I109" s="64">
        <f t="shared" si="41"/>
        <v>15600</v>
      </c>
      <c r="J109" s="111">
        <v>800</v>
      </c>
      <c r="K109" s="111">
        <v>685</v>
      </c>
      <c r="L109" s="64">
        <f t="shared" si="42"/>
        <v>1485</v>
      </c>
      <c r="M109" s="12">
        <f t="shared" si="43"/>
        <v>1.0607142857142857</v>
      </c>
      <c r="N109" s="206">
        <v>17480</v>
      </c>
    </row>
    <row r="110" spans="1:14" x14ac:dyDescent="0.2">
      <c r="A110" s="221" t="s">
        <v>130</v>
      </c>
      <c r="B110" s="218"/>
      <c r="C110" s="103"/>
      <c r="D110" s="219"/>
      <c r="E110" s="220"/>
      <c r="F110" s="205"/>
      <c r="G110" s="100">
        <v>5000</v>
      </c>
      <c r="H110" s="100">
        <v>600</v>
      </c>
      <c r="I110" s="64">
        <f t="shared" si="41"/>
        <v>4400</v>
      </c>
      <c r="J110" s="111">
        <v>195</v>
      </c>
      <c r="K110" s="111">
        <v>315</v>
      </c>
      <c r="L110" s="64">
        <f t="shared" si="42"/>
        <v>510</v>
      </c>
      <c r="M110" s="12">
        <f t="shared" si="43"/>
        <v>0.85</v>
      </c>
      <c r="N110" s="206">
        <v>5879</v>
      </c>
    </row>
    <row r="111" spans="1:14" x14ac:dyDescent="0.2">
      <c r="A111" s="221" t="s">
        <v>131</v>
      </c>
      <c r="B111" s="218"/>
      <c r="C111" s="103"/>
      <c r="D111" s="219"/>
      <c r="E111" s="220"/>
      <c r="F111" s="205"/>
      <c r="G111" s="100">
        <v>12000</v>
      </c>
      <c r="H111" s="100">
        <v>535</v>
      </c>
      <c r="I111" s="71">
        <f t="shared" si="41"/>
        <v>11465</v>
      </c>
      <c r="J111" s="222">
        <v>467</v>
      </c>
      <c r="K111" s="222">
        <v>4</v>
      </c>
      <c r="L111" s="68">
        <f t="shared" si="42"/>
        <v>471</v>
      </c>
      <c r="M111" s="11">
        <f t="shared" si="43"/>
        <v>0.88037383177570094</v>
      </c>
      <c r="N111" s="209">
        <v>7658</v>
      </c>
    </row>
    <row r="112" spans="1:14" x14ac:dyDescent="0.2">
      <c r="A112" s="221" t="s">
        <v>132</v>
      </c>
      <c r="B112" s="218"/>
      <c r="C112" s="103"/>
      <c r="D112" s="219"/>
      <c r="E112" s="220"/>
      <c r="F112" s="205"/>
      <c r="G112" s="100">
        <v>9000</v>
      </c>
      <c r="H112" s="99">
        <v>700</v>
      </c>
      <c r="I112" s="68">
        <f t="shared" si="38"/>
        <v>8300</v>
      </c>
      <c r="J112" s="111">
        <v>297</v>
      </c>
      <c r="K112" s="208">
        <v>475</v>
      </c>
      <c r="L112" s="68">
        <f>SUM(J112:K112)</f>
        <v>772</v>
      </c>
      <c r="M112" s="11">
        <f>IFERROR(L112/H112,"N/A")</f>
        <v>1.1028571428571428</v>
      </c>
      <c r="N112" s="209">
        <v>18454</v>
      </c>
    </row>
    <row r="113" spans="1:14" x14ac:dyDescent="0.2">
      <c r="A113" s="221" t="s">
        <v>133</v>
      </c>
      <c r="B113" s="218"/>
      <c r="C113" s="103"/>
      <c r="D113" s="219"/>
      <c r="E113" s="220"/>
      <c r="F113" s="205"/>
      <c r="G113" s="100">
        <v>2500</v>
      </c>
      <c r="H113" s="99">
        <v>150</v>
      </c>
      <c r="I113" s="64">
        <f t="shared" si="38"/>
        <v>2350</v>
      </c>
      <c r="J113" s="111">
        <v>36</v>
      </c>
      <c r="K113" s="111">
        <v>91</v>
      </c>
      <c r="L113" s="64">
        <f t="shared" ref="L113:L117" si="44">SUM(J113:K113)</f>
        <v>127</v>
      </c>
      <c r="M113" s="12">
        <f t="shared" ref="M113:M117" si="45">IFERROR(L113/H113,"N/A")</f>
        <v>0.84666666666666668</v>
      </c>
      <c r="N113" s="206">
        <v>1710</v>
      </c>
    </row>
    <row r="114" spans="1:14" x14ac:dyDescent="0.2">
      <c r="A114" s="224" t="s">
        <v>134</v>
      </c>
      <c r="B114" s="218"/>
      <c r="C114" s="103"/>
      <c r="D114" s="219"/>
      <c r="E114" s="220"/>
      <c r="F114" s="205"/>
      <c r="G114" s="100">
        <v>6000</v>
      </c>
      <c r="H114" s="99">
        <v>0</v>
      </c>
      <c r="I114" s="64">
        <f t="shared" ref="I114" si="46">G114-H114</f>
        <v>6000</v>
      </c>
      <c r="J114" s="111">
        <v>0</v>
      </c>
      <c r="K114" s="111">
        <v>0</v>
      </c>
      <c r="L114" s="64">
        <f t="shared" ref="L114" si="47">SUM(J114:K114)</f>
        <v>0</v>
      </c>
      <c r="M114" s="12" t="str">
        <f t="shared" ref="M114" si="48">IFERROR(L114/H114,"N/A")</f>
        <v>N/A</v>
      </c>
      <c r="N114" s="206">
        <v>4629</v>
      </c>
    </row>
    <row r="115" spans="1:14" x14ac:dyDescent="0.2">
      <c r="A115" s="224" t="s">
        <v>135</v>
      </c>
      <c r="B115" s="218"/>
      <c r="C115" s="103"/>
      <c r="D115" s="219"/>
      <c r="E115" s="220"/>
      <c r="F115" s="205"/>
      <c r="G115" s="100">
        <v>7600</v>
      </c>
      <c r="H115" s="99">
        <v>200</v>
      </c>
      <c r="I115" s="64">
        <f t="shared" si="38"/>
        <v>7400</v>
      </c>
      <c r="J115" s="111">
        <v>0</v>
      </c>
      <c r="K115" s="111">
        <v>0</v>
      </c>
      <c r="L115" s="64">
        <f t="shared" si="44"/>
        <v>0</v>
      </c>
      <c r="M115" s="12">
        <f t="shared" si="45"/>
        <v>0</v>
      </c>
      <c r="N115" s="206">
        <v>12997</v>
      </c>
    </row>
    <row r="116" spans="1:14" x14ac:dyDescent="0.2">
      <c r="A116" s="221"/>
      <c r="B116" s="218"/>
      <c r="C116" s="103"/>
      <c r="D116" s="219"/>
      <c r="E116" s="220"/>
      <c r="F116" s="205"/>
      <c r="G116" s="100">
        <v>0</v>
      </c>
      <c r="H116" s="99">
        <v>0</v>
      </c>
      <c r="I116" s="64">
        <f t="shared" si="38"/>
        <v>0</v>
      </c>
      <c r="J116" s="111">
        <v>0</v>
      </c>
      <c r="K116" s="111">
        <v>0</v>
      </c>
      <c r="L116" s="64">
        <f t="shared" si="44"/>
        <v>0</v>
      </c>
      <c r="M116" s="12" t="str">
        <f t="shared" si="45"/>
        <v>N/A</v>
      </c>
      <c r="N116" s="206">
        <v>0</v>
      </c>
    </row>
    <row r="117" spans="1:14" x14ac:dyDescent="0.2">
      <c r="A117" s="221"/>
      <c r="B117" s="218"/>
      <c r="C117" s="103"/>
      <c r="D117" s="219"/>
      <c r="E117" s="220"/>
      <c r="F117" s="205"/>
      <c r="G117" s="100">
        <v>0</v>
      </c>
      <c r="H117" s="99">
        <v>0</v>
      </c>
      <c r="I117" s="68">
        <f t="shared" si="38"/>
        <v>0</v>
      </c>
      <c r="J117" s="111">
        <v>0</v>
      </c>
      <c r="K117" s="208">
        <v>0</v>
      </c>
      <c r="L117" s="68">
        <f t="shared" si="44"/>
        <v>0</v>
      </c>
      <c r="M117" s="11" t="str">
        <f t="shared" si="45"/>
        <v>N/A</v>
      </c>
      <c r="N117" s="209">
        <v>0</v>
      </c>
    </row>
    <row r="118" spans="1:14" x14ac:dyDescent="0.2">
      <c r="A118" s="143"/>
      <c r="B118" s="144"/>
      <c r="C118" s="214" t="s">
        <v>136</v>
      </c>
      <c r="D118" s="215"/>
      <c r="E118" s="215"/>
      <c r="F118" s="216"/>
      <c r="G118" s="69">
        <f t="shared" ref="G118:L118" si="49">SUM(G101:G117)</f>
        <v>463100</v>
      </c>
      <c r="H118" s="69">
        <f t="shared" si="49"/>
        <v>16685</v>
      </c>
      <c r="I118" s="69">
        <f t="shared" si="49"/>
        <v>446415</v>
      </c>
      <c r="J118" s="69">
        <f t="shared" si="49"/>
        <v>7134</v>
      </c>
      <c r="K118" s="69">
        <f t="shared" si="49"/>
        <v>7911</v>
      </c>
      <c r="L118" s="69">
        <f t="shared" si="49"/>
        <v>15045</v>
      </c>
      <c r="M118" s="19">
        <f>IFERROR(L118/H118,"N/A")</f>
        <v>0.90170812106682652</v>
      </c>
      <c r="N118" s="70">
        <f>SUM(N101:N117)</f>
        <v>572409</v>
      </c>
    </row>
    <row r="120" spans="1:14" s="173" customFormat="1" x14ac:dyDescent="0.2">
      <c r="A120" s="193" t="s">
        <v>137</v>
      </c>
      <c r="B120" s="194"/>
      <c r="C120" s="194"/>
      <c r="D120" s="194"/>
      <c r="E120" s="194"/>
      <c r="F120" s="195"/>
      <c r="G120" s="196"/>
      <c r="H120" s="196"/>
      <c r="I120" s="196"/>
      <c r="J120" s="196"/>
      <c r="K120" s="196"/>
      <c r="L120" s="196"/>
      <c r="M120" s="4"/>
      <c r="N120" s="3"/>
    </row>
    <row r="121" spans="1:14" x14ac:dyDescent="0.2">
      <c r="A121" s="197" t="s">
        <v>138</v>
      </c>
      <c r="B121" s="170"/>
      <c r="C121" s="170"/>
      <c r="D121" s="170"/>
      <c r="E121" s="170"/>
      <c r="F121" s="171"/>
      <c r="G121" s="172"/>
      <c r="H121" s="172"/>
      <c r="I121" s="172"/>
      <c r="J121" s="172"/>
      <c r="K121" s="172"/>
      <c r="L121" s="172"/>
      <c r="M121" s="6"/>
      <c r="N121" s="5"/>
    </row>
    <row r="122" spans="1:14" ht="33.75" x14ac:dyDescent="0.2">
      <c r="A122" s="198" t="s">
        <v>111</v>
      </c>
      <c r="B122" s="199"/>
      <c r="C122" s="200"/>
      <c r="D122" s="200"/>
      <c r="E122" s="200"/>
      <c r="F122" s="200"/>
      <c r="G122" s="176" t="str">
        <f>G$18</f>
        <v>TOTAL
PROGRAM
BUDGET</v>
      </c>
      <c r="H122" s="176" t="str">
        <f t="shared" ref="H122:N122" si="50">H$18</f>
        <v>HSGP GRANT
BUDGET</v>
      </c>
      <c r="I122" s="176" t="str">
        <f t="shared" si="50"/>
        <v>NON-CITY PROGRAM BUDGET</v>
      </c>
      <c r="J122" s="176" t="str">
        <f t="shared" si="50"/>
        <v>HSGP
MID-YEAR EXPEND.</v>
      </c>
      <c r="K122" s="176" t="str">
        <f t="shared" si="50"/>
        <v>HSGP
YEAR-END EXPEND.</v>
      </c>
      <c r="L122" s="176" t="str">
        <f t="shared" si="50"/>
        <v>HSGP TOTAL EXPEND.</v>
      </c>
      <c r="M122" s="18" t="str">
        <f t="shared" si="50"/>
        <v>HSGP PERCENT EXPENDED</v>
      </c>
      <c r="N122" s="93" t="str">
        <f t="shared" si="50"/>
        <v>YEAR-END
 TOTAL PROGRAM EXPEND.</v>
      </c>
    </row>
    <row r="123" spans="1:14" x14ac:dyDescent="0.2">
      <c r="A123" s="217" t="s">
        <v>139</v>
      </c>
      <c r="B123" s="218"/>
      <c r="C123" s="103"/>
      <c r="D123" s="219"/>
      <c r="E123" s="220"/>
      <c r="F123" s="205"/>
      <c r="G123" s="99">
        <v>25000</v>
      </c>
      <c r="H123" s="99">
        <v>15000</v>
      </c>
      <c r="I123" s="64">
        <f t="shared" ref="I123:I127" si="51">G123-H123</f>
        <v>10000</v>
      </c>
      <c r="J123" s="111">
        <v>6194</v>
      </c>
      <c r="K123" s="111">
        <v>11648</v>
      </c>
      <c r="L123" s="64">
        <f>SUM(J123:K123)</f>
        <v>17842</v>
      </c>
      <c r="M123" s="12">
        <f>IFERROR(L123/H123,"N/A")</f>
        <v>1.1894666666666667</v>
      </c>
      <c r="N123" s="206">
        <v>36758</v>
      </c>
    </row>
    <row r="124" spans="1:14" x14ac:dyDescent="0.2">
      <c r="A124" s="221" t="s">
        <v>140</v>
      </c>
      <c r="B124" s="218"/>
      <c r="C124" s="103"/>
      <c r="D124" s="219"/>
      <c r="E124" s="220"/>
      <c r="F124" s="205"/>
      <c r="G124" s="99">
        <v>3000</v>
      </c>
      <c r="H124" s="99">
        <v>2600</v>
      </c>
      <c r="I124" s="64">
        <f t="shared" si="51"/>
        <v>400</v>
      </c>
      <c r="J124" s="111">
        <v>770</v>
      </c>
      <c r="K124" s="111">
        <v>1560</v>
      </c>
      <c r="L124" s="64">
        <f t="shared" ref="L124" si="52">SUM(J124:K124)</f>
        <v>2330</v>
      </c>
      <c r="M124" s="12">
        <f t="shared" ref="M124" si="53">IFERROR(L124/H124,"N/A")</f>
        <v>0.89615384615384619</v>
      </c>
      <c r="N124" s="206">
        <v>3650</v>
      </c>
    </row>
    <row r="125" spans="1:14" x14ac:dyDescent="0.2">
      <c r="A125" s="221" t="s">
        <v>141</v>
      </c>
      <c r="B125" s="218"/>
      <c r="C125" s="103"/>
      <c r="D125" s="219"/>
      <c r="E125" s="220"/>
      <c r="F125" s="205"/>
      <c r="G125" s="99">
        <v>35000</v>
      </c>
      <c r="H125" s="99">
        <v>26000</v>
      </c>
      <c r="I125" s="64">
        <f t="shared" ref="I125" si="54">G125-H125</f>
        <v>9000</v>
      </c>
      <c r="J125" s="111">
        <v>5971</v>
      </c>
      <c r="K125" s="111">
        <v>17774</v>
      </c>
      <c r="L125" s="64">
        <f t="shared" ref="L125" si="55">SUM(J125:K125)</f>
        <v>23745</v>
      </c>
      <c r="M125" s="12">
        <f t="shared" ref="M125" si="56">IFERROR(L125/H125,"N/A")</f>
        <v>0.91326923076923072</v>
      </c>
      <c r="N125" s="206">
        <v>30657</v>
      </c>
    </row>
    <row r="126" spans="1:14" x14ac:dyDescent="0.2">
      <c r="A126" s="221"/>
      <c r="B126" s="218"/>
      <c r="C126" s="103"/>
      <c r="D126" s="219"/>
      <c r="E126" s="220"/>
      <c r="F126" s="205"/>
      <c r="G126" s="99">
        <v>0</v>
      </c>
      <c r="H126" s="99">
        <v>0</v>
      </c>
      <c r="I126" s="64">
        <f t="shared" si="51"/>
        <v>0</v>
      </c>
      <c r="J126" s="111">
        <v>0</v>
      </c>
      <c r="K126" s="111">
        <v>0</v>
      </c>
      <c r="L126" s="64">
        <f t="shared" ref="L126:L127" si="57">SUM(J126:K126)</f>
        <v>0</v>
      </c>
      <c r="M126" s="12" t="str">
        <f t="shared" ref="M126:M127" si="58">IFERROR(L126/H126,"N/A")</f>
        <v>N/A</v>
      </c>
      <c r="N126" s="206">
        <v>0</v>
      </c>
    </row>
    <row r="127" spans="1:14" x14ac:dyDescent="0.2">
      <c r="A127" s="221"/>
      <c r="B127" s="218"/>
      <c r="C127" s="104"/>
      <c r="D127" s="225"/>
      <c r="E127" s="226"/>
      <c r="F127" s="205"/>
      <c r="G127" s="100">
        <v>0</v>
      </c>
      <c r="H127" s="100">
        <v>0</v>
      </c>
      <c r="I127" s="71">
        <f t="shared" si="51"/>
        <v>0</v>
      </c>
      <c r="J127" s="222">
        <v>0</v>
      </c>
      <c r="K127" s="222">
        <v>0</v>
      </c>
      <c r="L127" s="68">
        <f t="shared" si="57"/>
        <v>0</v>
      </c>
      <c r="M127" s="11" t="str">
        <f t="shared" si="58"/>
        <v>N/A</v>
      </c>
      <c r="N127" s="209">
        <v>0</v>
      </c>
    </row>
    <row r="128" spans="1:14" x14ac:dyDescent="0.2">
      <c r="A128" s="143"/>
      <c r="B128" s="144"/>
      <c r="C128" s="214" t="s">
        <v>142</v>
      </c>
      <c r="D128" s="215"/>
      <c r="E128" s="215"/>
      <c r="F128" s="216"/>
      <c r="G128" s="69">
        <f t="shared" ref="G128:L128" si="59">SUM(G123:G127)</f>
        <v>63000</v>
      </c>
      <c r="H128" s="69">
        <f t="shared" si="59"/>
        <v>43600</v>
      </c>
      <c r="I128" s="69">
        <f t="shared" si="59"/>
        <v>19400</v>
      </c>
      <c r="J128" s="69">
        <f t="shared" si="59"/>
        <v>12935</v>
      </c>
      <c r="K128" s="69">
        <f t="shared" si="59"/>
        <v>30982</v>
      </c>
      <c r="L128" s="69">
        <f t="shared" si="59"/>
        <v>43917</v>
      </c>
      <c r="M128" s="19">
        <f>IFERROR(L128/H128,"N/A")</f>
        <v>1.0072706422018349</v>
      </c>
      <c r="N128" s="70">
        <f>SUM(N123:N127)</f>
        <v>71065</v>
      </c>
    </row>
    <row r="130" spans="1:14" s="173" customFormat="1" x14ac:dyDescent="0.2">
      <c r="A130" s="193" t="s">
        <v>143</v>
      </c>
      <c r="B130" s="194"/>
      <c r="C130" s="194"/>
      <c r="D130" s="194"/>
      <c r="E130" s="194"/>
      <c r="F130" s="195"/>
      <c r="G130" s="196"/>
      <c r="H130" s="196"/>
      <c r="I130" s="196"/>
      <c r="J130" s="196"/>
      <c r="K130" s="196"/>
      <c r="L130" s="196"/>
      <c r="M130" s="4"/>
      <c r="N130" s="3"/>
    </row>
    <row r="131" spans="1:14" x14ac:dyDescent="0.2">
      <c r="A131" s="197" t="s">
        <v>144</v>
      </c>
      <c r="B131" s="170"/>
      <c r="C131" s="170"/>
      <c r="D131" s="170"/>
      <c r="E131" s="170"/>
      <c r="F131" s="171"/>
      <c r="G131" s="172"/>
      <c r="H131" s="172"/>
      <c r="I131" s="172"/>
      <c r="J131" s="172"/>
      <c r="K131" s="172"/>
      <c r="L131" s="172"/>
      <c r="M131" s="6"/>
      <c r="N131" s="5"/>
    </row>
    <row r="132" spans="1:14" ht="33.75" x14ac:dyDescent="0.2">
      <c r="A132" s="198" t="s">
        <v>111</v>
      </c>
      <c r="B132" s="199"/>
      <c r="C132" s="200"/>
      <c r="D132" s="200"/>
      <c r="E132" s="200"/>
      <c r="F132" s="200"/>
      <c r="G132" s="176" t="str">
        <f>G$18</f>
        <v>TOTAL
PROGRAM
BUDGET</v>
      </c>
      <c r="H132" s="176" t="str">
        <f t="shared" ref="H132:N132" si="60">H$18</f>
        <v>HSGP GRANT
BUDGET</v>
      </c>
      <c r="I132" s="176" t="str">
        <f t="shared" si="60"/>
        <v>NON-CITY PROGRAM BUDGET</v>
      </c>
      <c r="J132" s="176" t="str">
        <f t="shared" si="60"/>
        <v>HSGP
MID-YEAR EXPEND.</v>
      </c>
      <c r="K132" s="176" t="str">
        <f t="shared" si="60"/>
        <v>HSGP
YEAR-END EXPEND.</v>
      </c>
      <c r="L132" s="176" t="str">
        <f t="shared" si="60"/>
        <v>HSGP TOTAL EXPEND.</v>
      </c>
      <c r="M132" s="18" t="str">
        <f t="shared" si="60"/>
        <v>HSGP PERCENT EXPENDED</v>
      </c>
      <c r="N132" s="93" t="str">
        <f t="shared" si="60"/>
        <v>YEAR-END
 TOTAL PROGRAM EXPEND.</v>
      </c>
    </row>
    <row r="133" spans="1:14" x14ac:dyDescent="0.2">
      <c r="A133" s="227"/>
      <c r="B133" s="218"/>
      <c r="C133" s="103"/>
      <c r="D133" s="219"/>
      <c r="E133" s="220"/>
      <c r="F133" s="205"/>
      <c r="G133" s="99">
        <v>0</v>
      </c>
      <c r="H133" s="99">
        <v>0</v>
      </c>
      <c r="I133" s="64">
        <f t="shared" ref="I133:I135" si="61">G133-H133</f>
        <v>0</v>
      </c>
      <c r="J133" s="111">
        <v>0</v>
      </c>
      <c r="K133" s="111">
        <v>0</v>
      </c>
      <c r="L133" s="64">
        <f t="shared" ref="L133:L135" si="62">SUM(J133:K133)</f>
        <v>0</v>
      </c>
      <c r="M133" s="12" t="str">
        <f t="shared" ref="M133:M135" si="63">IFERROR(L133/H133,"N/A")</f>
        <v>N/A</v>
      </c>
      <c r="N133" s="206">
        <v>0</v>
      </c>
    </row>
    <row r="134" spans="1:14" x14ac:dyDescent="0.2">
      <c r="A134" s="221"/>
      <c r="B134" s="218"/>
      <c r="C134" s="103"/>
      <c r="D134" s="219"/>
      <c r="E134" s="220"/>
      <c r="F134" s="205"/>
      <c r="G134" s="99">
        <v>0</v>
      </c>
      <c r="H134" s="99">
        <v>0</v>
      </c>
      <c r="I134" s="64">
        <f t="shared" si="61"/>
        <v>0</v>
      </c>
      <c r="J134" s="111">
        <v>0</v>
      </c>
      <c r="K134" s="111">
        <v>0</v>
      </c>
      <c r="L134" s="64">
        <f t="shared" si="62"/>
        <v>0</v>
      </c>
      <c r="M134" s="12" t="str">
        <f t="shared" si="63"/>
        <v>N/A</v>
      </c>
      <c r="N134" s="206">
        <v>0</v>
      </c>
    </row>
    <row r="135" spans="1:14" x14ac:dyDescent="0.2">
      <c r="A135" s="221"/>
      <c r="B135" s="218"/>
      <c r="C135" s="104"/>
      <c r="D135" s="225"/>
      <c r="E135" s="226"/>
      <c r="F135" s="205"/>
      <c r="G135" s="99">
        <v>0</v>
      </c>
      <c r="H135" s="99">
        <v>0</v>
      </c>
      <c r="I135" s="64">
        <f t="shared" si="61"/>
        <v>0</v>
      </c>
      <c r="J135" s="111">
        <v>0</v>
      </c>
      <c r="K135" s="111">
        <v>0</v>
      </c>
      <c r="L135" s="64">
        <f t="shared" si="62"/>
        <v>0</v>
      </c>
      <c r="M135" s="12" t="str">
        <f t="shared" si="63"/>
        <v>N/A</v>
      </c>
      <c r="N135" s="206">
        <v>0</v>
      </c>
    </row>
    <row r="136" spans="1:14" x14ac:dyDescent="0.2">
      <c r="A136" s="143"/>
      <c r="B136" s="144"/>
      <c r="C136" s="214" t="s">
        <v>145</v>
      </c>
      <c r="D136" s="215"/>
      <c r="E136" s="215"/>
      <c r="F136" s="216"/>
      <c r="G136" s="69">
        <f t="shared" ref="G136:L136" si="64">SUM(G133:G135)</f>
        <v>0</v>
      </c>
      <c r="H136" s="69">
        <f t="shared" si="64"/>
        <v>0</v>
      </c>
      <c r="I136" s="69">
        <f t="shared" si="64"/>
        <v>0</v>
      </c>
      <c r="J136" s="69">
        <f t="shared" si="64"/>
        <v>0</v>
      </c>
      <c r="K136" s="69">
        <f t="shared" si="64"/>
        <v>0</v>
      </c>
      <c r="L136" s="69">
        <f t="shared" si="64"/>
        <v>0</v>
      </c>
      <c r="M136" s="19" t="str">
        <f>IFERROR(L136/H136,"N/A")</f>
        <v>N/A</v>
      </c>
      <c r="N136" s="70">
        <f>SUM(N133:N135)</f>
        <v>0</v>
      </c>
    </row>
    <row r="138" spans="1:14" s="173" customFormat="1" x14ac:dyDescent="0.2">
      <c r="A138" s="193" t="s">
        <v>146</v>
      </c>
      <c r="B138" s="194"/>
      <c r="C138" s="194"/>
      <c r="D138" s="194"/>
      <c r="E138" s="194"/>
      <c r="F138" s="195"/>
      <c r="G138" s="196"/>
      <c r="H138" s="196"/>
      <c r="I138" s="196"/>
      <c r="J138" s="196"/>
      <c r="K138" s="196"/>
      <c r="L138" s="196"/>
      <c r="M138" s="4"/>
      <c r="N138" s="3"/>
    </row>
    <row r="139" spans="1:14" s="173" customFormat="1" ht="11.25" x14ac:dyDescent="0.2">
      <c r="A139" s="197" t="s">
        <v>147</v>
      </c>
      <c r="B139" s="228"/>
      <c r="C139" s="228"/>
      <c r="D139" s="228"/>
      <c r="E139" s="228"/>
      <c r="F139" s="171"/>
      <c r="G139" s="171"/>
      <c r="H139" s="171"/>
      <c r="I139" s="171"/>
      <c r="J139" s="171"/>
      <c r="K139" s="171"/>
      <c r="L139" s="171"/>
      <c r="M139" s="56"/>
      <c r="N139" s="229"/>
    </row>
    <row r="140" spans="1:14" s="173" customFormat="1" ht="11.25" x14ac:dyDescent="0.2">
      <c r="A140" s="230" t="s">
        <v>148</v>
      </c>
      <c r="B140" s="228"/>
      <c r="C140" s="228"/>
      <c r="D140" s="228"/>
      <c r="E140" s="228"/>
      <c r="F140" s="171"/>
      <c r="G140" s="171"/>
      <c r="H140" s="171"/>
      <c r="I140" s="171"/>
      <c r="J140" s="171"/>
      <c r="K140" s="171"/>
      <c r="L140" s="171"/>
      <c r="M140" s="56"/>
      <c r="N140" s="229"/>
    </row>
    <row r="141" spans="1:14" s="173" customFormat="1" ht="12" x14ac:dyDescent="0.2">
      <c r="A141" s="231" t="s">
        <v>149</v>
      </c>
      <c r="B141" s="228"/>
      <c r="C141" s="228"/>
      <c r="D141" s="228"/>
      <c r="E141" s="228"/>
      <c r="F141" s="228"/>
      <c r="G141" s="20"/>
      <c r="H141" s="20"/>
      <c r="I141" s="20"/>
      <c r="J141" s="20"/>
      <c r="K141" s="20"/>
      <c r="L141" s="20"/>
      <c r="M141" s="21"/>
      <c r="N141" s="22"/>
    </row>
    <row r="142" spans="1:14" ht="39" customHeight="1" x14ac:dyDescent="0.2">
      <c r="A142" s="198" t="s">
        <v>111</v>
      </c>
      <c r="B142" s="199"/>
      <c r="C142" s="200"/>
      <c r="D142" s="200"/>
      <c r="E142" s="200"/>
      <c r="F142" s="200"/>
      <c r="G142" s="176" t="str">
        <f>G$18</f>
        <v>TOTAL
PROGRAM
BUDGET</v>
      </c>
      <c r="H142" s="176" t="str">
        <f t="shared" ref="H142:N142" si="65">H$18</f>
        <v>HSGP GRANT
BUDGET</v>
      </c>
      <c r="I142" s="176" t="str">
        <f t="shared" si="65"/>
        <v>NON-CITY PROGRAM BUDGET</v>
      </c>
      <c r="J142" s="176" t="str">
        <f t="shared" si="65"/>
        <v>HSGP
MID-YEAR EXPEND.</v>
      </c>
      <c r="K142" s="176" t="str">
        <f t="shared" si="65"/>
        <v>HSGP
YEAR-END EXPEND.</v>
      </c>
      <c r="L142" s="176" t="str">
        <f t="shared" si="65"/>
        <v>HSGP TOTAL EXPEND.</v>
      </c>
      <c r="M142" s="18" t="str">
        <f t="shared" si="65"/>
        <v>HSGP PERCENT EXPENDED</v>
      </c>
      <c r="N142" s="93" t="str">
        <f t="shared" si="65"/>
        <v>YEAR-END
 TOTAL PROGRAM EXPEND.</v>
      </c>
    </row>
    <row r="143" spans="1:14" x14ac:dyDescent="0.2">
      <c r="A143" s="232" t="s">
        <v>150</v>
      </c>
      <c r="B143" s="233"/>
      <c r="C143" s="105"/>
      <c r="D143" s="205"/>
      <c r="E143" s="234" t="s">
        <v>151</v>
      </c>
      <c r="F143" s="235">
        <f>IFERROR(H145/H147,"N/A")</f>
        <v>4.8712765180115448E-2</v>
      </c>
      <c r="G143" s="100">
        <v>63000</v>
      </c>
      <c r="H143" s="100">
        <v>10000</v>
      </c>
      <c r="I143" s="71">
        <f>G143-H143</f>
        <v>53000</v>
      </c>
      <c r="J143" s="222">
        <v>4999.9799999999996</v>
      </c>
      <c r="K143" s="222">
        <v>5000</v>
      </c>
      <c r="L143" s="64">
        <f>SUM(J143:K143)</f>
        <v>9999.98</v>
      </c>
      <c r="M143" s="12">
        <f>IFERROR(L143/H143,"N/A")</f>
        <v>0.99999799999999994</v>
      </c>
      <c r="N143" s="206">
        <v>59850</v>
      </c>
    </row>
    <row r="144" spans="1:14" x14ac:dyDescent="0.2">
      <c r="A144" s="236"/>
      <c r="B144" s="233"/>
      <c r="C144" s="106"/>
      <c r="D144" s="205"/>
      <c r="E144" s="234"/>
      <c r="F144" s="235"/>
      <c r="G144" s="100">
        <v>0</v>
      </c>
      <c r="H144" s="100">
        <v>0</v>
      </c>
      <c r="I144" s="71">
        <f t="shared" ref="I144" si="66">G144-H144</f>
        <v>0</v>
      </c>
      <c r="J144" s="222">
        <v>0</v>
      </c>
      <c r="K144" s="222">
        <v>0</v>
      </c>
      <c r="L144" s="71">
        <f>SUM(J144:K144)</f>
        <v>0</v>
      </c>
      <c r="M144" s="17" t="str">
        <f>IFERROR(L144/H144,"N/A")</f>
        <v>N/A</v>
      </c>
      <c r="N144" s="237">
        <v>0</v>
      </c>
    </row>
    <row r="145" spans="1:14" x14ac:dyDescent="0.2">
      <c r="A145" s="143"/>
      <c r="B145" s="144"/>
      <c r="C145" s="214" t="s">
        <v>152</v>
      </c>
      <c r="D145" s="215"/>
      <c r="E145" s="215"/>
      <c r="F145" s="238"/>
      <c r="G145" s="72">
        <f>SUM(G143:G144)</f>
        <v>63000</v>
      </c>
      <c r="H145" s="72">
        <f>SUM(H143:H144)</f>
        <v>10000</v>
      </c>
      <c r="I145" s="72">
        <f>SUM(I143:I144)</f>
        <v>53000</v>
      </c>
      <c r="J145" s="72">
        <f t="shared" ref="J145:L145" si="67">SUM(J143:J144)</f>
        <v>4999.9799999999996</v>
      </c>
      <c r="K145" s="72">
        <f t="shared" si="67"/>
        <v>5000</v>
      </c>
      <c r="L145" s="72">
        <f t="shared" si="67"/>
        <v>9999.98</v>
      </c>
      <c r="M145" s="63">
        <f>IFERROR(L145/H145,"N/A")</f>
        <v>0.99999799999999994</v>
      </c>
      <c r="N145" s="73">
        <f>SUM(N143:N144)</f>
        <v>59850</v>
      </c>
    </row>
    <row r="146" spans="1:14" ht="13.5" thickBot="1" x14ac:dyDescent="0.25"/>
    <row r="147" spans="1:14" ht="15.75" thickBot="1" x14ac:dyDescent="0.3">
      <c r="A147" s="239"/>
      <c r="B147" s="240"/>
      <c r="C147" s="241" t="s">
        <v>153</v>
      </c>
      <c r="D147" s="240"/>
      <c r="E147" s="240"/>
      <c r="F147" s="242"/>
      <c r="G147" s="74">
        <f t="shared" ref="G147:L147" si="68">SUM(G145,G136,G128,G118,G96,G88,G78)</f>
        <v>2197200</v>
      </c>
      <c r="H147" s="74">
        <f t="shared" si="68"/>
        <v>205285</v>
      </c>
      <c r="I147" s="74">
        <f t="shared" si="68"/>
        <v>1991915</v>
      </c>
      <c r="J147" s="74">
        <f t="shared" si="68"/>
        <v>89538.98</v>
      </c>
      <c r="K147" s="74">
        <f t="shared" si="68"/>
        <v>115746</v>
      </c>
      <c r="L147" s="74">
        <f t="shared" si="68"/>
        <v>205284.97999999998</v>
      </c>
      <c r="M147" s="2">
        <f>IFERROR(L147/H147,"N/A")</f>
        <v>0.99999990257446958</v>
      </c>
      <c r="N147" s="75">
        <f>SUM(N145,N136,N128,N118,N96,N88,N78)</f>
        <v>2136771</v>
      </c>
    </row>
    <row r="148" spans="1:14" ht="13.5" thickBot="1" x14ac:dyDescent="0.25">
      <c r="A148" s="121"/>
      <c r="F148" s="31"/>
    </row>
    <row r="149" spans="1:14" x14ac:dyDescent="0.2">
      <c r="A149" s="322" t="s">
        <v>154</v>
      </c>
      <c r="B149" s="323"/>
      <c r="C149" s="323"/>
      <c r="D149" s="323"/>
      <c r="E149" s="323"/>
      <c r="F149" s="323"/>
      <c r="G149" s="323"/>
      <c r="H149" s="323"/>
      <c r="I149" s="323"/>
      <c r="J149" s="323"/>
      <c r="K149" s="323"/>
      <c r="L149" s="323"/>
      <c r="M149" s="323"/>
      <c r="N149" s="324"/>
    </row>
    <row r="150" spans="1:14" ht="13.5" thickBot="1" x14ac:dyDescent="0.25">
      <c r="A150" s="325"/>
      <c r="B150" s="326"/>
      <c r="C150" s="326"/>
      <c r="D150" s="326"/>
      <c r="E150" s="326"/>
      <c r="F150" s="326"/>
      <c r="G150" s="326"/>
      <c r="H150" s="326"/>
      <c r="I150" s="326"/>
      <c r="J150" s="326"/>
      <c r="K150" s="326"/>
      <c r="L150" s="326"/>
      <c r="M150" s="326"/>
      <c r="N150" s="327"/>
    </row>
  </sheetData>
  <sheetProtection algorithmName="SHA-512" hashValue="JK7cwqJ/yvTlGKeIm/SP1BfxrUgpn6jRkyC4lpKSv1e0RGuSv91QBnV/buhXZQEnAUJjFiViGQIJMReq0/ajNg==" saltValue="zBhRouLRg3asw919JpTVxA==" spinCount="100000" sheet="1" objects="1" scenarios="1"/>
  <mergeCells count="8">
    <mergeCell ref="A15:N15"/>
    <mergeCell ref="A149:N150"/>
    <mergeCell ref="A5:N5"/>
    <mergeCell ref="A6:N6"/>
    <mergeCell ref="A10:N10"/>
    <mergeCell ref="A13:N13"/>
    <mergeCell ref="A14:N14"/>
    <mergeCell ref="A11:N11"/>
  </mergeCells>
  <dataValidations count="6">
    <dataValidation type="list" allowBlank="1" showInputMessage="1" showErrorMessage="1" sqref="C76:C77"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43:F144" xr:uid="{4496E346-E54B-4131-8896-07DE0B6BE27F}">
      <formula1>0</formula1>
      <formula2>0.15</formula2>
    </dataValidation>
    <dataValidation type="list" allowBlank="1" showInputMessage="1" showErrorMessage="1" sqref="C48:C75"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77"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sqref="A1:XFD1048576"/>
    </sheetView>
  </sheetViews>
  <sheetFormatPr defaultColWidth="8.85546875" defaultRowHeight="12.75" x14ac:dyDescent="0.2"/>
  <cols>
    <col min="1" max="1" width="53.7109375" style="275" customWidth="1"/>
    <col min="2" max="8" width="19.7109375" style="276" customWidth="1"/>
    <col min="9" max="11" width="17.28515625" style="247" customWidth="1"/>
    <col min="12" max="12" width="17.140625" style="127" customWidth="1"/>
    <col min="13" max="13" width="14.5703125" style="127" bestFit="1" customWidth="1"/>
    <col min="14" max="14" width="16.85546875" style="127" bestFit="1" customWidth="1"/>
    <col min="15" max="16384" width="8.85546875" style="127"/>
  </cols>
  <sheetData>
    <row r="1" spans="1:11" ht="18" x14ac:dyDescent="0.2">
      <c r="A1" s="243" t="s">
        <v>14</v>
      </c>
      <c r="B1" s="244"/>
      <c r="C1" s="245"/>
      <c r="D1" s="246"/>
      <c r="E1" s="246"/>
      <c r="F1" s="246"/>
      <c r="G1" s="246"/>
      <c r="H1" s="246"/>
    </row>
    <row r="2" spans="1:11" ht="18" x14ac:dyDescent="0.2">
      <c r="A2" s="243" t="s">
        <v>155</v>
      </c>
      <c r="B2" s="248"/>
      <c r="C2" s="248"/>
      <c r="D2" s="249"/>
      <c r="E2" s="249"/>
      <c r="F2" s="249"/>
      <c r="G2" s="249"/>
      <c r="H2" s="249"/>
      <c r="I2" s="248"/>
      <c r="J2" s="248"/>
      <c r="K2" s="248"/>
    </row>
    <row r="3" spans="1:11" ht="18" x14ac:dyDescent="0.2">
      <c r="A3" s="243"/>
      <c r="B3" s="248"/>
      <c r="C3" s="248"/>
      <c r="D3" s="249"/>
      <c r="E3" s="249"/>
      <c r="F3" s="249"/>
      <c r="G3" s="249"/>
      <c r="H3" s="249"/>
      <c r="I3" s="248"/>
      <c r="J3" s="248"/>
      <c r="K3" s="248"/>
    </row>
    <row r="4" spans="1:11" ht="18" x14ac:dyDescent="0.2">
      <c r="A4" s="250" t="s">
        <v>156</v>
      </c>
      <c r="B4" s="248"/>
      <c r="C4" s="248"/>
      <c r="D4" s="249"/>
      <c r="E4" s="249"/>
      <c r="F4" s="249"/>
      <c r="G4" s="249"/>
      <c r="H4" s="249"/>
      <c r="I4" s="248"/>
      <c r="J4" s="248"/>
      <c r="K4" s="248"/>
    </row>
    <row r="5" spans="1:11" ht="14.25" customHeight="1" x14ac:dyDescent="0.2">
      <c r="A5" s="251" t="s">
        <v>157</v>
      </c>
      <c r="B5" s="252"/>
      <c r="C5" s="252"/>
      <c r="D5" s="252"/>
      <c r="E5" s="252"/>
      <c r="F5" s="252"/>
      <c r="G5" s="253"/>
      <c r="H5" s="252"/>
      <c r="I5" s="252"/>
      <c r="J5" s="252"/>
    </row>
    <row r="6" spans="1:11" ht="14.25" customHeight="1" x14ac:dyDescent="0.2">
      <c r="A6" s="251" t="s">
        <v>158</v>
      </c>
      <c r="B6" s="252"/>
      <c r="C6" s="252"/>
      <c r="D6" s="252"/>
      <c r="E6" s="252"/>
      <c r="F6" s="252"/>
      <c r="G6" s="253"/>
      <c r="H6" s="252"/>
      <c r="I6" s="252"/>
      <c r="J6" s="252"/>
    </row>
    <row r="7" spans="1:11" ht="14.25" customHeight="1" x14ac:dyDescent="0.2">
      <c r="A7" s="254"/>
      <c r="B7" s="252"/>
      <c r="C7" s="252"/>
      <c r="D7" s="252"/>
      <c r="E7" s="252"/>
      <c r="F7" s="252"/>
      <c r="G7" s="253"/>
      <c r="H7" s="252"/>
      <c r="I7" s="252"/>
      <c r="J7" s="252"/>
    </row>
    <row r="8" spans="1:11" s="251" customFormat="1" ht="30" x14ac:dyDescent="0.2">
      <c r="A8" s="255" t="s">
        <v>159</v>
      </c>
      <c r="B8" s="256" t="s">
        <v>160</v>
      </c>
      <c r="C8" s="256" t="s">
        <v>161</v>
      </c>
      <c r="D8" s="256" t="s">
        <v>162</v>
      </c>
      <c r="E8" s="254"/>
      <c r="F8" s="254"/>
      <c r="H8" s="254"/>
      <c r="J8" s="254"/>
      <c r="K8" s="254"/>
    </row>
    <row r="9" spans="1:11" s="251" customFormat="1" ht="14.25" x14ac:dyDescent="0.2">
      <c r="A9" s="257" t="s">
        <v>163</v>
      </c>
      <c r="B9" s="258">
        <v>200</v>
      </c>
      <c r="C9" s="259">
        <v>100</v>
      </c>
      <c r="D9" s="259">
        <v>210</v>
      </c>
      <c r="E9" s="254"/>
      <c r="F9" s="254"/>
      <c r="G9" s="254"/>
      <c r="H9" s="254"/>
      <c r="J9" s="254"/>
      <c r="K9" s="254"/>
    </row>
    <row r="10" spans="1:11" s="251" customFormat="1" ht="14.25" x14ac:dyDescent="0.2">
      <c r="A10" s="257" t="s">
        <v>164</v>
      </c>
      <c r="B10" s="258">
        <v>90</v>
      </c>
      <c r="C10" s="259">
        <v>65</v>
      </c>
      <c r="D10" s="259">
        <v>112</v>
      </c>
      <c r="E10" s="254"/>
      <c r="F10" s="254"/>
      <c r="G10" s="254"/>
      <c r="H10" s="254"/>
      <c r="J10" s="254"/>
      <c r="K10" s="254"/>
    </row>
    <row r="11" spans="1:11" s="251" customFormat="1" ht="14.25" x14ac:dyDescent="0.2">
      <c r="A11" s="257" t="s">
        <v>165</v>
      </c>
      <c r="B11" s="254"/>
      <c r="C11" s="259">
        <v>65</v>
      </c>
      <c r="D11" s="259">
        <v>112</v>
      </c>
      <c r="E11" s="254"/>
      <c r="F11" s="254"/>
      <c r="G11" s="254"/>
      <c r="H11" s="254"/>
      <c r="J11" s="254"/>
      <c r="K11" s="254"/>
    </row>
    <row r="12" spans="1:11" s="251" customFormat="1" ht="14.25" x14ac:dyDescent="0.2">
      <c r="A12" s="257" t="s">
        <v>166</v>
      </c>
      <c r="B12" s="254"/>
      <c r="C12" s="259">
        <v>4</v>
      </c>
      <c r="D12" s="259">
        <v>7</v>
      </c>
      <c r="E12" s="254"/>
      <c r="F12" s="254"/>
      <c r="G12" s="254"/>
      <c r="H12" s="254"/>
      <c r="J12" s="254"/>
      <c r="K12" s="254"/>
    </row>
    <row r="13" spans="1:11" s="251" customFormat="1" ht="14.25" x14ac:dyDescent="0.2">
      <c r="A13" s="257" t="s">
        <v>167</v>
      </c>
      <c r="B13" s="254"/>
      <c r="C13" s="259">
        <v>65</v>
      </c>
      <c r="D13" s="259">
        <v>112</v>
      </c>
      <c r="E13" s="254"/>
      <c r="F13" s="254"/>
      <c r="G13" s="254"/>
      <c r="H13" s="254"/>
      <c r="J13" s="254"/>
      <c r="K13" s="254"/>
    </row>
    <row r="14" spans="1:11" s="251" customFormat="1" ht="14.25" x14ac:dyDescent="0.2">
      <c r="A14" s="257" t="s">
        <v>168</v>
      </c>
      <c r="B14" s="254"/>
      <c r="C14" s="259">
        <v>0</v>
      </c>
      <c r="D14" s="259">
        <v>0</v>
      </c>
      <c r="E14" s="254"/>
      <c r="F14" s="254"/>
      <c r="G14" s="254"/>
      <c r="H14" s="254"/>
      <c r="J14" s="254"/>
      <c r="K14" s="254"/>
    </row>
    <row r="15" spans="1:11" s="251" customFormat="1" ht="14.25" x14ac:dyDescent="0.2">
      <c r="A15" s="257" t="s">
        <v>169</v>
      </c>
      <c r="B15" s="254"/>
      <c r="C15" s="259">
        <v>0</v>
      </c>
      <c r="D15" s="259">
        <v>0</v>
      </c>
      <c r="E15" s="254"/>
      <c r="F15" s="254"/>
      <c r="G15" s="254"/>
      <c r="H15" s="254"/>
      <c r="J15" s="254"/>
      <c r="K15" s="254"/>
    </row>
    <row r="16" spans="1:11" s="251" customFormat="1" ht="14.25" x14ac:dyDescent="0.2">
      <c r="A16" s="260"/>
      <c r="B16" s="261"/>
      <c r="C16" s="261"/>
      <c r="D16" s="261"/>
      <c r="F16" s="254"/>
      <c r="G16" s="254"/>
      <c r="H16" s="261"/>
      <c r="I16" s="261"/>
    </row>
    <row r="17" spans="1:11" s="251" customFormat="1" ht="14.25" x14ac:dyDescent="0.2">
      <c r="A17" s="260"/>
      <c r="B17" s="261"/>
      <c r="C17" s="261"/>
      <c r="D17" s="261"/>
      <c r="F17" s="254"/>
      <c r="G17" s="254"/>
      <c r="H17" s="261"/>
      <c r="I17" s="261"/>
    </row>
    <row r="18" spans="1:11" s="251" customFormat="1" ht="16.5" customHeight="1" x14ac:dyDescent="0.2">
      <c r="A18" s="342" t="s">
        <v>170</v>
      </c>
      <c r="B18" s="344" t="s">
        <v>161</v>
      </c>
      <c r="C18" s="345"/>
      <c r="D18" s="346"/>
      <c r="E18" s="344" t="s">
        <v>162</v>
      </c>
      <c r="F18" s="345"/>
      <c r="G18" s="346"/>
    </row>
    <row r="19" spans="1:11" s="251" customFormat="1" ht="45" x14ac:dyDescent="0.2">
      <c r="A19" s="342"/>
      <c r="B19" s="256" t="s">
        <v>171</v>
      </c>
      <c r="C19" s="256" t="s">
        <v>172</v>
      </c>
      <c r="D19" s="256" t="s">
        <v>173</v>
      </c>
      <c r="E19" s="256" t="s">
        <v>171</v>
      </c>
      <c r="F19" s="256" t="s">
        <v>172</v>
      </c>
      <c r="G19" s="256" t="s">
        <v>173</v>
      </c>
      <c r="H19" s="254"/>
    </row>
    <row r="20" spans="1:11" s="251" customFormat="1" ht="14.25" x14ac:dyDescent="0.2">
      <c r="A20" s="257" t="s">
        <v>174</v>
      </c>
      <c r="B20" s="259" t="s">
        <v>23</v>
      </c>
      <c r="C20" s="259">
        <v>4</v>
      </c>
      <c r="D20" s="259"/>
      <c r="E20" s="259"/>
      <c r="F20" s="259">
        <v>3</v>
      </c>
      <c r="G20" s="259" t="s">
        <v>23</v>
      </c>
      <c r="H20" s="254"/>
    </row>
    <row r="21" spans="1:11" s="251" customFormat="1" ht="14.25" x14ac:dyDescent="0.2">
      <c r="A21" s="257" t="s">
        <v>175</v>
      </c>
      <c r="B21" s="259" t="s">
        <v>23</v>
      </c>
      <c r="C21" s="259">
        <v>0</v>
      </c>
      <c r="D21" s="259"/>
      <c r="E21" s="259"/>
      <c r="F21" s="259">
        <v>0</v>
      </c>
      <c r="G21" s="259" t="s">
        <v>23</v>
      </c>
      <c r="H21" s="254"/>
    </row>
    <row r="22" spans="1:11" s="251" customFormat="1" ht="14.25" x14ac:dyDescent="0.2">
      <c r="A22" s="257" t="s">
        <v>176</v>
      </c>
      <c r="B22" s="259" t="s">
        <v>23</v>
      </c>
      <c r="C22" s="259">
        <v>11</v>
      </c>
      <c r="D22" s="259"/>
      <c r="E22" s="259"/>
      <c r="F22" s="259">
        <v>22</v>
      </c>
      <c r="G22" s="259" t="s">
        <v>23</v>
      </c>
      <c r="H22" s="254"/>
    </row>
    <row r="23" spans="1:11" s="251" customFormat="1" ht="14.25" x14ac:dyDescent="0.2">
      <c r="A23" s="257" t="s">
        <v>177</v>
      </c>
      <c r="B23" s="259" t="s">
        <v>23</v>
      </c>
      <c r="C23" s="259">
        <v>0</v>
      </c>
      <c r="D23" s="259"/>
      <c r="E23" s="259"/>
      <c r="F23" s="259">
        <v>2</v>
      </c>
      <c r="G23" s="259" t="s">
        <v>23</v>
      </c>
      <c r="H23" s="254"/>
    </row>
    <row r="24" spans="1:11" s="251" customFormat="1" ht="14.25" x14ac:dyDescent="0.2">
      <c r="A24" s="257" t="s">
        <v>178</v>
      </c>
      <c r="B24" s="259" t="s">
        <v>23</v>
      </c>
      <c r="C24" s="259">
        <v>41</v>
      </c>
      <c r="D24" s="259"/>
      <c r="E24" s="259"/>
      <c r="F24" s="259">
        <v>71</v>
      </c>
      <c r="G24" s="259" t="s">
        <v>23</v>
      </c>
      <c r="H24" s="254"/>
    </row>
    <row r="25" spans="1:11" s="251" customFormat="1" ht="14.25" x14ac:dyDescent="0.2">
      <c r="A25" s="257" t="s">
        <v>179</v>
      </c>
      <c r="B25" s="259">
        <v>4</v>
      </c>
      <c r="C25" s="259"/>
      <c r="D25" s="259"/>
      <c r="E25" s="259">
        <v>12</v>
      </c>
      <c r="F25" s="259" t="s">
        <v>23</v>
      </c>
      <c r="G25" s="259" t="s">
        <v>23</v>
      </c>
      <c r="H25" s="254"/>
    </row>
    <row r="26" spans="1:11" s="251" customFormat="1" ht="14.25" x14ac:dyDescent="0.2">
      <c r="A26" s="257" t="s">
        <v>180</v>
      </c>
      <c r="B26" s="259" t="s">
        <v>181</v>
      </c>
      <c r="C26" s="259" t="s">
        <v>181</v>
      </c>
      <c r="D26" s="259"/>
      <c r="E26" s="259"/>
      <c r="F26" s="259" t="s">
        <v>181</v>
      </c>
      <c r="G26" s="259" t="s">
        <v>23</v>
      </c>
      <c r="H26" s="254"/>
    </row>
    <row r="27" spans="1:11" s="251" customFormat="1" ht="14.25" x14ac:dyDescent="0.2">
      <c r="A27" s="257" t="s">
        <v>182</v>
      </c>
      <c r="B27" s="259" t="s">
        <v>23</v>
      </c>
      <c r="C27" s="259" t="s">
        <v>23</v>
      </c>
      <c r="D27" s="259">
        <v>5</v>
      </c>
      <c r="E27" s="259"/>
      <c r="F27" s="259"/>
      <c r="G27" s="259">
        <v>2</v>
      </c>
      <c r="H27" s="254"/>
    </row>
    <row r="28" spans="1:11" s="251" customFormat="1" ht="15" x14ac:dyDescent="0.2">
      <c r="A28" s="262" t="s">
        <v>164</v>
      </c>
      <c r="B28" s="263">
        <f>SUM(B20:B27)</f>
        <v>4</v>
      </c>
      <c r="C28" s="263">
        <f t="shared" ref="C28:E28" si="0">SUM(C20:C27)</f>
        <v>56</v>
      </c>
      <c r="D28" s="263">
        <f t="shared" si="0"/>
        <v>5</v>
      </c>
      <c r="E28" s="263">
        <f t="shared" si="0"/>
        <v>12</v>
      </c>
      <c r="F28" s="263">
        <f t="shared" ref="F28:G28" si="1">SUM(F20:F27)</f>
        <v>98</v>
      </c>
      <c r="G28" s="263">
        <f t="shared" si="1"/>
        <v>2</v>
      </c>
      <c r="H28" s="254"/>
    </row>
    <row r="29" spans="1:11" s="251" customFormat="1" ht="14.25" x14ac:dyDescent="0.2">
      <c r="B29" s="261"/>
      <c r="C29" s="261"/>
      <c r="D29" s="261"/>
      <c r="E29" s="254"/>
      <c r="F29" s="254"/>
      <c r="G29" s="254"/>
      <c r="H29" s="254"/>
      <c r="J29" s="254"/>
      <c r="K29" s="254"/>
    </row>
    <row r="30" spans="1:11" s="251" customFormat="1" ht="14.25" x14ac:dyDescent="0.2">
      <c r="B30" s="261"/>
      <c r="C30" s="261"/>
      <c r="D30" s="261"/>
      <c r="E30" s="254"/>
      <c r="F30" s="254"/>
      <c r="G30" s="254"/>
      <c r="H30" s="254"/>
      <c r="J30" s="254"/>
      <c r="K30" s="254"/>
    </row>
    <row r="31" spans="1:11" s="251" customFormat="1" ht="35.1" customHeight="1" x14ac:dyDescent="0.2">
      <c r="A31" s="255" t="s">
        <v>183</v>
      </c>
      <c r="B31" s="256" t="s">
        <v>184</v>
      </c>
      <c r="C31" s="256" t="s">
        <v>162</v>
      </c>
      <c r="D31" s="254"/>
      <c r="E31" s="342" t="s">
        <v>185</v>
      </c>
      <c r="F31" s="342"/>
      <c r="G31" s="256" t="s">
        <v>186</v>
      </c>
      <c r="H31" s="256" t="s">
        <v>187</v>
      </c>
      <c r="I31" s="254"/>
      <c r="J31" s="254"/>
    </row>
    <row r="32" spans="1:11" s="251" customFormat="1" ht="14.25" x14ac:dyDescent="0.2">
      <c r="A32" s="257">
        <v>90401</v>
      </c>
      <c r="B32" s="259">
        <v>11</v>
      </c>
      <c r="C32" s="259">
        <v>27</v>
      </c>
      <c r="D32" s="254"/>
      <c r="E32" s="340" t="s">
        <v>188</v>
      </c>
      <c r="F32" s="340"/>
      <c r="G32" s="265">
        <v>0</v>
      </c>
      <c r="H32" s="265">
        <v>0</v>
      </c>
      <c r="I32" s="254"/>
      <c r="J32" s="254"/>
    </row>
    <row r="33" spans="1:11" s="251" customFormat="1" ht="14.25" x14ac:dyDescent="0.2">
      <c r="A33" s="257">
        <v>90402</v>
      </c>
      <c r="B33" s="259">
        <v>1</v>
      </c>
      <c r="C33" s="259">
        <v>2</v>
      </c>
      <c r="D33" s="254"/>
      <c r="E33" s="343" t="s">
        <v>189</v>
      </c>
      <c r="F33" s="343"/>
      <c r="G33" s="267">
        <v>0</v>
      </c>
      <c r="H33" s="265">
        <v>0</v>
      </c>
      <c r="I33" s="254"/>
      <c r="J33" s="254"/>
    </row>
    <row r="34" spans="1:11" s="251" customFormat="1" ht="14.25" x14ac:dyDescent="0.2">
      <c r="A34" s="257">
        <v>90403</v>
      </c>
      <c r="B34" s="259">
        <v>10</v>
      </c>
      <c r="C34" s="259">
        <v>25</v>
      </c>
      <c r="D34" s="254"/>
      <c r="E34" s="343" t="s">
        <v>190</v>
      </c>
      <c r="F34" s="343"/>
      <c r="G34" s="267">
        <v>0</v>
      </c>
      <c r="H34" s="265">
        <v>0</v>
      </c>
      <c r="I34" s="254"/>
      <c r="J34" s="254"/>
    </row>
    <row r="35" spans="1:11" s="251" customFormat="1" ht="14.25" x14ac:dyDescent="0.2">
      <c r="A35" s="257">
        <v>90404</v>
      </c>
      <c r="B35" s="259">
        <v>27</v>
      </c>
      <c r="C35" s="259">
        <v>36</v>
      </c>
      <c r="D35" s="254"/>
      <c r="E35" s="340" t="s">
        <v>191</v>
      </c>
      <c r="F35" s="340"/>
      <c r="G35" s="267">
        <v>0</v>
      </c>
      <c r="H35" s="265">
        <v>4</v>
      </c>
      <c r="I35" s="254"/>
      <c r="J35" s="254"/>
    </row>
    <row r="36" spans="1:11" s="251" customFormat="1" ht="14.25" x14ac:dyDescent="0.2">
      <c r="A36" s="257">
        <v>90405</v>
      </c>
      <c r="B36" s="259">
        <v>16</v>
      </c>
      <c r="C36" s="259">
        <v>22</v>
      </c>
      <c r="D36" s="254"/>
      <c r="E36" s="340" t="s">
        <v>192</v>
      </c>
      <c r="F36" s="340"/>
      <c r="G36" s="267">
        <v>5</v>
      </c>
      <c r="H36" s="265">
        <v>7</v>
      </c>
      <c r="I36" s="254"/>
      <c r="J36" s="254"/>
    </row>
    <row r="37" spans="1:11" s="251" customFormat="1" ht="14.25" x14ac:dyDescent="0.2">
      <c r="A37" s="257" t="s">
        <v>182</v>
      </c>
      <c r="B37" s="259"/>
      <c r="C37" s="259"/>
      <c r="D37" s="254"/>
      <c r="E37" s="340" t="s">
        <v>193</v>
      </c>
      <c r="F37" s="340"/>
      <c r="G37" s="267">
        <v>5</v>
      </c>
      <c r="H37" s="265">
        <v>9</v>
      </c>
      <c r="I37" s="254"/>
      <c r="J37" s="254"/>
    </row>
    <row r="38" spans="1:11" s="251" customFormat="1" ht="15" x14ac:dyDescent="0.2">
      <c r="A38" s="262" t="s">
        <v>164</v>
      </c>
      <c r="B38" s="263">
        <f>SUM(B32:B37)</f>
        <v>65</v>
      </c>
      <c r="C38" s="263">
        <f>SUM(C32:C37)</f>
        <v>112</v>
      </c>
      <c r="D38" s="261"/>
      <c r="E38" s="340" t="s">
        <v>194</v>
      </c>
      <c r="F38" s="340"/>
      <c r="G38" s="267">
        <v>7</v>
      </c>
      <c r="H38" s="265">
        <v>9</v>
      </c>
      <c r="I38" s="254"/>
      <c r="J38" s="254"/>
    </row>
    <row r="39" spans="1:11" s="251" customFormat="1" ht="14.25" x14ac:dyDescent="0.2">
      <c r="B39" s="254"/>
      <c r="C39" s="261"/>
      <c r="E39" s="340" t="s">
        <v>195</v>
      </c>
      <c r="F39" s="340"/>
      <c r="G39" s="267">
        <v>14</v>
      </c>
      <c r="H39" s="265">
        <v>22</v>
      </c>
      <c r="J39" s="254"/>
      <c r="K39" s="254"/>
    </row>
    <row r="40" spans="1:11" s="251" customFormat="1" ht="14.25" x14ac:dyDescent="0.2">
      <c r="E40" s="340" t="s">
        <v>196</v>
      </c>
      <c r="F40" s="340"/>
      <c r="G40" s="267">
        <v>21</v>
      </c>
      <c r="H40" s="265">
        <v>35</v>
      </c>
    </row>
    <row r="41" spans="1:11" s="251" customFormat="1" ht="14.25" x14ac:dyDescent="0.2">
      <c r="E41" s="340" t="s">
        <v>197</v>
      </c>
      <c r="F41" s="340"/>
      <c r="G41" s="267">
        <v>10</v>
      </c>
      <c r="H41" s="265">
        <v>22</v>
      </c>
    </row>
    <row r="42" spans="1:11" s="251" customFormat="1" ht="14.25" x14ac:dyDescent="0.2">
      <c r="E42" s="340" t="s">
        <v>198</v>
      </c>
      <c r="F42" s="340"/>
      <c r="G42" s="267">
        <v>1</v>
      </c>
      <c r="H42" s="265">
        <v>4</v>
      </c>
    </row>
    <row r="43" spans="1:11" s="251" customFormat="1" ht="14.25" x14ac:dyDescent="0.2">
      <c r="E43" s="347" t="s">
        <v>182</v>
      </c>
      <c r="F43" s="348"/>
      <c r="G43" s="267">
        <v>2</v>
      </c>
      <c r="H43" s="265">
        <v>0</v>
      </c>
    </row>
    <row r="44" spans="1:11" s="251" customFormat="1" ht="15" x14ac:dyDescent="0.2">
      <c r="E44" s="339" t="s">
        <v>164</v>
      </c>
      <c r="F44" s="339"/>
      <c r="G44" s="269">
        <f>SUM(G32:G43)</f>
        <v>65</v>
      </c>
      <c r="H44" s="269">
        <f>SUM(H32:H43)</f>
        <v>112</v>
      </c>
    </row>
    <row r="45" spans="1:11" s="251" customFormat="1" ht="14.25" x14ac:dyDescent="0.2"/>
    <row r="46" spans="1:11" s="251" customFormat="1" ht="14.25" x14ac:dyDescent="0.2"/>
    <row r="47" spans="1:11" s="251" customFormat="1" ht="42" customHeight="1" x14ac:dyDescent="0.2">
      <c r="A47" s="270" t="s">
        <v>199</v>
      </c>
      <c r="B47" s="271" t="s">
        <v>186</v>
      </c>
      <c r="C47" s="271" t="s">
        <v>162</v>
      </c>
      <c r="E47" s="349" t="s">
        <v>200</v>
      </c>
      <c r="F47" s="349"/>
      <c r="G47" s="271" t="s">
        <v>186</v>
      </c>
      <c r="H47" s="271" t="s">
        <v>162</v>
      </c>
    </row>
    <row r="48" spans="1:11" s="251" customFormat="1" ht="14.25" x14ac:dyDescent="0.2">
      <c r="A48" s="264" t="s">
        <v>201</v>
      </c>
      <c r="B48" s="272">
        <v>26</v>
      </c>
      <c r="C48" s="272">
        <v>40</v>
      </c>
      <c r="E48" s="340" t="s">
        <v>202</v>
      </c>
      <c r="F48" s="340"/>
      <c r="G48" s="272"/>
      <c r="H48" s="272"/>
    </row>
    <row r="49" spans="1:14" s="251" customFormat="1" ht="14.25" x14ac:dyDescent="0.2">
      <c r="A49" s="266" t="s">
        <v>203</v>
      </c>
      <c r="B49" s="273">
        <v>39</v>
      </c>
      <c r="C49" s="272">
        <v>72</v>
      </c>
      <c r="E49" s="343" t="s">
        <v>204</v>
      </c>
      <c r="F49" s="343"/>
      <c r="G49" s="273"/>
      <c r="H49" s="272"/>
    </row>
    <row r="50" spans="1:14" s="251" customFormat="1" ht="14.25" x14ac:dyDescent="0.2">
      <c r="A50" s="266" t="s">
        <v>205</v>
      </c>
      <c r="B50" s="273"/>
      <c r="C50" s="272"/>
      <c r="E50" s="343" t="s">
        <v>206</v>
      </c>
      <c r="F50" s="343"/>
      <c r="G50" s="273"/>
      <c r="H50" s="272"/>
    </row>
    <row r="51" spans="1:14" s="251" customFormat="1" ht="14.25" x14ac:dyDescent="0.2">
      <c r="A51" s="266" t="s">
        <v>207</v>
      </c>
      <c r="B51" s="273"/>
      <c r="C51" s="272"/>
      <c r="E51" s="340" t="s">
        <v>208</v>
      </c>
      <c r="F51" s="340"/>
      <c r="G51" s="273"/>
      <c r="H51" s="272"/>
    </row>
    <row r="52" spans="1:14" s="251" customFormat="1" ht="14.25" x14ac:dyDescent="0.2">
      <c r="A52" s="264" t="s">
        <v>209</v>
      </c>
      <c r="B52" s="273"/>
      <c r="C52" s="272"/>
      <c r="E52" s="340" t="s">
        <v>210</v>
      </c>
      <c r="F52" s="340"/>
      <c r="G52" s="273"/>
      <c r="H52" s="272"/>
    </row>
    <row r="53" spans="1:14" s="251" customFormat="1" ht="14.25" x14ac:dyDescent="0.2">
      <c r="A53" s="264" t="s">
        <v>211</v>
      </c>
      <c r="B53" s="273"/>
      <c r="C53" s="272"/>
      <c r="E53" s="340" t="s">
        <v>212</v>
      </c>
      <c r="F53" s="340"/>
      <c r="G53" s="273"/>
      <c r="H53" s="272"/>
    </row>
    <row r="54" spans="1:14" s="251" customFormat="1" ht="15" x14ac:dyDescent="0.2">
      <c r="A54" s="264" t="s">
        <v>213</v>
      </c>
      <c r="B54" s="273"/>
      <c r="C54" s="272"/>
      <c r="E54" s="339" t="s">
        <v>214</v>
      </c>
      <c r="F54" s="339"/>
      <c r="G54" s="273">
        <v>65</v>
      </c>
      <c r="H54" s="272">
        <v>112</v>
      </c>
    </row>
    <row r="55" spans="1:14" ht="15" x14ac:dyDescent="0.2">
      <c r="A55" s="264" t="s">
        <v>212</v>
      </c>
      <c r="B55" s="273"/>
      <c r="C55" s="272"/>
      <c r="D55" s="127"/>
      <c r="E55" s="341" t="s">
        <v>164</v>
      </c>
      <c r="F55" s="341"/>
      <c r="G55" s="269">
        <f>SUM(G48:G54)</f>
        <v>65</v>
      </c>
      <c r="H55" s="269">
        <f>SUM(H48:H54)</f>
        <v>112</v>
      </c>
      <c r="I55" s="127"/>
      <c r="J55" s="127"/>
      <c r="K55" s="127"/>
    </row>
    <row r="56" spans="1:14" ht="15" x14ac:dyDescent="0.2">
      <c r="A56" s="268" t="s">
        <v>214</v>
      </c>
      <c r="B56" s="274"/>
      <c r="C56" s="273"/>
      <c r="D56" s="127"/>
      <c r="E56" s="127"/>
      <c r="F56" s="127"/>
      <c r="G56" s="127"/>
      <c r="H56" s="127"/>
      <c r="I56" s="127"/>
      <c r="J56" s="127"/>
      <c r="K56" s="127"/>
    </row>
    <row r="57" spans="1:14" ht="15" x14ac:dyDescent="0.2">
      <c r="A57" s="262" t="s">
        <v>164</v>
      </c>
      <c r="B57" s="269">
        <f>SUM(B48:B56)</f>
        <v>65</v>
      </c>
      <c r="C57" s="269">
        <f>SUM(C48:C56)</f>
        <v>112</v>
      </c>
      <c r="D57" s="127"/>
      <c r="E57" s="127"/>
      <c r="F57" s="127"/>
      <c r="G57" s="127"/>
      <c r="H57" s="127"/>
      <c r="I57" s="127"/>
      <c r="J57" s="127"/>
      <c r="K57" s="127"/>
    </row>
    <row r="58" spans="1:14" s="247" customFormat="1" x14ac:dyDescent="0.2">
      <c r="A58" s="275"/>
      <c r="B58" s="276"/>
      <c r="D58" s="276"/>
      <c r="E58" s="127"/>
      <c r="F58" s="127"/>
      <c r="G58" s="127"/>
      <c r="H58" s="127"/>
      <c r="L58" s="127"/>
      <c r="M58" s="127"/>
      <c r="N58" s="127"/>
    </row>
    <row r="59" spans="1:14" s="247" customFormat="1" x14ac:dyDescent="0.2">
      <c r="A59" s="275"/>
      <c r="B59" s="276"/>
      <c r="D59" s="276"/>
      <c r="E59" s="276"/>
      <c r="F59" s="276"/>
      <c r="G59" s="276"/>
      <c r="H59" s="276"/>
      <c r="L59" s="127"/>
      <c r="M59" s="127"/>
      <c r="N59" s="127"/>
    </row>
    <row r="60" spans="1:14" s="251" customFormat="1" ht="30" customHeight="1" x14ac:dyDescent="0.2">
      <c r="A60" s="275"/>
      <c r="B60" s="276"/>
      <c r="C60" s="276"/>
    </row>
    <row r="61" spans="1:14" s="251" customFormat="1" ht="14.25" x14ac:dyDescent="0.2">
      <c r="A61" s="275"/>
      <c r="B61" s="276"/>
      <c r="C61" s="247"/>
    </row>
    <row r="62" spans="1:14" s="251" customFormat="1" ht="14.25" x14ac:dyDescent="0.2"/>
    <row r="63" spans="1:14" s="251" customFormat="1" ht="14.25" x14ac:dyDescent="0.2"/>
    <row r="64" spans="1:14" s="251" customFormat="1" ht="14.25" x14ac:dyDescent="0.2"/>
    <row r="65" spans="1:11" s="251" customFormat="1" ht="14.25" x14ac:dyDescent="0.2"/>
    <row r="66" spans="1:11" s="251" customFormat="1" ht="14.25" x14ac:dyDescent="0.2">
      <c r="I66" s="127"/>
    </row>
    <row r="67" spans="1:11" ht="14.25" x14ac:dyDescent="0.2">
      <c r="A67" s="251"/>
      <c r="B67" s="251"/>
      <c r="C67" s="251"/>
      <c r="D67" s="127"/>
      <c r="E67" s="127"/>
      <c r="F67" s="127"/>
      <c r="G67" s="127"/>
      <c r="H67" s="127"/>
      <c r="J67" s="127"/>
      <c r="K67" s="127"/>
    </row>
    <row r="68" spans="1:11" ht="14.25" x14ac:dyDescent="0.2">
      <c r="A68" s="251"/>
      <c r="B68" s="251"/>
      <c r="C68" s="251"/>
    </row>
    <row r="69" spans="1:11" x14ac:dyDescent="0.2">
      <c r="A69" s="127"/>
      <c r="B69" s="127"/>
      <c r="C69" s="127"/>
    </row>
  </sheetData>
  <sheetProtection algorithmName="SHA-512" hashValue="bJqAoUWvlIct1Zm4p1EZLmbLmfaldkQRO5mL9nwgW/m/wPTPmBDt8KucfuFax0pILrayiubXtvMxPOFX4nwfqA==" saltValue="DXUZ6Rz1eiEST2Ej1h7q4Q=="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tabSelected="1" zoomScale="70" zoomScaleNormal="70" workbookViewId="0">
      <selection activeCell="A6" sqref="A6:G6"/>
    </sheetView>
  </sheetViews>
  <sheetFormatPr defaultColWidth="9.140625"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243" t="s">
        <v>14</v>
      </c>
      <c r="B1" s="243"/>
      <c r="C1" s="246"/>
      <c r="D1" s="277"/>
      <c r="E1" s="277"/>
      <c r="F1" s="278"/>
    </row>
    <row r="2" spans="1:16" ht="18" x14ac:dyDescent="0.2">
      <c r="A2" s="243" t="s">
        <v>215</v>
      </c>
      <c r="B2" s="243"/>
      <c r="C2" s="248"/>
      <c r="D2" s="248"/>
      <c r="E2" s="249"/>
      <c r="F2" s="278"/>
    </row>
    <row r="3" spans="1:16" ht="18.75" thickBot="1" x14ac:dyDescent="0.25">
      <c r="A3" s="243"/>
    </row>
    <row r="4" spans="1:16" s="1" customFormat="1" ht="16.5" thickBot="1" x14ac:dyDescent="0.3">
      <c r="A4" s="279" t="s">
        <v>16</v>
      </c>
      <c r="B4" s="124"/>
      <c r="C4" s="124"/>
      <c r="D4" s="124"/>
      <c r="E4" s="124"/>
      <c r="F4" s="124"/>
      <c r="G4" s="124"/>
      <c r="H4" s="124"/>
      <c r="I4" s="124"/>
      <c r="J4" s="124"/>
      <c r="K4" s="124"/>
      <c r="L4" s="125"/>
      <c r="M4" s="280"/>
      <c r="N4" s="280"/>
      <c r="O4" s="280"/>
      <c r="P4" s="280"/>
    </row>
    <row r="5" spans="1:16" s="121" customFormat="1" ht="24" customHeight="1" x14ac:dyDescent="0.2">
      <c r="A5" s="281" t="s">
        <v>17</v>
      </c>
      <c r="B5" s="282"/>
      <c r="C5" s="282"/>
      <c r="D5" s="282"/>
      <c r="E5" s="282"/>
      <c r="F5" s="282"/>
      <c r="G5" s="282"/>
      <c r="H5" s="282"/>
      <c r="I5" s="282"/>
      <c r="J5" s="282"/>
      <c r="K5" s="282"/>
      <c r="L5" s="283"/>
    </row>
    <row r="6" spans="1:16" ht="72" customHeight="1" thickBot="1" x14ac:dyDescent="0.25">
      <c r="A6" s="352" t="s">
        <v>216</v>
      </c>
      <c r="B6" s="353"/>
      <c r="C6" s="353"/>
      <c r="D6" s="353"/>
      <c r="E6" s="353"/>
      <c r="F6" s="353"/>
      <c r="G6" s="353"/>
      <c r="H6" s="284"/>
      <c r="I6" s="284"/>
      <c r="J6" s="284"/>
      <c r="K6" s="284"/>
      <c r="L6" s="285"/>
    </row>
    <row r="7" spans="1:16" ht="24.95" customHeight="1" thickBot="1" x14ac:dyDescent="0.25">
      <c r="A7" s="286"/>
      <c r="B7" s="286"/>
      <c r="C7" s="286"/>
      <c r="D7" s="286"/>
      <c r="E7" s="286"/>
      <c r="F7" s="286"/>
      <c r="G7" s="286"/>
      <c r="H7" s="286"/>
      <c r="I7" s="286"/>
      <c r="J7" s="286"/>
      <c r="K7" s="286"/>
      <c r="L7" s="286"/>
    </row>
    <row r="8" spans="1:16" ht="51.6" customHeight="1" x14ac:dyDescent="0.2">
      <c r="A8" s="287"/>
      <c r="B8" s="287" t="s">
        <v>217</v>
      </c>
      <c r="C8" s="287" t="s">
        <v>218</v>
      </c>
      <c r="D8" s="287" t="s">
        <v>219</v>
      </c>
      <c r="E8" s="287" t="s">
        <v>220</v>
      </c>
      <c r="F8" s="287" t="s">
        <v>221</v>
      </c>
      <c r="G8" s="288" t="s">
        <v>222</v>
      </c>
      <c r="H8" s="289" t="s">
        <v>223</v>
      </c>
      <c r="I8" s="290" t="s">
        <v>224</v>
      </c>
      <c r="J8" s="289" t="s">
        <v>225</v>
      </c>
      <c r="K8" s="291" t="s">
        <v>226</v>
      </c>
      <c r="L8" s="290" t="s">
        <v>227</v>
      </c>
      <c r="N8" s="292"/>
    </row>
    <row r="9" spans="1:16" ht="21" customHeight="1" x14ac:dyDescent="0.2">
      <c r="A9" s="293" t="s">
        <v>228</v>
      </c>
      <c r="B9" s="293"/>
      <c r="C9" s="293"/>
      <c r="D9" s="293"/>
      <c r="E9" s="293"/>
      <c r="F9" s="293"/>
      <c r="G9" s="294"/>
      <c r="H9" s="295"/>
      <c r="I9" s="296"/>
      <c r="J9" s="295"/>
      <c r="K9" s="293"/>
      <c r="L9" s="296"/>
    </row>
    <row r="10" spans="1:16" ht="39.950000000000003" customHeight="1" x14ac:dyDescent="0.2">
      <c r="A10" s="350">
        <v>1</v>
      </c>
      <c r="B10" s="351" t="s">
        <v>229</v>
      </c>
      <c r="C10" s="351" t="s">
        <v>230</v>
      </c>
      <c r="D10" s="297" t="s">
        <v>231</v>
      </c>
      <c r="E10" s="297" t="s">
        <v>232</v>
      </c>
      <c r="F10" s="297" t="s">
        <v>233</v>
      </c>
      <c r="G10" s="297" t="s">
        <v>234</v>
      </c>
      <c r="H10" s="298">
        <v>28</v>
      </c>
      <c r="I10" s="299" t="s">
        <v>235</v>
      </c>
      <c r="J10" s="298">
        <v>50</v>
      </c>
      <c r="K10" s="300"/>
      <c r="L10" s="301">
        <v>1.1100000000000001</v>
      </c>
    </row>
    <row r="11" spans="1:16" ht="84" customHeight="1" x14ac:dyDescent="0.2">
      <c r="A11" s="350"/>
      <c r="B11" s="351"/>
      <c r="C11" s="351"/>
      <c r="D11" s="297" t="s">
        <v>236</v>
      </c>
      <c r="E11" s="297" t="s">
        <v>237</v>
      </c>
      <c r="F11" s="302">
        <v>0.88</v>
      </c>
      <c r="G11" s="297" t="s">
        <v>234</v>
      </c>
      <c r="H11" s="303">
        <v>0.9</v>
      </c>
      <c r="I11" s="299"/>
      <c r="J11" s="303">
        <v>1</v>
      </c>
      <c r="K11" s="300"/>
      <c r="L11" s="301">
        <v>1.1299999999999999</v>
      </c>
    </row>
    <row r="12" spans="1:16" ht="39.950000000000003" customHeight="1" x14ac:dyDescent="0.2">
      <c r="A12" s="350">
        <v>2</v>
      </c>
      <c r="B12" s="351" t="s">
        <v>229</v>
      </c>
      <c r="C12" s="351" t="s">
        <v>238</v>
      </c>
      <c r="D12" s="297" t="s">
        <v>231</v>
      </c>
      <c r="E12" s="297" t="s">
        <v>239</v>
      </c>
      <c r="F12" s="297" t="s">
        <v>240</v>
      </c>
      <c r="G12" s="297" t="s">
        <v>234</v>
      </c>
      <c r="H12" s="298">
        <v>30</v>
      </c>
      <c r="I12" s="299" t="s">
        <v>241</v>
      </c>
      <c r="J12" s="298">
        <v>50</v>
      </c>
      <c r="K12" s="300"/>
      <c r="L12" s="301">
        <v>1</v>
      </c>
    </row>
    <row r="13" spans="1:16" ht="39.950000000000003" customHeight="1" x14ac:dyDescent="0.2">
      <c r="A13" s="350"/>
      <c r="B13" s="351"/>
      <c r="C13" s="351"/>
      <c r="D13" s="297" t="s">
        <v>236</v>
      </c>
      <c r="E13" s="297" t="s">
        <v>242</v>
      </c>
      <c r="F13" s="302">
        <v>0.9</v>
      </c>
      <c r="G13" s="297" t="s">
        <v>234</v>
      </c>
      <c r="H13" s="303">
        <v>0.9</v>
      </c>
      <c r="I13" s="299"/>
      <c r="J13" s="303">
        <v>1</v>
      </c>
      <c r="K13" s="300"/>
      <c r="L13" s="301">
        <v>1.1100000000000001</v>
      </c>
    </row>
    <row r="14" spans="1:16" ht="39.950000000000003" customHeight="1" x14ac:dyDescent="0.2">
      <c r="A14" s="350">
        <v>3</v>
      </c>
      <c r="B14" s="351" t="s">
        <v>229</v>
      </c>
      <c r="C14" s="351" t="s">
        <v>243</v>
      </c>
      <c r="D14" s="297" t="s">
        <v>244</v>
      </c>
      <c r="E14" s="304" t="s">
        <v>245</v>
      </c>
      <c r="F14" s="297" t="s">
        <v>246</v>
      </c>
      <c r="G14" s="297" t="s">
        <v>234</v>
      </c>
      <c r="H14" s="298">
        <v>25</v>
      </c>
      <c r="I14" s="299" t="s">
        <v>247</v>
      </c>
      <c r="J14" s="298">
        <v>47</v>
      </c>
      <c r="K14" s="305" t="s">
        <v>248</v>
      </c>
      <c r="L14" s="301">
        <v>1.34</v>
      </c>
    </row>
    <row r="15" spans="1:16" ht="54.75" customHeight="1" x14ac:dyDescent="0.2">
      <c r="A15" s="350"/>
      <c r="B15" s="351"/>
      <c r="C15" s="351"/>
      <c r="D15" s="297" t="s">
        <v>249</v>
      </c>
      <c r="E15" s="297" t="s">
        <v>250</v>
      </c>
      <c r="F15" s="302">
        <v>0.85</v>
      </c>
      <c r="G15" s="297" t="s">
        <v>234</v>
      </c>
      <c r="H15" s="303">
        <v>0.8</v>
      </c>
      <c r="I15" s="299"/>
      <c r="J15" s="303">
        <v>0.9</v>
      </c>
      <c r="K15" s="300"/>
      <c r="L15" s="301">
        <v>1.05</v>
      </c>
    </row>
    <row r="16" spans="1:16" ht="24" customHeight="1" x14ac:dyDescent="0.2">
      <c r="A16" s="293" t="s">
        <v>251</v>
      </c>
      <c r="B16" s="293"/>
      <c r="C16" s="293"/>
      <c r="D16" s="293"/>
      <c r="E16" s="293"/>
      <c r="F16" s="293"/>
      <c r="G16" s="294"/>
      <c r="H16" s="295"/>
      <c r="I16" s="296"/>
      <c r="J16" s="295"/>
      <c r="K16" s="293"/>
      <c r="L16" s="296"/>
    </row>
    <row r="17" spans="1:12" ht="39.950000000000003" customHeight="1" x14ac:dyDescent="0.2">
      <c r="A17" s="350">
        <v>1</v>
      </c>
      <c r="B17" s="356"/>
      <c r="C17" s="356"/>
      <c r="D17" s="306"/>
      <c r="E17" s="306"/>
      <c r="F17" s="306"/>
      <c r="G17" s="306"/>
      <c r="H17" s="298"/>
      <c r="I17" s="307"/>
      <c r="J17" s="298"/>
      <c r="K17" s="300"/>
      <c r="L17" s="308"/>
    </row>
    <row r="18" spans="1:12" ht="39.950000000000003" customHeight="1" x14ac:dyDescent="0.2">
      <c r="A18" s="350"/>
      <c r="B18" s="356"/>
      <c r="C18" s="356"/>
      <c r="D18" s="306"/>
      <c r="E18" s="306"/>
      <c r="F18" s="306"/>
      <c r="G18" s="306"/>
      <c r="H18" s="298"/>
      <c r="I18" s="307"/>
      <c r="J18" s="298"/>
      <c r="K18" s="300"/>
      <c r="L18" s="308"/>
    </row>
    <row r="19" spans="1:12" ht="39.950000000000003" customHeight="1" x14ac:dyDescent="0.2">
      <c r="A19" s="350">
        <v>2</v>
      </c>
      <c r="B19" s="357"/>
      <c r="C19" s="356"/>
      <c r="D19" s="306"/>
      <c r="E19" s="306"/>
      <c r="F19" s="306"/>
      <c r="G19" s="306"/>
      <c r="H19" s="298"/>
      <c r="I19" s="307"/>
      <c r="J19" s="298"/>
      <c r="K19" s="300"/>
      <c r="L19" s="308"/>
    </row>
    <row r="20" spans="1:12" ht="39.950000000000003" customHeight="1" x14ac:dyDescent="0.2">
      <c r="A20" s="350"/>
      <c r="B20" s="358"/>
      <c r="C20" s="356"/>
      <c r="D20" s="306"/>
      <c r="E20" s="306"/>
      <c r="F20" s="306"/>
      <c r="G20" s="306"/>
      <c r="H20" s="298"/>
      <c r="I20" s="307"/>
      <c r="J20" s="298"/>
      <c r="K20" s="300"/>
      <c r="L20" s="308"/>
    </row>
    <row r="21" spans="1:12" ht="39.950000000000003" customHeight="1" x14ac:dyDescent="0.2">
      <c r="A21" s="350">
        <v>3</v>
      </c>
      <c r="B21" s="354"/>
      <c r="C21" s="356"/>
      <c r="D21" s="306"/>
      <c r="E21" s="306"/>
      <c r="F21" s="306"/>
      <c r="G21" s="309"/>
      <c r="H21" s="298"/>
      <c r="I21" s="307"/>
      <c r="J21" s="298"/>
      <c r="K21" s="300"/>
      <c r="L21" s="308"/>
    </row>
    <row r="22" spans="1:12" ht="39.950000000000003" customHeight="1" thickBot="1" x14ac:dyDescent="0.25">
      <c r="A22" s="350"/>
      <c r="B22" s="355"/>
      <c r="C22" s="356"/>
      <c r="D22" s="306"/>
      <c r="E22" s="306"/>
      <c r="F22" s="306"/>
      <c r="G22" s="309"/>
      <c r="H22" s="310"/>
      <c r="I22" s="311"/>
      <c r="J22" s="310"/>
      <c r="K22" s="312"/>
      <c r="L22" s="313"/>
    </row>
    <row r="23" spans="1:12" x14ac:dyDescent="0.2">
      <c r="A23" s="278"/>
    </row>
    <row r="26" spans="1:12" x14ac:dyDescent="0.2">
      <c r="C26" s="314"/>
      <c r="D26" s="314"/>
      <c r="E26" s="314"/>
    </row>
    <row r="27" spans="1:12" x14ac:dyDescent="0.2">
      <c r="D27" s="315"/>
      <c r="E27" s="278"/>
    </row>
    <row r="28" spans="1:12" x14ac:dyDescent="0.2">
      <c r="C28" s="278"/>
      <c r="D28" s="315"/>
      <c r="E28" s="278"/>
    </row>
    <row r="29" spans="1:12" x14ac:dyDescent="0.2">
      <c r="C29" s="315"/>
      <c r="D29" s="315"/>
      <c r="E29" s="278"/>
    </row>
    <row r="30" spans="1:12" x14ac:dyDescent="0.2">
      <c r="C30" s="315"/>
      <c r="D30" s="315"/>
      <c r="E30" s="315"/>
    </row>
    <row r="31" spans="1:12" x14ac:dyDescent="0.2">
      <c r="D31" s="315"/>
    </row>
  </sheetData>
  <sheetProtection algorithmName="SHA-512" hashValue="GhwwiH2vDUZraN4gSSK3S+swozJwNn3DDQ+Rcv94GWzqxrp+3rzSGO8zje5OnDXvlYCBz3fx4Z7zI7rACWCkVg==" saltValue="c3YkBkTNQHj3p4YPHGwuAw==" spinCount="100000" sheet="1" objects="1" scenarios="1"/>
  <dataConsolidate/>
  <mergeCells count="19">
    <mergeCell ref="A14:A15"/>
    <mergeCell ref="B14:B15"/>
    <mergeCell ref="C14:C15"/>
    <mergeCell ref="A21:A22"/>
    <mergeCell ref="B21:B22"/>
    <mergeCell ref="C21:C22"/>
    <mergeCell ref="A17:A18"/>
    <mergeCell ref="B17:B18"/>
    <mergeCell ref="C17:C18"/>
    <mergeCell ref="A19:A20"/>
    <mergeCell ref="B19:B20"/>
    <mergeCell ref="C19:C20"/>
    <mergeCell ref="A10:A11"/>
    <mergeCell ref="B10:B11"/>
    <mergeCell ref="C10:C11"/>
    <mergeCell ref="A6:G6"/>
    <mergeCell ref="A12:A13"/>
    <mergeCell ref="B12:B13"/>
    <mergeCell ref="C12:C1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B5" sqref="B5"/>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252</v>
      </c>
      <c r="C2" s="32"/>
      <c r="D2" s="32"/>
      <c r="E2" s="32"/>
      <c r="F2" s="32"/>
      <c r="G2" s="32"/>
    </row>
    <row r="3" spans="1:7" ht="36" customHeight="1" x14ac:dyDescent="0.2">
      <c r="A3" s="98"/>
      <c r="B3" s="361" t="s">
        <v>253</v>
      </c>
      <c r="C3" s="362"/>
      <c r="D3" s="362"/>
      <c r="E3" s="362"/>
      <c r="F3" s="363"/>
      <c r="G3" s="32"/>
    </row>
    <row r="4" spans="1:7" ht="18" x14ac:dyDescent="0.25">
      <c r="A4" s="16"/>
      <c r="B4" s="23"/>
      <c r="C4" s="32"/>
      <c r="D4" s="32"/>
      <c r="E4" s="32"/>
      <c r="F4" s="32"/>
      <c r="G4" s="32"/>
    </row>
    <row r="5" spans="1:7" ht="22.5" customHeight="1" x14ac:dyDescent="0.25">
      <c r="A5" s="16"/>
      <c r="B5" s="77" t="str">
        <f>'FISCAL REPORT'!B19</f>
        <v>Disability Community Resource Center</v>
      </c>
      <c r="C5" s="77"/>
      <c r="D5" s="78"/>
      <c r="E5" s="78"/>
      <c r="F5" s="78"/>
      <c r="G5" s="32"/>
    </row>
    <row r="6" spans="1:7" ht="22.5" customHeight="1" x14ac:dyDescent="0.25">
      <c r="A6" s="16"/>
      <c r="B6" s="77" t="str">
        <f>'FISCAL REPORT'!B20</f>
        <v>Independent Living Services/Home Access Program</v>
      </c>
      <c r="C6" s="79"/>
      <c r="D6" s="80"/>
      <c r="E6" s="80"/>
      <c r="F6" s="80"/>
      <c r="G6" s="32"/>
    </row>
    <row r="7" spans="1:7" ht="8.25" customHeight="1" thickBot="1" x14ac:dyDescent="0.25">
      <c r="A7" s="16"/>
      <c r="B7" s="24"/>
      <c r="C7" s="32"/>
      <c r="D7" s="32"/>
      <c r="E7" s="32"/>
      <c r="F7" s="32"/>
      <c r="G7" s="32"/>
    </row>
    <row r="8" spans="1:7" ht="52.5" customHeight="1" x14ac:dyDescent="0.55000000000000004">
      <c r="B8" s="34" t="s">
        <v>254</v>
      </c>
      <c r="C8" s="35" t="s">
        <v>255</v>
      </c>
      <c r="D8" s="35"/>
      <c r="E8" s="35" t="s">
        <v>256</v>
      </c>
      <c r="F8" s="36"/>
      <c r="G8" s="32"/>
    </row>
    <row r="9" spans="1:7" ht="14.25" x14ac:dyDescent="0.2">
      <c r="B9" s="37" t="s">
        <v>257</v>
      </c>
      <c r="C9" s="97">
        <f>'PARTICIPANT DEMOGRAPHICS'!B9</f>
        <v>200</v>
      </c>
      <c r="D9" s="97"/>
      <c r="E9" s="97">
        <f>'PARTICIPANT DEMOGRAPHICS'!D9</f>
        <v>210</v>
      </c>
      <c r="F9" s="40"/>
      <c r="G9" s="32"/>
    </row>
    <row r="10" spans="1:7" ht="14.25" x14ac:dyDescent="0.2">
      <c r="B10" s="41" t="s">
        <v>258</v>
      </c>
      <c r="C10" s="97">
        <f>'PARTICIPANT DEMOGRAPHICS'!B10</f>
        <v>90</v>
      </c>
      <c r="D10" s="39"/>
      <c r="E10" s="97">
        <f>'PARTICIPANT DEMOGRAPHICS'!D10</f>
        <v>112</v>
      </c>
      <c r="F10" s="40"/>
      <c r="G10" s="32"/>
    </row>
    <row r="11" spans="1:7" ht="14.25" x14ac:dyDescent="0.2">
      <c r="B11" s="37" t="s">
        <v>259</v>
      </c>
      <c r="C11" s="57">
        <f>IFERROR(C10/C9, "N/A")</f>
        <v>0.45</v>
      </c>
      <c r="D11" s="43"/>
      <c r="E11" s="86">
        <f>IFERROR(E10/E9, "N/A")</f>
        <v>0.53333333333333333</v>
      </c>
      <c r="F11" s="40"/>
      <c r="G11" s="32"/>
    </row>
    <row r="12" spans="1:7" ht="14.25" x14ac:dyDescent="0.2">
      <c r="B12" s="37"/>
      <c r="C12" s="42"/>
      <c r="D12" s="43"/>
      <c r="E12" s="38"/>
      <c r="F12" s="40"/>
      <c r="G12" s="32"/>
    </row>
    <row r="13" spans="1:7" ht="63.75" customHeight="1" x14ac:dyDescent="0.55000000000000004">
      <c r="B13" s="44" t="s">
        <v>260</v>
      </c>
      <c r="C13" s="108" t="s">
        <v>261</v>
      </c>
      <c r="D13" s="108" t="s">
        <v>262</v>
      </c>
      <c r="E13" s="108" t="s">
        <v>263</v>
      </c>
      <c r="F13" s="109" t="s">
        <v>264</v>
      </c>
      <c r="G13" s="32"/>
    </row>
    <row r="14" spans="1:7" ht="16.5" customHeight="1" x14ac:dyDescent="0.2">
      <c r="B14" s="37" t="s">
        <v>265</v>
      </c>
      <c r="C14" s="81">
        <f>'FISCAL REPORT'!G26</f>
        <v>2197200</v>
      </c>
      <c r="D14" s="81">
        <f>'FISCAL REPORT'!H26</f>
        <v>205285</v>
      </c>
      <c r="E14" s="81">
        <f>'FISCAL REPORT'!N26</f>
        <v>2136771</v>
      </c>
      <c r="F14" s="82">
        <f>'FISCAL REPORT'!L26</f>
        <v>205284.97999999998</v>
      </c>
      <c r="G14" s="32"/>
    </row>
    <row r="15" spans="1:7" ht="16.5" customHeight="1" x14ac:dyDescent="0.2">
      <c r="B15" s="37"/>
      <c r="C15" s="45"/>
      <c r="D15" s="45"/>
      <c r="E15" s="45"/>
      <c r="F15" s="46"/>
      <c r="G15" s="32"/>
    </row>
    <row r="16" spans="1:7" ht="19.5" x14ac:dyDescent="0.55000000000000004">
      <c r="B16" s="44" t="s">
        <v>266</v>
      </c>
      <c r="C16" s="359" t="s">
        <v>267</v>
      </c>
      <c r="D16" s="359"/>
      <c r="E16" s="359" t="s">
        <v>268</v>
      </c>
      <c r="F16" s="360"/>
      <c r="G16" s="32"/>
    </row>
    <row r="17" spans="2:8" ht="14.25" x14ac:dyDescent="0.2">
      <c r="B17" s="37" t="s">
        <v>269</v>
      </c>
      <c r="C17" s="83">
        <f>IFERROR(C14*C11,"N/A")</f>
        <v>988740</v>
      </c>
      <c r="D17" s="47">
        <f>IFERROR(C17/C14,"N/A")</f>
        <v>0.45</v>
      </c>
      <c r="E17" s="84">
        <f>IFERROR(E14*E11,"N/A")</f>
        <v>1139611.2</v>
      </c>
      <c r="F17" s="49">
        <f>IFERROR(E17/E14,"N/A")</f>
        <v>0.53333333333333333</v>
      </c>
      <c r="G17" s="32"/>
    </row>
    <row r="18" spans="2:8" ht="14.25" x14ac:dyDescent="0.2">
      <c r="B18" s="37" t="s">
        <v>270</v>
      </c>
      <c r="C18" s="83">
        <f>D14</f>
        <v>205285</v>
      </c>
      <c r="D18" s="47">
        <f>IFERROR(C18/C17, "N/A")</f>
        <v>0.20762283310071403</v>
      </c>
      <c r="E18" s="84">
        <f>F14</f>
        <v>205284.97999999998</v>
      </c>
      <c r="F18" s="49">
        <f>IFERROR(E18/E17, "N/A")</f>
        <v>0.18013597970957113</v>
      </c>
      <c r="G18" s="32"/>
      <c r="H18" s="33"/>
    </row>
    <row r="19" spans="2:8" ht="15" thickBot="1" x14ac:dyDescent="0.25">
      <c r="B19" s="37"/>
      <c r="C19" s="25"/>
      <c r="D19" s="47"/>
      <c r="E19" s="48"/>
      <c r="F19" s="49"/>
      <c r="G19" s="32"/>
    </row>
    <row r="20" spans="2:8" ht="15.75" thickBot="1" x14ac:dyDescent="0.3">
      <c r="B20" s="50" t="s">
        <v>271</v>
      </c>
      <c r="C20" s="85">
        <f>IFERROR(C17-C18,"N/A")</f>
        <v>783455</v>
      </c>
      <c r="D20" s="51">
        <f>IFERROR(C20/C17, "N/A")</f>
        <v>0.79237716689928595</v>
      </c>
      <c r="E20" s="85">
        <f>IFERROR(E17-E18, "N/A")</f>
        <v>934326.22</v>
      </c>
      <c r="F20" s="52">
        <f>IFERROR(E20/E17, "N/A")</f>
        <v>0.81986402029042893</v>
      </c>
      <c r="G20" s="32"/>
    </row>
    <row r="21" spans="2:8" ht="30.75" thickBot="1" x14ac:dyDescent="0.3">
      <c r="B21" s="37"/>
      <c r="C21" s="53"/>
      <c r="D21" s="54" t="s">
        <v>272</v>
      </c>
      <c r="E21" s="39"/>
      <c r="F21" s="54" t="s">
        <v>272</v>
      </c>
    </row>
    <row r="22" spans="2:8" s="1" customFormat="1" ht="12.75" x14ac:dyDescent="0.2">
      <c r="B22" s="32"/>
      <c r="C22" s="31"/>
      <c r="D22" s="31"/>
      <c r="E22" s="31"/>
      <c r="F22" s="31"/>
      <c r="G22" s="31"/>
    </row>
  </sheetData>
  <sheetProtection algorithmName="SHA-512" hashValue="RwDguzUxSQtCOEEjfHaAUrK0RsLWIwvLBtlVpPBBJUM6cC+jE+K8yQ7tedDL9TLxkGLJrMi0VYWS/7dPFUwgWQ==" saltValue="wLUDGxyfqagCH5pJccxyWA==" spinCount="100000" sheet="1" objects="1" scenarios="1"/>
  <mergeCells count="3">
    <mergeCell ref="C16:D16"/>
    <mergeCell ref="E16:F16"/>
    <mergeCell ref="B3:F3"/>
  </mergeCells>
  <phoneticPr fontId="11" type="noConversion"/>
  <pageMargins left="1" right="1" top="0.81" bottom="0.5" header="0.5" footer="0.5"/>
  <pageSetup scale="10" orientation="portrait" horizontalDpi="4294967295" verticalDpi="4294967295" r:id="rId1"/>
  <headerFooter alignWithMargins="0">
    <oddHeader>&amp;C&amp;"Arial,Bold"&amp;12Cash Match Calculation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2.xml><?xml version="1.0" encoding="utf-8"?>
<ds:datastoreItem xmlns:ds="http://schemas.openxmlformats.org/officeDocument/2006/customXml" ds:itemID="{EFDC4C8B-5CE5-4C42-8B00-A2DD5C7D1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D4D97A-7F06-4E8D-98A9-7DE62E8788CF}">
  <ds:schemaRefs>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bdb8ef80-3d76-4f2b-ba95-731db74cbb70"/>
    <ds:schemaRef ds:uri="http://purl.org/dc/elements/1.1/"/>
    <ds:schemaRef ds:uri="http://schemas.openxmlformats.org/package/2006/metadata/core-properties"/>
    <ds:schemaRef ds:uri="http://schemas.microsoft.com/office/infopath/2007/PartnerControls"/>
    <ds:schemaRef ds:uri="c503424b-3e12-4ddd-ab41-5c8973ad5bb3"/>
  </ds:schemaRefs>
</ds:datastoreItem>
</file>

<file path=customXml/itemProps4.xml><?xml version="1.0" encoding="utf-8"?>
<ds:datastoreItem xmlns:ds="http://schemas.openxmlformats.org/officeDocument/2006/customXml" ds:itemID="{6DCC06EF-B43B-4BD3-92E2-8FC8B0FB07E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PROGRAM EVALUATION</vt:lpstr>
      <vt:lpstr>CASH MATCH</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