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smgov365.sharepoint.com/teams/ccspool/HSDHSGP/HSGP Reports for Posting/2023-24 YE Source Docs/2 FY 2-23-24 READY TO POST/"/>
    </mc:Choice>
  </mc:AlternateContent>
  <xr:revisionPtr revIDLastSave="1324" documentId="8_{60868163-AB00-4719-8B15-9FED08719B30}" xr6:coauthVersionLast="47" xr6:coauthVersionMax="47" xr10:uidLastSave="{DBD86354-2FC7-4B3D-A0A2-06D9193FA10C}"/>
  <workbookProtection workbookAlgorithmName="SHA-512" workbookHashValue="SxndOqF2c1OEckLmHt9JwTYPp22pUPXhWtj0bsgKzY573ICKA8QCzZNpt3OIq+9bvHnMDtn+OUt1B0481B7I7A==" workbookSaltValue="R8OXogAZKH3xVujG5ofAHQ==" workbookSpinCount="100000" lockStructure="1"/>
  <bookViews>
    <workbookView xWindow="28680" yWindow="-120" windowWidth="29040" windowHeight="16440" tabRatio="605" activeTab="2" xr2:uid="{00000000-000D-0000-FFFF-FFFF00000000}"/>
  </bookViews>
  <sheets>
    <sheet name="INSTRUCTIONS" sheetId="29" r:id="rId1"/>
    <sheet name="FISCAL REPORT" sheetId="36" r:id="rId2"/>
    <sheet name="PARTICIPANT DEMOGRAPHICS" sheetId="35" r:id="rId3"/>
    <sheet name="ESRI_MAPINFO_SHEET" sheetId="31" state="veryHidden" r:id="rId4"/>
    <sheet name="CASH MATCH" sheetId="14" r:id="rId5"/>
    <sheet name="PROGRAM EVALUATION" sheetId="37" r:id="rId6"/>
  </sheets>
  <definedNames>
    <definedName name="Health_and_Wellness" localSheetId="5">'PROGRAM EVALUATION'!$E$27:$E$31</definedName>
    <definedName name="Health_and_Wellness">#REF!</definedName>
    <definedName name="Lifelong_Learning" localSheetId="5">'PROGRAM EVALUATION'!$C$27:$C$31</definedName>
    <definedName name="Lifelong_Learning">#REF!</definedName>
    <definedName name="Stability" localSheetId="5">'PROGRAM EVALUATION'!$D$27:$D$31</definedName>
    <definedName name="Stabilit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4" i="36" l="1"/>
  <c r="L54" i="36"/>
  <c r="M54" i="36"/>
  <c r="L53" i="36"/>
  <c r="M53" i="36" s="1"/>
  <c r="I53" i="36"/>
  <c r="N51" i="36"/>
  <c r="N56" i="36" s="1"/>
  <c r="K51" i="36"/>
  <c r="K56" i="36" s="1"/>
  <c r="J51" i="36"/>
  <c r="J56" i="36" s="1"/>
  <c r="H51" i="36"/>
  <c r="H56" i="36" s="1"/>
  <c r="G51" i="36"/>
  <c r="G56" i="36" s="1"/>
  <c r="D51" i="36"/>
  <c r="L13" i="37"/>
  <c r="L22" i="37"/>
  <c r="L21" i="37"/>
  <c r="L20" i="37"/>
  <c r="L19" i="37"/>
  <c r="L18" i="37"/>
  <c r="L17" i="37"/>
  <c r="L15" i="37"/>
  <c r="L14" i="37"/>
  <c r="L12" i="37"/>
  <c r="L11" i="37"/>
  <c r="L10" i="37"/>
  <c r="L50" i="36"/>
  <c r="M50" i="36" s="1"/>
  <c r="I50" i="36"/>
  <c r="L69" i="36"/>
  <c r="M69" i="36" s="1"/>
  <c r="I69" i="36"/>
  <c r="L52" i="36"/>
  <c r="M52" i="36" s="1"/>
  <c r="I52" i="36"/>
  <c r="L49" i="36"/>
  <c r="M49" i="36" s="1"/>
  <c r="I49" i="36"/>
  <c r="L85" i="36"/>
  <c r="M85" i="36" s="1"/>
  <c r="I85" i="36"/>
  <c r="L86" i="36"/>
  <c r="M86" i="36" s="1"/>
  <c r="I86" i="36"/>
  <c r="L55" i="36" l="1"/>
  <c r="M55" i="36" s="1"/>
  <c r="I55" i="36"/>
  <c r="B6" i="14" l="1"/>
  <c r="B5" i="14"/>
  <c r="H44" i="35" l="1"/>
  <c r="G44" i="35"/>
  <c r="C38" i="35"/>
  <c r="B38" i="35"/>
  <c r="H55" i="35"/>
  <c r="G55" i="35"/>
  <c r="C57" i="35"/>
  <c r="B57" i="35"/>
  <c r="E10" i="14" l="1"/>
  <c r="E9" i="14"/>
  <c r="C10" i="14"/>
  <c r="C9" i="14"/>
  <c r="G28" i="35"/>
  <c r="F28" i="35"/>
  <c r="E28" i="35"/>
  <c r="N105" i="36"/>
  <c r="N25" i="36" s="1"/>
  <c r="K105" i="36"/>
  <c r="K25" i="36" s="1"/>
  <c r="J105" i="36"/>
  <c r="J25" i="36" s="1"/>
  <c r="H105" i="36"/>
  <c r="H25" i="36" s="1"/>
  <c r="G105" i="36"/>
  <c r="G25" i="36" s="1"/>
  <c r="L104" i="36"/>
  <c r="M104" i="36" s="1"/>
  <c r="I104" i="36"/>
  <c r="L103" i="36"/>
  <c r="I103" i="36"/>
  <c r="N102" i="36"/>
  <c r="M102" i="36"/>
  <c r="L102" i="36"/>
  <c r="K102" i="36"/>
  <c r="J102" i="36"/>
  <c r="I102" i="36"/>
  <c r="H102" i="36"/>
  <c r="G102" i="36"/>
  <c r="N96" i="36"/>
  <c r="N24" i="36" s="1"/>
  <c r="K96" i="36"/>
  <c r="K24" i="36" s="1"/>
  <c r="J96" i="36"/>
  <c r="J24" i="36" s="1"/>
  <c r="H96" i="36"/>
  <c r="H24" i="36" s="1"/>
  <c r="G96" i="36"/>
  <c r="G24" i="36" s="1"/>
  <c r="L95" i="36"/>
  <c r="M95" i="36" s="1"/>
  <c r="I95" i="36"/>
  <c r="L94" i="36"/>
  <c r="M94" i="36" s="1"/>
  <c r="I94" i="36"/>
  <c r="L93" i="36"/>
  <c r="M93" i="36" s="1"/>
  <c r="I93" i="36"/>
  <c r="N92" i="36"/>
  <c r="M92" i="36"/>
  <c r="L92" i="36"/>
  <c r="K92" i="36"/>
  <c r="J92" i="36"/>
  <c r="I92" i="36"/>
  <c r="H92" i="36"/>
  <c r="G92" i="36"/>
  <c r="N88" i="36"/>
  <c r="N23" i="36" s="1"/>
  <c r="K88" i="36"/>
  <c r="K23" i="36" s="1"/>
  <c r="J88" i="36"/>
  <c r="J23" i="36" s="1"/>
  <c r="H88" i="36"/>
  <c r="H23" i="36" s="1"/>
  <c r="G88" i="36"/>
  <c r="G23" i="36" s="1"/>
  <c r="L87" i="36"/>
  <c r="M87" i="36" s="1"/>
  <c r="I87" i="36"/>
  <c r="N84" i="36"/>
  <c r="M84" i="36"/>
  <c r="L84" i="36"/>
  <c r="K84" i="36"/>
  <c r="J84" i="36"/>
  <c r="I84" i="36"/>
  <c r="H84" i="36"/>
  <c r="G84" i="36"/>
  <c r="N80" i="36"/>
  <c r="N22" i="36" s="1"/>
  <c r="K80" i="36"/>
  <c r="K22" i="36" s="1"/>
  <c r="J80" i="36"/>
  <c r="J22" i="36" s="1"/>
  <c r="H80" i="36"/>
  <c r="H22" i="36" s="1"/>
  <c r="G80" i="36"/>
  <c r="G22" i="36" s="1"/>
  <c r="L79" i="36"/>
  <c r="M79" i="36" s="1"/>
  <c r="I79" i="36"/>
  <c r="L78" i="36"/>
  <c r="M78" i="36" s="1"/>
  <c r="I78" i="36"/>
  <c r="L77" i="36"/>
  <c r="I77" i="36"/>
  <c r="N76" i="36"/>
  <c r="M76" i="36"/>
  <c r="L76" i="36"/>
  <c r="K76" i="36"/>
  <c r="J76" i="36"/>
  <c r="I76" i="36"/>
  <c r="H76" i="36"/>
  <c r="G76" i="36"/>
  <c r="N72" i="36"/>
  <c r="N21" i="36" s="1"/>
  <c r="K72" i="36"/>
  <c r="K21" i="36" s="1"/>
  <c r="J72" i="36"/>
  <c r="J21" i="36" s="1"/>
  <c r="H72" i="36"/>
  <c r="H21" i="36" s="1"/>
  <c r="G72" i="36"/>
  <c r="G21" i="36" s="1"/>
  <c r="L71" i="36"/>
  <c r="M71" i="36" s="1"/>
  <c r="I71" i="36"/>
  <c r="L70" i="36"/>
  <c r="M70" i="36" s="1"/>
  <c r="I70" i="36"/>
  <c r="N68" i="36"/>
  <c r="M68" i="36"/>
  <c r="L68" i="36"/>
  <c r="K68" i="36"/>
  <c r="J68" i="36"/>
  <c r="I68" i="36"/>
  <c r="H68" i="36"/>
  <c r="G68" i="36"/>
  <c r="N64" i="36"/>
  <c r="N20" i="36" s="1"/>
  <c r="K64" i="36"/>
  <c r="K20" i="36" s="1"/>
  <c r="J64" i="36"/>
  <c r="J20" i="36" s="1"/>
  <c r="H64" i="36"/>
  <c r="H20" i="36" s="1"/>
  <c r="G64" i="36"/>
  <c r="G20" i="36" s="1"/>
  <c r="L63" i="36"/>
  <c r="M63" i="36" s="1"/>
  <c r="I63" i="36"/>
  <c r="L62" i="36"/>
  <c r="M62" i="36" s="1"/>
  <c r="I62" i="36"/>
  <c r="L61" i="36"/>
  <c r="I61" i="36"/>
  <c r="N60" i="36"/>
  <c r="M60" i="36"/>
  <c r="L60" i="36"/>
  <c r="K60" i="36"/>
  <c r="J60" i="36"/>
  <c r="I60" i="36"/>
  <c r="H60" i="36"/>
  <c r="G60" i="36"/>
  <c r="N19" i="36"/>
  <c r="K19" i="36"/>
  <c r="J19" i="36"/>
  <c r="H19" i="36"/>
  <c r="G19" i="36"/>
  <c r="L48" i="36"/>
  <c r="I48" i="36"/>
  <c r="I51" i="36" s="1"/>
  <c r="I56" i="36" s="1"/>
  <c r="N47" i="36"/>
  <c r="M47" i="36"/>
  <c r="L47" i="36"/>
  <c r="K47" i="36"/>
  <c r="J47" i="36"/>
  <c r="I47" i="36"/>
  <c r="H47" i="36"/>
  <c r="G47" i="36"/>
  <c r="D26" i="36"/>
  <c r="D25" i="36"/>
  <c r="D24" i="36"/>
  <c r="D23" i="36"/>
  <c r="D22" i="36"/>
  <c r="D21" i="36"/>
  <c r="D20" i="36"/>
  <c r="D19" i="36"/>
  <c r="M48" i="36" l="1"/>
  <c r="L51" i="36"/>
  <c r="I88" i="36"/>
  <c r="I23" i="36" s="1"/>
  <c r="I105" i="36"/>
  <c r="I25" i="36" s="1"/>
  <c r="I64" i="36"/>
  <c r="I20" i="36" s="1"/>
  <c r="K107" i="36"/>
  <c r="K26" i="36" s="1"/>
  <c r="L64" i="36"/>
  <c r="L20" i="36" s="1"/>
  <c r="M20" i="36" s="1"/>
  <c r="G107" i="36"/>
  <c r="G26" i="36" s="1"/>
  <c r="C14" i="14" s="1"/>
  <c r="N107" i="36"/>
  <c r="N26" i="36" s="1"/>
  <c r="E14" i="14" s="1"/>
  <c r="I72" i="36"/>
  <c r="I21" i="36" s="1"/>
  <c r="L105" i="36"/>
  <c r="M105" i="36" s="1"/>
  <c r="H107" i="36"/>
  <c r="F103" i="36" s="1"/>
  <c r="I19" i="36"/>
  <c r="L80" i="36"/>
  <c r="M80" i="36" s="1"/>
  <c r="I80" i="36"/>
  <c r="I22" i="36" s="1"/>
  <c r="I96" i="36"/>
  <c r="I24" i="36" s="1"/>
  <c r="J107" i="36"/>
  <c r="J26" i="36" s="1"/>
  <c r="L72" i="36"/>
  <c r="M61" i="36"/>
  <c r="L88" i="36"/>
  <c r="L96" i="36"/>
  <c r="M77" i="36"/>
  <c r="M103" i="36"/>
  <c r="M51" i="36" l="1"/>
  <c r="L56" i="36"/>
  <c r="L25" i="36"/>
  <c r="M25" i="36" s="1"/>
  <c r="M64" i="36"/>
  <c r="L22" i="36"/>
  <c r="M22" i="36" s="1"/>
  <c r="H26" i="36"/>
  <c r="D14" i="14" s="1"/>
  <c r="I107" i="36"/>
  <c r="I26" i="36" s="1"/>
  <c r="L24" i="36"/>
  <c r="M24" i="36" s="1"/>
  <c r="M96" i="36"/>
  <c r="L19" i="36"/>
  <c r="M19" i="36" s="1"/>
  <c r="M56" i="36"/>
  <c r="L23" i="36"/>
  <c r="M23" i="36" s="1"/>
  <c r="M88" i="36"/>
  <c r="M72" i="36"/>
  <c r="L21" i="36"/>
  <c r="M21" i="36" s="1"/>
  <c r="L107" i="36"/>
  <c r="L26" i="36" l="1"/>
  <c r="F14" i="14" s="1"/>
  <c r="M107" i="36"/>
  <c r="M26" i="36" l="1"/>
  <c r="B27" i="36"/>
  <c r="B28" i="36" s="1"/>
  <c r="D28" i="35" l="1"/>
  <c r="C28" i="35"/>
  <c r="B28" i="35"/>
  <c r="C18" i="14" l="1"/>
  <c r="E11" i="14"/>
  <c r="C11" i="14"/>
  <c r="C17" i="14" l="1"/>
  <c r="D17" i="14" s="1"/>
  <c r="E17" i="14" l="1"/>
  <c r="F17" i="14" s="1"/>
  <c r="D18" i="14"/>
  <c r="C20" i="14"/>
  <c r="D20" i="14" s="1"/>
  <c r="E18" i="14" l="1"/>
  <c r="E20" i="14" s="1"/>
  <c r="F18" i="14" l="1"/>
  <c r="F20" i="14"/>
</calcChain>
</file>

<file path=xl/sharedStrings.xml><?xml version="1.0" encoding="utf-8"?>
<sst xmlns="http://schemas.openxmlformats.org/spreadsheetml/2006/main" count="330" uniqueCount="236">
  <si>
    <t>FY 2023-24 Human Services Grants Program</t>
  </si>
  <si>
    <t>Exhibit B</t>
  </si>
  <si>
    <t>Program Budget and Evaluation Workbook</t>
  </si>
  <si>
    <t>REPORTS</t>
  </si>
  <si>
    <t>REPORT PERIOD</t>
  </si>
  <si>
    <t>REPORT DEADLINE</t>
  </si>
  <si>
    <t>Mid-Year Program and Fiscal Status Reports</t>
  </si>
  <si>
    <t>7/1/2023 – 12/31/2023</t>
  </si>
  <si>
    <t>Year-End Program and Fiscal Status Reports</t>
  </si>
  <si>
    <t>7/1/2023 – 6/30/2024</t>
  </si>
  <si>
    <t>OVERVIEW</t>
  </si>
  <si>
    <t>HSGP grantees will use this document as a single tool to:
1) Establish the Program Budget
2) Submit Mid-Year Reporting
3) Submit Year-End Reporting</t>
  </si>
  <si>
    <t>For organizations granted HSGP funding for multiple programs, separate Mid-Year and Year-End Status Reports are required for each program.</t>
  </si>
  <si>
    <t xml:space="preserve">Please Note: All reports and supporting documents submitted to the City are considered public record and are subject to disclosure under the Public Records Act.  Further note that staff may use the information herein, in whole or in part, to provide Council and the public with reports of agency performance, including demographics, outcomes, successes, findings, and concerns. To the extent possible, please avoid inclusion of any Personally Identifiable Information (PII), or other confidential information, except where absolutely necessary. </t>
  </si>
  <si>
    <t>CITY OF SANTA MONICA</t>
  </si>
  <si>
    <t>FY 2023-24 PROGRAM BUDGET &amp; FISCAL REPORTING TEMPLATE</t>
  </si>
  <si>
    <t>INSTRUCTIONS</t>
  </si>
  <si>
    <r>
      <t xml:space="preserve">Input periodic data into the grey shaded cells, as described in the instructions below. All other cells are locked for editing. Cells containing formulas will automatically calculate. Please report any issues to </t>
    </r>
    <r>
      <rPr>
        <b/>
        <u/>
        <sz val="11"/>
        <rFont val="Arial"/>
        <family val="2"/>
      </rPr>
      <t>humanservices@santamonica.gov</t>
    </r>
    <r>
      <rPr>
        <sz val="11"/>
        <rFont val="Arial"/>
        <family val="2"/>
      </rPr>
      <t xml:space="preserve">  </t>
    </r>
  </si>
  <si>
    <r>
      <t xml:space="preserve">SECTION I: BUDGET SUMMARY: </t>
    </r>
    <r>
      <rPr>
        <sz val="10"/>
        <rFont val="Arial"/>
        <family val="2"/>
      </rPr>
      <t xml:space="preserve"> The Budget Summary section contains locked cells that will auto-populate as you complete Section III: Line Item Detail</t>
    </r>
  </si>
  <si>
    <r>
      <rPr>
        <b/>
        <sz val="10"/>
        <rFont val="Arial"/>
        <family val="2"/>
      </rPr>
      <t xml:space="preserve">REPORTING PERIOD:  </t>
    </r>
    <r>
      <rPr>
        <sz val="10"/>
        <rFont val="Arial"/>
        <family val="2"/>
      </rPr>
      <t>Use the drop-down box to select the appropriate reporting period (Mid-Year, or Year-End)</t>
    </r>
  </si>
  <si>
    <r>
      <rPr>
        <b/>
        <sz val="10"/>
        <rFont val="Arial"/>
        <family val="2"/>
      </rPr>
      <t xml:space="preserve">Total City Funds Received to Date: </t>
    </r>
    <r>
      <rPr>
        <sz val="10"/>
        <rFont val="Arial"/>
        <family val="2"/>
      </rPr>
      <t>Enter the amount of current year HSGP payments received to date</t>
    </r>
  </si>
  <si>
    <t>SECTION II: SUPPORTING DOCUMENTATION:</t>
  </si>
  <si>
    <r>
      <rPr>
        <b/>
        <sz val="10"/>
        <rFont val="Arial"/>
        <family val="2"/>
      </rPr>
      <t>DATE UPLOADED TO SHAREPOINT</t>
    </r>
    <r>
      <rPr>
        <sz val="10"/>
        <rFont val="Arial"/>
        <family val="2"/>
      </rPr>
      <t>:  Enter the date on which the required Supporting Documentation was uploaded/submitted for each reporting period</t>
    </r>
  </si>
  <si>
    <t xml:space="preserve"> </t>
  </si>
  <si>
    <t>SECTION III: LINE ITEM DETAIL</t>
  </si>
  <si>
    <r>
      <rPr>
        <b/>
        <sz val="10"/>
        <rFont val="Arial"/>
        <family val="2"/>
      </rPr>
      <t xml:space="preserve">HSGP MID-YEAR EXPEND (Column J): </t>
    </r>
    <r>
      <rPr>
        <sz val="10"/>
        <rFont val="Arial"/>
        <family val="2"/>
      </rPr>
      <t xml:space="preserve">Populate the grey shaded cells with year-to-date HSGP grant expenditures
</t>
    </r>
    <r>
      <rPr>
        <b/>
        <sz val="10"/>
        <rFont val="Arial"/>
        <family val="2"/>
      </rPr>
      <t>HSGP YEAR-END EXPEND (Column K):</t>
    </r>
    <r>
      <rPr>
        <sz val="10"/>
        <rFont val="Arial"/>
        <family val="2"/>
      </rPr>
      <t xml:space="preserve"> Populate the grey shaded cells with year-end HSGP grant expenditures
</t>
    </r>
    <r>
      <rPr>
        <b/>
        <sz val="10"/>
        <rFont val="Arial"/>
        <family val="2"/>
      </rPr>
      <t>YEAR-END TOTAL PROGRAM EXPEND (Column N)</t>
    </r>
    <r>
      <rPr>
        <sz val="10"/>
        <rFont val="Arial"/>
        <family val="2"/>
      </rPr>
      <t>: Populate the grey shaded cells with year-end Total Program Expenditures (includes expenditures from all funding sources)</t>
    </r>
  </si>
  <si>
    <r>
      <rPr>
        <b/>
        <i/>
        <sz val="10"/>
        <rFont val="Arial"/>
        <family val="2"/>
      </rPr>
      <t xml:space="preserve">Mid-year Agency Variance Report (Column O) / Year-end Agency Variance Report (Column Q): </t>
    </r>
    <r>
      <rPr>
        <sz val="10"/>
        <rFont val="Arial"/>
        <family val="2"/>
      </rPr>
      <t>Provide a brief explanation of any significant budget variances for each reporting period. 
A significant budget variance is one that will modify the Program Budget by 10% or more and by not less than $1000 for the following:
    - The subtotal of any expenditure category in Section III: Lite Item Detail (subsections 1A - 6)
    - Any subcontract with an organization providing direct client services; or
    - Any subsidy, stipend, grant, or award to program participants or direct service providers.
If the above criteria are met, please contact your grant analyst to discuss whether a budget modification is necessary. Any subsequent updates required due to approved Budget Modifications will be incorporated by City staff.</t>
    </r>
  </si>
  <si>
    <t>SECTION I:  BUDGET SUMMARY</t>
  </si>
  <si>
    <t>TOTAL
PROGRAM
BUDGET</t>
  </si>
  <si>
    <t>HSGP GRANT
BUDGET</t>
  </si>
  <si>
    <t>NON-CITY PROGRAM BUDGET</t>
  </si>
  <si>
    <t>HSGP
MID-YEAR EXPEND.</t>
  </si>
  <si>
    <t>HSGP
YEAR-END EXPEND.</t>
  </si>
  <si>
    <t>HSGP TOTAL EXPEND.</t>
  </si>
  <si>
    <t>HSGP PERCENT EXPENDED</t>
  </si>
  <si>
    <t>YEAR-END
 TOTAL PROGRAM EXPEND.</t>
  </si>
  <si>
    <t>AGENCY NAME:</t>
  </si>
  <si>
    <t>Haven Neighborhood Services</t>
  </si>
  <si>
    <t>PROGRAM NAME:</t>
  </si>
  <si>
    <t xml:space="preserve">Beyond the Bank </t>
  </si>
  <si>
    <t>REPORTING PERIOD:</t>
  </si>
  <si>
    <t>Year-End Report (2nd Period): 7/1/23 - 6/30/24</t>
  </si>
  <si>
    <t>A. Total City Funds Received to Date:</t>
  </si>
  <si>
    <t>B. Total City Funds Expended to Date:</t>
  </si>
  <si>
    <t>C. Cash Balance (Line A - Line B):</t>
  </si>
  <si>
    <r>
      <t xml:space="preserve">SECTION II: SUPPORTING DOCUMENTATION: </t>
    </r>
    <r>
      <rPr>
        <sz val="11"/>
        <rFont val="Arial"/>
        <family val="2"/>
      </rPr>
      <t xml:space="preserve">The City requires grantees to submit supporting documentation along with their Mid-Year and Year-End Fiscal Status Reports. Documentation MUST provide a detailed accounting of expenditures </t>
    </r>
  </si>
  <si>
    <t xml:space="preserve">charged to the HSGP grant and MUST reconcile to total HSGP grant expenditures for the associated period. Acceptable forms of documentation will be generated from the grantee’s financial system and include General Ledger </t>
  </si>
  <si>
    <t>or Profit and Loss Detail reports. The City WILL NOT ACCEPT documentation that does provide sufficient detail and/or does not reconcile to total Santa Monica grant expenditures for the associated period.</t>
  </si>
  <si>
    <t>SUPPORTING DOCUMENTATION FOR HSGP GRANT EXPENDITURES (MID-YEAR)</t>
  </si>
  <si>
    <t>DATE UPLOADED TO SHAREPOINT:</t>
  </si>
  <si>
    <t>SUPPORTING DOCUMENTATION FOR HSGP GRANT EXPENDITURES (YEAR-END)</t>
  </si>
  <si>
    <t>FY 2023-24 Program Budget: 7/1/23 - 6/30/24</t>
  </si>
  <si>
    <t>Senior/Executive Management</t>
  </si>
  <si>
    <t>Mid-Year Report (1st Period): 7/1/23 - 12/31/23</t>
  </si>
  <si>
    <t>Administrative Support</t>
  </si>
  <si>
    <t>Direct Service Provision/Program Staff</t>
  </si>
  <si>
    <t>SECTION III:  LINE ITEM DETAIL</t>
  </si>
  <si>
    <t>1A.  Staff Salaries</t>
  </si>
  <si>
    <t>List all paid program and administrative positions (both City and non-City funded) and complete all fields below.</t>
  </si>
  <si>
    <t>Staff Name</t>
  </si>
  <si>
    <t>Title</t>
  </si>
  <si>
    <t>Position Classification</t>
  </si>
  <si>
    <t>FTE (Agency Wide)</t>
  </si>
  <si>
    <t>Diana Arciniega</t>
  </si>
  <si>
    <t xml:space="preserve">Financial Coach/Financial Literacy Instructor </t>
  </si>
  <si>
    <t>Lindsay Flores</t>
  </si>
  <si>
    <t xml:space="preserve">Financial Coach/Financial Literacy Instructor  </t>
  </si>
  <si>
    <t>Angel Morales</t>
  </si>
  <si>
    <t xml:space="preserve">Noel Lopez </t>
  </si>
  <si>
    <t xml:space="preserve">Deputy Director </t>
  </si>
  <si>
    <t>1A.  Staff Salaries TOTAL</t>
  </si>
  <si>
    <t>1B.  Staff Fringe Benefits</t>
  </si>
  <si>
    <t>List each fringe benefit as a percentage of total staff salaries listed above (FICA, SUI, Workers’ Compensation, Medical Insurance, Retirement, etc.).</t>
  </si>
  <si>
    <t>Description</t>
  </si>
  <si>
    <t>Fringe Benefits (Workers' Compensation Insurance (i.e. FUTA), etc.</t>
  </si>
  <si>
    <t>1B.  Staff Fringe Benefits TOTAL</t>
  </si>
  <si>
    <t>2.  Consultant Services</t>
  </si>
  <si>
    <t>List each consultant to be funded. Include type of service, total budgeted expense, and any additional information to support the use of consultants as opposed to staff or volunteers.</t>
  </si>
  <si>
    <t>2.  Consultant Services TOTAL</t>
  </si>
  <si>
    <t>3.  Operating Expenses</t>
  </si>
  <si>
    <t>List all operating expenses [e.g., space/rent expense, utilities, facility maintenance, equipment, insurance, office supplies, printing, audit fees, travel, training, etc.].</t>
  </si>
  <si>
    <t xml:space="preserve">Program Materials and Office Supplies which includes: pencil, pens, paper, case management folders, ink catridge, staples, staplers, etc. </t>
  </si>
  <si>
    <t>3.  Operating Expenses TOTAL</t>
  </si>
  <si>
    <t>4.  Direct Client Support</t>
  </si>
  <si>
    <t>List any expenses associated with direct service provision, individual client support, scholarships, or stipends. Include estimated number of recipients.</t>
  </si>
  <si>
    <t>4.  Scholarships/Stipends TOTAL</t>
  </si>
  <si>
    <t>5.  Other</t>
  </si>
  <si>
    <t>List any program expense not appropriate for any of the above line items and provide justification.</t>
  </si>
  <si>
    <t>5.  Other TOTAL</t>
  </si>
  <si>
    <t>6.  Indirect Administrative Costs</t>
  </si>
  <si>
    <t>Santa Monica Grant budgets may include Indirect Administrative Costs as follows:</t>
  </si>
  <si>
    <r>
      <t xml:space="preserve">Rates 10% or less of total SM grant:  </t>
    </r>
    <r>
      <rPr>
        <sz val="8"/>
        <rFont val="Arial"/>
        <family val="2"/>
      </rPr>
      <t>Shall be considered de minimis and will be accepted without further supporting documentation</t>
    </r>
  </si>
  <si>
    <t>Rates above 10% of total SM grant:  Must be accompanied by documentation of the agency’s federally-negotiated indirect cost rate.</t>
  </si>
  <si>
    <t>Indirect Administrative Costs</t>
  </si>
  <si>
    <t>Rate:</t>
  </si>
  <si>
    <t>6.  Indirect Administrative Costs TOTAL</t>
  </si>
  <si>
    <t>7.   TOTAL BUDGET</t>
  </si>
  <si>
    <t>By submitting this report to the Human Services Division, agency certifies that this report is true, complete and accurate and that all expenditures are in compliance with the conditions of the Grant Agreement.</t>
  </si>
  <si>
    <t>FY 2023-24 Program Participants and Demographics</t>
  </si>
  <si>
    <t xml:space="preserve">INSTRUCTIONS: </t>
  </si>
  <si>
    <t xml:space="preserve">Populate the grey shaded cells in the tables below with participant demographics. All tables must be completed.   </t>
  </si>
  <si>
    <t>All Mid-Year and Year-End totals must reconcile to Total SMPP reported for the period.</t>
  </si>
  <si>
    <t>PARTICIPANTS RECEIVING CONTRACTED SERVICES</t>
  </si>
  <si>
    <t>Projected Total</t>
  </si>
  <si>
    <t>Mid-Year Actuals</t>
  </si>
  <si>
    <t>Year-End Actuals</t>
  </si>
  <si>
    <t>Total Unduplicated Program Participants</t>
  </si>
  <si>
    <t>Total SMPP</t>
  </si>
  <si>
    <t>Low-Income SMPP</t>
  </si>
  <si>
    <t>Homeless SMPP</t>
  </si>
  <si>
    <t>w/ Disabilities SMPP</t>
  </si>
  <si>
    <t>Served in Military SMPP</t>
  </si>
  <si>
    <t>Primary Language not English SMPP</t>
  </si>
  <si>
    <t>RACE AND ETHNICITY
(Number of SMPP)</t>
  </si>
  <si>
    <t>Latinx/Hispanic</t>
  </si>
  <si>
    <t>Non-Latinx/
Non-Hispanic</t>
  </si>
  <si>
    <t>Prefer Not to Answer/Don't Know</t>
  </si>
  <si>
    <t>American Indian or Alaska Native</t>
  </si>
  <si>
    <t>Asian or Asian American</t>
  </si>
  <si>
    <t>Black or African-American</t>
  </si>
  <si>
    <t>Native Hawaiian or Other Pacific Islander</t>
  </si>
  <si>
    <t>White or Caucasian</t>
  </si>
  <si>
    <t>Multiple Race</t>
  </si>
  <si>
    <t>Race category not listed</t>
  </si>
  <si>
    <t>ZIP CODE
(Number of SMPP)</t>
  </si>
  <si>
    <t>Mid-Year
 Actuals</t>
  </si>
  <si>
    <t>AGE
(Number of SMPP)</t>
  </si>
  <si>
    <t>Mid-Year 
Actuals</t>
  </si>
  <si>
    <t>Year-End 
Actuals</t>
  </si>
  <si>
    <t>Under 5</t>
  </si>
  <si>
    <t> </t>
  </si>
  <si>
    <t>5-12</t>
  </si>
  <si>
    <t>13-17</t>
  </si>
  <si>
    <t>18-24</t>
  </si>
  <si>
    <t>25-34</t>
  </si>
  <si>
    <t>Other/Prefer not to answer</t>
  </si>
  <si>
    <t>35-44</t>
  </si>
  <si>
    <t>45-54</t>
  </si>
  <si>
    <t>55-61</t>
  </si>
  <si>
    <t>62-74</t>
  </si>
  <si>
    <t>75-84</t>
  </si>
  <si>
    <t>85+</t>
  </si>
  <si>
    <r>
      <t>GENDER IDENTITY (Number of SMPP)</t>
    </r>
    <r>
      <rPr>
        <sz val="11"/>
        <color theme="1"/>
        <rFont val="Arial"/>
        <family val="2"/>
      </rPr>
      <t xml:space="preserve">
</t>
    </r>
    <r>
      <rPr>
        <i/>
        <sz val="11"/>
        <color theme="1"/>
        <rFont val="Arial"/>
        <family val="2"/>
      </rPr>
      <t>Please provide the most detailed data available.</t>
    </r>
  </si>
  <si>
    <r>
      <t xml:space="preserve">SEXUAL IDENTITY (Number of SMPP)
</t>
    </r>
    <r>
      <rPr>
        <i/>
        <sz val="11"/>
        <color theme="1"/>
        <rFont val="Arial"/>
        <family val="2"/>
      </rPr>
      <t>Please provide the most detailed data available.</t>
    </r>
  </si>
  <si>
    <t>Male</t>
  </si>
  <si>
    <t>Asexual</t>
  </si>
  <si>
    <t>Female</t>
  </si>
  <si>
    <t>Bisexual or Pansexual</t>
  </si>
  <si>
    <t>Non-Binary</t>
  </si>
  <si>
    <t>Lesbian or Gay</t>
  </si>
  <si>
    <t>Gender Non-Conforming</t>
  </si>
  <si>
    <t>Straight or Heterosexual</t>
  </si>
  <si>
    <t>Intersex</t>
  </si>
  <si>
    <t>Queer</t>
  </si>
  <si>
    <t>Trans Male (Female to Male)</t>
  </si>
  <si>
    <t>Other/Prefer Not to Answer</t>
  </si>
  <si>
    <t>Trans Female (Male to Female)</t>
  </si>
  <si>
    <t>Agency Does Not Collect This Data</t>
  </si>
  <si>
    <t>FY 2023-24 CASH MATCH CALCULATOR</t>
  </si>
  <si>
    <t>NO ACTION NEEDED: This tab will auto-populate based on data entered on other reporting tabs. Once your Year-End Fiscal Report is completed, this tab will display your Year-End Actual Cash Match to SMPP.</t>
  </si>
  <si>
    <t>PROGRAM STATUS REPORT</t>
  </si>
  <si>
    <t>FY 2023-24 Annual Target</t>
  </si>
  <si>
    <t>FY 2023-24
 Year-End Actual</t>
  </si>
  <si>
    <t>Total Program Participants</t>
  </si>
  <si>
    <t>Total Santa Monica Program Participants (SMPP)</t>
  </si>
  <si>
    <t>Level of Service to SMPP (%)</t>
  </si>
  <si>
    <t>FISCAL STATUS REPORT</t>
  </si>
  <si>
    <t>FY 2023-24 Total Program Budget</t>
  </si>
  <si>
    <t>FY 2023-24
SM Grant Budget</t>
  </si>
  <si>
    <t>FY 2023-24
Total Program Expend.</t>
  </si>
  <si>
    <t>FY 2023-24
SM Grant Budget Expend.</t>
  </si>
  <si>
    <t>Program Expenditures</t>
  </si>
  <si>
    <t>CASH MATCH CALCULATOR</t>
  </si>
  <si>
    <t>Based on Program Plan and Budget</t>
  </si>
  <si>
    <t>Based on Actual Data and Expenditures</t>
  </si>
  <si>
    <t>Level of Service to SMPP:</t>
  </si>
  <si>
    <t>SM Grant Funding to SMPP:</t>
  </si>
  <si>
    <t>Agency Cash Match to SMPP:</t>
  </si>
  <si>
    <t>Cash match must be least 30%</t>
  </si>
  <si>
    <t>FY 2023-24 Program Evaluation Chart</t>
  </si>
  <si>
    <r>
      <t xml:space="preserve">Mid-Year Progress to Annual Target (column H): </t>
    </r>
    <r>
      <rPr>
        <sz val="11"/>
        <color rgb="FF000000"/>
        <rFont val="Arial"/>
        <family val="2"/>
      </rPr>
      <t xml:space="preserve">Enter progress to Annual Target at Mid-Year
</t>
    </r>
    <r>
      <rPr>
        <b/>
        <sz val="11"/>
        <color rgb="FF000000"/>
        <rFont val="Arial"/>
        <family val="2"/>
      </rPr>
      <t>Mid-Year Variance Explanation (column I)</t>
    </r>
    <r>
      <rPr>
        <sz val="11"/>
        <color rgb="FF000000"/>
        <rFont val="Arial"/>
        <family val="2"/>
      </rPr>
      <t xml:space="preserve">: Provide a concise explanation for each Indicator not on track to be meet the Annual Target by Year-End. 
</t>
    </r>
    <r>
      <rPr>
        <b/>
        <sz val="11"/>
        <color rgb="FF000000"/>
        <rFont val="Arial"/>
        <family val="2"/>
      </rPr>
      <t xml:space="preserve">Year-End Progress to Annual Target (column J): </t>
    </r>
    <r>
      <rPr>
        <sz val="11"/>
        <color rgb="FF000000"/>
        <rFont val="Arial"/>
        <family val="2"/>
      </rPr>
      <t xml:space="preserve">Enter progress to Annual Target at Year-End
</t>
    </r>
    <r>
      <rPr>
        <b/>
        <sz val="11"/>
        <color rgb="FF000000"/>
        <rFont val="Arial"/>
        <family val="2"/>
      </rPr>
      <t>Year-End Variance Explanation (column K):</t>
    </r>
    <r>
      <rPr>
        <sz val="11"/>
        <color rgb="FF000000"/>
        <rFont val="Arial"/>
        <family val="2"/>
      </rPr>
      <t xml:space="preserve"> Provide a concise explanation for each Indicator above or below 10% of the Annual Target at Year-End.</t>
    </r>
  </si>
  <si>
    <t>Community Impact Area</t>
  </si>
  <si>
    <t>Goal</t>
  </si>
  <si>
    <t>Indicator Type</t>
  </si>
  <si>
    <t>Indicator Description</t>
  </si>
  <si>
    <t>Annual Target</t>
  </si>
  <si>
    <t>Documentation
Method</t>
  </si>
  <si>
    <t>Mid-Year
Progress to 
Annual Target</t>
  </si>
  <si>
    <t>Mid-Year Variance Explanation</t>
  </si>
  <si>
    <t>Year-End
Progress to 
Annual Target</t>
  </si>
  <si>
    <t>Year-End Variance Explanation</t>
  </si>
  <si>
    <t>% to Annual Target 
(Year-End)</t>
  </si>
  <si>
    <t>Primary Indicators</t>
  </si>
  <si>
    <t>Stability</t>
  </si>
  <si>
    <t>Increase economic
wellbeing</t>
  </si>
  <si>
    <t>Output</t>
  </si>
  <si>
    <t>Participants receiving Financial Education Workshops</t>
  </si>
  <si>
    <t>265 SMPP</t>
  </si>
  <si>
    <t>Flyers, Attendance Sheet, etc.</t>
  </si>
  <si>
    <t>Unfortunately, we didn't meet our mid-year target due to low workshop attendance, influenced by various factors: lack of awareness despite marketing efforts, inconvenient scheduling, accessibility barriers, mismatched topics, and ineffective communication channels. Yet, by enhancing outreach through diverse communication platforms and adjusting schedules to accommodate participants' needs, we aim to overcome these challenges and foster greater community engagement.</t>
  </si>
  <si>
    <t>Outcome</t>
  </si>
  <si>
    <t>85% of participants improve their financial knowledge</t>
  </si>
  <si>
    <t>225 SMPP</t>
  </si>
  <si>
    <t>Pre/Post Surveys</t>
  </si>
  <si>
    <t xml:space="preserve">Increase economic 
wellbeing </t>
  </si>
  <si>
    <t>125 SMPP</t>
  </si>
  <si>
    <t>Case File</t>
  </si>
  <si>
    <t>Regrettably, we didn't meet our mid-year target because of low enrollments for Financial Coaching services, largely stemming from low workshop attendance. Despite our marketing endeavors, it seems many in the community remain unaware of these valuable services, possibly due to limited advertising channels or insufficient community network promotion.</t>
  </si>
  <si>
    <t xml:space="preserve">70% of participants improve their financial wellbeing </t>
  </si>
  <si>
    <t>88 SMPP</t>
  </si>
  <si>
    <t>Pre/Post Surveys (Every 3-Months)</t>
  </si>
  <si>
    <t xml:space="preserve">56 out of 78 financial coaching clients completed their CFPB Financial Well-being Questionnaires before the end date of the 2023-2024 grant cycle. The total number of clients that improved their CFPB Financial Well-being score was 48. The 86% of clients who improved their financial well being was calculated using this 48 out of 56 data. </t>
  </si>
  <si>
    <t>Participants receive Financial Coaching to
 address their credit insecurities</t>
  </si>
  <si>
    <t>During this time, our Financial Coaching services have seen low enrollments, affecting our outcome performance. However, Haven is dedicated to enhancing outreach, marketing, and building stronger connections with community partners in Santa Monica to boost enrollments and meet outcome performance goals within the grant period.</t>
  </si>
  <si>
    <t>30% of Participants improve their credit 
scores</t>
  </si>
  <si>
    <t>38 SMPP</t>
  </si>
  <si>
    <t>Credit Report/
Credit Score</t>
  </si>
  <si>
    <t>Secondary Indicators (Note: secondary indicators are optional. Indicators listed here can be used to further illustrate programs impact).</t>
  </si>
  <si>
    <t>Participants receive Financial Coaching Services to address their Debts</t>
  </si>
  <si>
    <t>20% of participants improve their debt</t>
  </si>
  <si>
    <t>25 SMPP</t>
  </si>
  <si>
    <t>Credit Report/Credit Score/Bills/Debt Reduction Plan</t>
  </si>
  <si>
    <t>Participants receive Financial Coaching to gain bank account enrollment assistance</t>
  </si>
  <si>
    <t xml:space="preserve">12% of participants enroll in a savings and/or checking account </t>
  </si>
  <si>
    <t>15 SMPP</t>
  </si>
  <si>
    <t>Proof of Bank Account Enrollment /Bank Account Statements</t>
  </si>
  <si>
    <t>Participants receive Financial Coaching  to help support budgeting mindfulness and improve spending habits</t>
  </si>
  <si>
    <t>20% of participants increase their savings</t>
  </si>
  <si>
    <t>Bank Account Statements/Budget Sheet</t>
  </si>
  <si>
    <t>We have aided more than the reported 16 in increasing their savings account through the VITA service, however this was not one of the data sets we collected during the VITA process this year as VITA was not yet a part of our contract. We will collect this information for the next reporting period.</t>
  </si>
  <si>
    <t>Despite not enrolling the full 125 SMPP into our financial coaching service, we have amended VITA services into our contract for this year with the help of our grant manager. We serviced a total of 90 SMPP through VITA, which brings our total up to 166 SMPP for this deliverable.</t>
  </si>
  <si>
    <t>We have encountered many issues with this indicator due to the population of ITIN clients that are enrolled in our services. As of now, we have not been able to find a reliable and trustworthy source to retrieve our ITIN clients credit report and credit score in a timely manner.  We have petitioned to include an alternate primary indicator for the next fiscal year.</t>
  </si>
  <si>
    <t>The timeframe for this deliverable was difficult to accomplish due to the many late enrollments into our program. Many of our clients enrolled into our program have been dealing with immediate financial crisis, and as such we have been first working on making sure their immediate needs are met before we can move onto taking care of outstanding debts.</t>
  </si>
  <si>
    <t>Some of our ITIN clients have faced many barriers to opening a bank account and we have been exploring alternative options to make sure these clients are adequately banked in the near future.</t>
  </si>
  <si>
    <t>Despite the below target mid-year totals, our organization was able to adequately strategize in order to increase our community engagement and meet our end of year target number for this category.</t>
  </si>
  <si>
    <t>Participants receive Financial Coaching to address their financial insecurities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</si>
</sst>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00"/>
    <numFmt numFmtId="168" formatCode="[$-F800]dddd\,\ mmmm\ dd\,\ yyyy"/>
    <numFmt numFmtId="169" formatCode="0.000%"/>
    <numFmt numFmtId="170" formatCode="0.00_);\(0.00\)"/>
  </numFmts>
  <fonts count="39" x14ac:knownFonts="1">
    <font>
      <sz val="10"/>
      <name val="Arial"/>
    </font>
    <font>
      <sz val="10"/>
      <name val="Arial"/>
      <family val="2"/>
    </font>
    <font>
      <b/>
      <sz val="10"/>
      <name val="Arial"/>
      <family val="2"/>
    </font>
    <font>
      <b/>
      <sz val="11"/>
      <name val="Arial"/>
      <family val="2"/>
    </font>
    <font>
      <sz val="11"/>
      <name val="Arial"/>
      <family val="2"/>
    </font>
    <font>
      <b/>
      <u val="singleAccounting"/>
      <sz val="11"/>
      <name val="Arial"/>
      <family val="2"/>
    </font>
    <font>
      <b/>
      <sz val="8"/>
      <name val="Arial"/>
      <family val="2"/>
    </font>
    <font>
      <b/>
      <u/>
      <sz val="8"/>
      <name val="Arial"/>
      <family val="2"/>
    </font>
    <font>
      <sz val="10"/>
      <color indexed="8"/>
      <name val="MS Sans Serif"/>
    </font>
    <font>
      <b/>
      <i/>
      <sz val="10"/>
      <name val="Arial"/>
      <family val="2"/>
    </font>
    <font>
      <b/>
      <i/>
      <u/>
      <sz val="8"/>
      <name val="Arial"/>
      <family val="2"/>
    </font>
    <font>
      <sz val="8"/>
      <name val="Arial"/>
      <family val="2"/>
    </font>
    <font>
      <b/>
      <sz val="14"/>
      <name val="Arial"/>
      <family val="2"/>
    </font>
    <font>
      <b/>
      <sz val="10"/>
      <color theme="1"/>
      <name val="Arial"/>
      <family val="2"/>
    </font>
    <font>
      <b/>
      <sz val="10"/>
      <color theme="0"/>
      <name val="Arial"/>
      <family val="2"/>
    </font>
    <font>
      <sz val="10"/>
      <color rgb="FFFF0000"/>
      <name val="Arial"/>
      <family val="2"/>
    </font>
    <font>
      <sz val="9"/>
      <name val="Arial"/>
      <family val="2"/>
    </font>
    <font>
      <b/>
      <u val="singleAccounting"/>
      <sz val="10"/>
      <name val="Arial"/>
      <family val="2"/>
    </font>
    <font>
      <b/>
      <sz val="11"/>
      <color theme="1"/>
      <name val="Arial"/>
      <family val="2"/>
    </font>
    <font>
      <sz val="11"/>
      <color theme="1"/>
      <name val="Arial"/>
      <family val="2"/>
    </font>
    <font>
      <b/>
      <sz val="14"/>
      <color rgb="FF00B050"/>
      <name val="Arial"/>
      <family val="2"/>
    </font>
    <font>
      <sz val="10"/>
      <color rgb="FF00B050"/>
      <name val="Arial"/>
      <family val="2"/>
    </font>
    <font>
      <b/>
      <sz val="10"/>
      <color rgb="FF00B050"/>
      <name val="Arial"/>
      <family val="2"/>
    </font>
    <font>
      <b/>
      <sz val="11"/>
      <color theme="0"/>
      <name val="Arial"/>
      <family val="2"/>
    </font>
    <font>
      <sz val="11"/>
      <color rgb="FF000000"/>
      <name val="Arial"/>
      <family val="2"/>
    </font>
    <font>
      <b/>
      <sz val="11"/>
      <color rgb="FF000000"/>
      <name val="Arial"/>
      <family val="2"/>
    </font>
    <font>
      <b/>
      <sz val="10"/>
      <color rgb="FF000000"/>
      <name val="Arial"/>
      <family val="2"/>
    </font>
    <font>
      <sz val="10"/>
      <color rgb="FF000000"/>
      <name val="Arial"/>
      <family val="2"/>
    </font>
    <font>
      <sz val="12"/>
      <name val="Cambria"/>
      <family val="1"/>
    </font>
    <font>
      <sz val="12"/>
      <name val="Arial"/>
      <family val="2"/>
    </font>
    <font>
      <b/>
      <u/>
      <sz val="11"/>
      <name val="Arial"/>
      <family val="2"/>
    </font>
    <font>
      <b/>
      <sz val="9"/>
      <name val="Arial"/>
      <family val="2"/>
    </font>
    <font>
      <i/>
      <sz val="11"/>
      <color theme="1"/>
      <name val="Arial"/>
      <family val="2"/>
    </font>
    <font>
      <b/>
      <sz val="12"/>
      <name val="Arial"/>
      <family val="2"/>
    </font>
    <font>
      <sz val="10"/>
      <color rgb="FF000000"/>
      <name val="Arial"/>
      <family val="2"/>
      <charset val="1"/>
    </font>
    <font>
      <sz val="10"/>
      <color rgb="FF000000"/>
      <name val="Arial"/>
    </font>
    <font>
      <sz val="11"/>
      <color rgb="FF000000"/>
      <name val="Arial"/>
    </font>
    <font>
      <b/>
      <sz val="11"/>
      <color rgb="FF000000"/>
      <name val="Arial"/>
    </font>
    <font>
      <sz val="10"/>
      <color rgb="FF1F1F1F"/>
      <name val="Arial"/>
    </font>
  </fonts>
  <fills count="17">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BF1DE"/>
        <bgColor indexed="64"/>
      </patternFill>
    </fill>
    <fill>
      <patternFill patternType="solid">
        <fgColor rgb="FFD8D8D8"/>
        <bgColor rgb="FFD8D8D8"/>
      </patternFill>
    </fill>
  </fills>
  <borders count="62">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style="thin">
        <color theme="0" tint="-0.2499465926084170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1"/>
      </left>
      <right/>
      <top style="thin">
        <color indexed="64"/>
      </top>
      <bottom style="medium">
        <color indexed="64"/>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top style="thin">
        <color theme="0" tint="-0.24994659260841701"/>
      </top>
      <bottom/>
      <diagonal/>
    </border>
    <border>
      <left/>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right style="medium">
        <color theme="0" tint="-0.14996795556505021"/>
      </right>
      <top style="medium">
        <color theme="0" tint="-0.14996795556505021"/>
      </top>
      <bottom/>
      <diagonal/>
    </border>
    <border>
      <left/>
      <right style="medium">
        <color indexed="64"/>
      </right>
      <top style="thin">
        <color indexed="64"/>
      </top>
      <bottom style="medium">
        <color indexed="64"/>
      </bottom>
      <diagonal/>
    </border>
    <border>
      <left style="medium">
        <color indexed="64"/>
      </left>
      <right/>
      <top style="medium">
        <color theme="0" tint="-0.14996795556505021"/>
      </top>
      <bottom style="medium">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1"/>
      </left>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tint="-0.14996795556505021"/>
      </left>
      <right/>
      <top style="thin">
        <color theme="0" tint="-0.14996795556505021"/>
      </top>
      <bottom style="thin">
        <color theme="0" tint="-0.14996795556505021"/>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8" fillId="0" borderId="0"/>
    <xf numFmtId="9" fontId="1" fillId="0" borderId="0" applyFont="0" applyFill="0" applyBorder="0" applyAlignment="0" applyProtection="0"/>
  </cellStyleXfs>
  <cellXfs count="354">
    <xf numFmtId="0" fontId="0" fillId="0" borderId="0" xfId="0"/>
    <xf numFmtId="0" fontId="1" fillId="0" borderId="0" xfId="3"/>
    <xf numFmtId="9" fontId="3" fillId="4" borderId="2" xfId="5" applyFont="1" applyFill="1" applyBorder="1" applyAlignment="1" applyProtection="1">
      <alignment horizontal="center"/>
    </xf>
    <xf numFmtId="166" fontId="6" fillId="4" borderId="9" xfId="1" applyNumberFormat="1" applyFont="1" applyFill="1" applyBorder="1" applyAlignment="1" applyProtection="1">
      <alignment horizontal="center"/>
    </xf>
    <xf numFmtId="9" fontId="6" fillId="4" borderId="10" xfId="5" applyFont="1" applyFill="1" applyBorder="1" applyAlignment="1" applyProtection="1">
      <alignment horizontal="center"/>
    </xf>
    <xf numFmtId="166" fontId="6" fillId="4" borderId="7" xfId="1" applyNumberFormat="1" applyFont="1" applyFill="1" applyBorder="1" applyAlignment="1" applyProtection="1">
      <alignment horizontal="center"/>
    </xf>
    <xf numFmtId="9" fontId="6" fillId="4" borderId="0" xfId="5" applyFont="1" applyFill="1" applyBorder="1" applyAlignment="1" applyProtection="1">
      <alignment horizontal="center"/>
    </xf>
    <xf numFmtId="0" fontId="2" fillId="5" borderId="1" xfId="3" applyFont="1" applyFill="1" applyBorder="1"/>
    <xf numFmtId="0" fontId="2" fillId="5" borderId="2" xfId="3" applyFont="1" applyFill="1" applyBorder="1"/>
    <xf numFmtId="166" fontId="2" fillId="0" borderId="0" xfId="1" applyNumberFormat="1" applyFont="1" applyFill="1" applyProtection="1"/>
    <xf numFmtId="9" fontId="1" fillId="0" borderId="0" xfId="5" applyFont="1" applyFill="1" applyAlignment="1" applyProtection="1">
      <alignment horizontal="center"/>
    </xf>
    <xf numFmtId="9" fontId="1" fillId="0" borderId="5" xfId="5" applyFont="1" applyFill="1" applyBorder="1" applyAlignment="1" applyProtection="1">
      <alignment horizontal="center"/>
    </xf>
    <xf numFmtId="9" fontId="1" fillId="0" borderId="0" xfId="5" applyFont="1" applyFill="1" applyBorder="1" applyAlignment="1" applyProtection="1">
      <alignment horizontal="center"/>
    </xf>
    <xf numFmtId="0" fontId="2" fillId="0" borderId="0" xfId="3" applyFont="1"/>
    <xf numFmtId="9" fontId="1" fillId="0" borderId="18" xfId="5" applyFont="1" applyFill="1" applyBorder="1" applyAlignment="1" applyProtection="1">
      <alignment horizontal="center"/>
    </xf>
    <xf numFmtId="9" fontId="1" fillId="0" borderId="19" xfId="5" applyFont="1" applyFill="1" applyBorder="1" applyAlignment="1" applyProtection="1">
      <alignment horizontal="center"/>
    </xf>
    <xf numFmtId="9" fontId="2" fillId="0" borderId="19" xfId="5" applyFont="1" applyFill="1" applyBorder="1" applyAlignment="1" applyProtection="1">
      <alignment horizontal="center"/>
    </xf>
    <xf numFmtId="166" fontId="2" fillId="0" borderId="0" xfId="1" applyNumberFormat="1" applyFont="1" applyFill="1" applyAlignment="1" applyProtection="1">
      <alignment textRotation="90"/>
    </xf>
    <xf numFmtId="9" fontId="2" fillId="0" borderId="0" xfId="5" applyFont="1" applyFill="1" applyAlignment="1" applyProtection="1">
      <alignment horizontal="center" textRotation="90"/>
    </xf>
    <xf numFmtId="0" fontId="13" fillId="0" borderId="0" xfId="3" applyFont="1" applyAlignment="1">
      <alignment horizontal="center"/>
    </xf>
    <xf numFmtId="9" fontId="1" fillId="0" borderId="20" xfId="5" applyFont="1" applyFill="1" applyBorder="1" applyAlignment="1" applyProtection="1">
      <alignment horizontal="center"/>
    </xf>
    <xf numFmtId="9" fontId="7" fillId="0" borderId="0" xfId="5" applyFont="1" applyFill="1" applyBorder="1" applyAlignment="1" applyProtection="1">
      <alignment horizontal="center" wrapText="1"/>
    </xf>
    <xf numFmtId="9" fontId="2" fillId="4" borderId="22" xfId="5" applyFont="1" applyFill="1" applyBorder="1" applyAlignment="1" applyProtection="1">
      <alignment horizontal="center"/>
    </xf>
    <xf numFmtId="164" fontId="11" fillId="4" borderId="0" xfId="2" applyNumberFormat="1" applyFont="1" applyFill="1" applyBorder="1" applyProtection="1"/>
    <xf numFmtId="9" fontId="11" fillId="4" borderId="0" xfId="5" applyFont="1" applyFill="1" applyBorder="1" applyAlignment="1" applyProtection="1">
      <alignment horizontal="center"/>
    </xf>
    <xf numFmtId="44" fontId="11" fillId="4" borderId="7" xfId="2" applyFont="1" applyFill="1" applyBorder="1" applyProtection="1"/>
    <xf numFmtId="0" fontId="12" fillId="0" borderId="0" xfId="3" applyFont="1"/>
    <xf numFmtId="0" fontId="12" fillId="0" borderId="0" xfId="3" applyFont="1" applyAlignment="1">
      <alignment vertical="top"/>
    </xf>
    <xf numFmtId="164" fontId="4" fillId="3" borderId="0" xfId="2" applyNumberFormat="1" applyFont="1" applyFill="1" applyBorder="1" applyAlignment="1" applyProtection="1">
      <alignment horizontal="center"/>
    </xf>
    <xf numFmtId="9" fontId="2" fillId="0" borderId="0" xfId="5" applyFont="1" applyFill="1" applyBorder="1" applyAlignment="1" applyProtection="1">
      <alignment horizontal="center"/>
    </xf>
    <xf numFmtId="168" fontId="4" fillId="0" borderId="4" xfId="3" applyNumberFormat="1" applyFont="1" applyBorder="1" applyAlignment="1">
      <alignment horizontal="center" vertical="center" wrapText="1"/>
    </xf>
    <xf numFmtId="0" fontId="4" fillId="0" borderId="4" xfId="3" applyFont="1" applyBorder="1" applyAlignment="1">
      <alignment horizontal="center" vertical="center" wrapText="1"/>
    </xf>
    <xf numFmtId="0" fontId="4" fillId="0" borderId="13" xfId="3" applyFont="1" applyBorder="1" applyAlignment="1">
      <alignment vertical="center" wrapText="1"/>
    </xf>
    <xf numFmtId="164" fontId="2" fillId="0" borderId="0" xfId="2" applyNumberFormat="1" applyFont="1" applyFill="1" applyBorder="1" applyProtection="1"/>
    <xf numFmtId="0" fontId="16" fillId="0" borderId="0" xfId="3" applyFont="1" applyAlignment="1">
      <alignment horizontal="center"/>
    </xf>
    <xf numFmtId="0" fontId="1" fillId="0" borderId="0" xfId="3" applyAlignment="1">
      <alignment vertical="center"/>
    </xf>
    <xf numFmtId="0" fontId="16" fillId="0" borderId="0" xfId="3" applyFont="1"/>
    <xf numFmtId="167" fontId="16" fillId="0" borderId="0" xfId="3" applyNumberFormat="1" applyFont="1"/>
    <xf numFmtId="41" fontId="5" fillId="5" borderId="11" xfId="3" applyNumberFormat="1" applyFont="1" applyFill="1" applyBorder="1" applyAlignment="1">
      <alignment horizontal="center"/>
    </xf>
    <xf numFmtId="41" fontId="17" fillId="5" borderId="10" xfId="3" applyNumberFormat="1" applyFont="1" applyFill="1" applyBorder="1" applyAlignment="1">
      <alignment horizontal="center" wrapText="1"/>
    </xf>
    <xf numFmtId="0" fontId="1" fillId="5" borderId="9" xfId="3" applyFill="1" applyBorder="1"/>
    <xf numFmtId="0" fontId="4" fillId="7" borderId="8" xfId="3" applyFont="1" applyFill="1" applyBorder="1"/>
    <xf numFmtId="0" fontId="4" fillId="3" borderId="0" xfId="3" applyFont="1" applyFill="1" applyAlignment="1">
      <alignment horizontal="center"/>
    </xf>
    <xf numFmtId="0" fontId="4" fillId="7" borderId="0" xfId="3" applyFont="1" applyFill="1" applyAlignment="1">
      <alignment horizontal="center"/>
    </xf>
    <xf numFmtId="0" fontId="16" fillId="7" borderId="7" xfId="3" applyFont="1" applyFill="1" applyBorder="1"/>
    <xf numFmtId="9" fontId="4" fillId="3" borderId="8" xfId="3" applyNumberFormat="1" applyFont="1" applyFill="1" applyBorder="1"/>
    <xf numFmtId="9" fontId="4" fillId="3" borderId="0" xfId="3" applyNumberFormat="1" applyFont="1" applyFill="1" applyAlignment="1">
      <alignment horizontal="center"/>
    </xf>
    <xf numFmtId="9" fontId="4" fillId="7" borderId="0" xfId="3" applyNumberFormat="1" applyFont="1" applyFill="1" applyAlignment="1">
      <alignment horizontal="center"/>
    </xf>
    <xf numFmtId="41" fontId="5" fillId="5" borderId="8" xfId="3" applyNumberFormat="1" applyFont="1" applyFill="1" applyBorder="1" applyAlignment="1">
      <alignment horizontal="center"/>
    </xf>
    <xf numFmtId="164" fontId="4" fillId="7" borderId="0" xfId="2" applyNumberFormat="1" applyFont="1" applyFill="1" applyBorder="1" applyAlignment="1" applyProtection="1">
      <alignment horizontal="right"/>
    </xf>
    <xf numFmtId="164" fontId="4" fillId="7" borderId="7" xfId="2" applyNumberFormat="1" applyFont="1" applyFill="1" applyBorder="1" applyAlignment="1" applyProtection="1">
      <alignment horizontal="right"/>
    </xf>
    <xf numFmtId="165" fontId="4" fillId="3" borderId="0" xfId="3" applyNumberFormat="1" applyFont="1" applyFill="1" applyAlignment="1">
      <alignment horizontal="center"/>
    </xf>
    <xf numFmtId="164" fontId="4" fillId="7" borderId="0" xfId="2" applyNumberFormat="1" applyFont="1" applyFill="1" applyBorder="1" applyAlignment="1" applyProtection="1">
      <alignment horizontal="center"/>
    </xf>
    <xf numFmtId="165" fontId="4" fillId="3" borderId="7" xfId="3" applyNumberFormat="1" applyFont="1" applyFill="1" applyBorder="1" applyAlignment="1">
      <alignment horizontal="center"/>
    </xf>
    <xf numFmtId="0" fontId="3" fillId="9" borderId="3" xfId="3" applyFont="1" applyFill="1" applyBorder="1"/>
    <xf numFmtId="165" fontId="3" fillId="9" borderId="2" xfId="3" applyNumberFormat="1" applyFont="1" applyFill="1" applyBorder="1" applyAlignment="1">
      <alignment horizontal="center"/>
    </xf>
    <xf numFmtId="165" fontId="3" fillId="9" borderId="1" xfId="3" applyNumberFormat="1" applyFont="1" applyFill="1" applyBorder="1" applyAlignment="1">
      <alignment horizontal="center"/>
    </xf>
    <xf numFmtId="0" fontId="16" fillId="7" borderId="0" xfId="3" applyFont="1" applyFill="1" applyAlignment="1">
      <alignment horizontal="center"/>
    </xf>
    <xf numFmtId="0" fontId="3" fillId="2" borderId="17" xfId="3" applyFont="1" applyFill="1" applyBorder="1" applyAlignment="1">
      <alignment horizontal="center" wrapText="1"/>
    </xf>
    <xf numFmtId="9" fontId="2" fillId="5" borderId="2" xfId="5" applyFont="1" applyFill="1" applyBorder="1" applyAlignment="1" applyProtection="1"/>
    <xf numFmtId="9" fontId="11" fillId="4" borderId="0" xfId="5" applyFont="1" applyFill="1" applyBorder="1" applyProtection="1"/>
    <xf numFmtId="165" fontId="4" fillId="3" borderId="0" xfId="5" applyNumberFormat="1" applyFont="1" applyFill="1" applyBorder="1" applyAlignment="1" applyProtection="1">
      <alignment horizontal="center"/>
    </xf>
    <xf numFmtId="9" fontId="7" fillId="0" borderId="10" xfId="5" applyFont="1" applyFill="1" applyBorder="1" applyAlignment="1" applyProtection="1">
      <alignment horizontal="center" wrapText="1"/>
    </xf>
    <xf numFmtId="166" fontId="7" fillId="0" borderId="9" xfId="1" applyNumberFormat="1" applyFont="1" applyFill="1" applyBorder="1" applyAlignment="1" applyProtection="1">
      <alignment horizontal="center" wrapText="1"/>
    </xf>
    <xf numFmtId="164" fontId="2" fillId="0" borderId="9" xfId="2" applyNumberFormat="1" applyFont="1" applyFill="1" applyBorder="1" applyProtection="1"/>
    <xf numFmtId="164" fontId="2" fillId="0" borderId="7" xfId="2" applyNumberFormat="1" applyFont="1" applyFill="1" applyBorder="1" applyProtection="1"/>
    <xf numFmtId="166" fontId="2" fillId="0" borderId="4" xfId="1" applyNumberFormat="1" applyFont="1" applyFill="1" applyBorder="1" applyProtection="1"/>
    <xf numFmtId="9" fontId="2" fillId="4" borderId="16" xfId="5" applyFont="1" applyFill="1" applyBorder="1" applyAlignment="1" applyProtection="1">
      <alignment horizontal="center"/>
    </xf>
    <xf numFmtId="42" fontId="1" fillId="0" borderId="19" xfId="2" applyNumberFormat="1" applyFont="1" applyFill="1" applyBorder="1" applyProtection="1"/>
    <xf numFmtId="42" fontId="2" fillId="0" borderId="19" xfId="2" applyNumberFormat="1" applyFont="1" applyFill="1" applyBorder="1" applyProtection="1"/>
    <xf numFmtId="42" fontId="1" fillId="0" borderId="21" xfId="2" applyNumberFormat="1" applyFont="1" applyFill="1" applyBorder="1" applyProtection="1"/>
    <xf numFmtId="42" fontId="2" fillId="0" borderId="21" xfId="2" applyNumberFormat="1" applyFont="1" applyFill="1" applyBorder="1" applyProtection="1"/>
    <xf numFmtId="42" fontId="1" fillId="0" borderId="18" xfId="2" applyNumberFormat="1" applyFont="1" applyFill="1" applyBorder="1" applyProtection="1"/>
    <xf numFmtId="42" fontId="2" fillId="4" borderId="22" xfId="2" applyNumberFormat="1" applyFont="1" applyFill="1" applyBorder="1" applyProtection="1"/>
    <xf numFmtId="42" fontId="2" fillId="4" borderId="23" xfId="2" applyNumberFormat="1" applyFont="1" applyFill="1" applyBorder="1" applyProtection="1"/>
    <xf numFmtId="42" fontId="1" fillId="0" borderId="20" xfId="2" applyNumberFormat="1" applyFont="1" applyFill="1" applyBorder="1" applyProtection="1"/>
    <xf numFmtId="42" fontId="2" fillId="4" borderId="16" xfId="2" applyNumberFormat="1" applyFont="1" applyFill="1" applyBorder="1" applyProtection="1"/>
    <xf numFmtId="42" fontId="2" fillId="4" borderId="43" xfId="2" applyNumberFormat="1" applyFont="1" applyFill="1" applyBorder="1" applyProtection="1"/>
    <xf numFmtId="42" fontId="3" fillId="4" borderId="2" xfId="2" applyNumberFormat="1" applyFont="1" applyFill="1" applyBorder="1" applyProtection="1"/>
    <xf numFmtId="42" fontId="3" fillId="4" borderId="1" xfId="2" applyNumberFormat="1" applyFont="1" applyFill="1" applyBorder="1" applyProtection="1"/>
    <xf numFmtId="42" fontId="1" fillId="0" borderId="12" xfId="2" applyNumberFormat="1" applyFont="1" applyFill="1" applyBorder="1" applyProtection="1"/>
    <xf numFmtId="49" fontId="3" fillId="0" borderId="12" xfId="3" applyNumberFormat="1" applyFont="1" applyBorder="1"/>
    <xf numFmtId="0" fontId="16" fillId="0" borderId="12" xfId="3" applyFont="1" applyBorder="1"/>
    <xf numFmtId="49" fontId="3" fillId="0" borderId="15" xfId="3" applyNumberFormat="1" applyFont="1" applyBorder="1"/>
    <xf numFmtId="0" fontId="16" fillId="0" borderId="15" xfId="3" applyFont="1" applyBorder="1"/>
    <xf numFmtId="42" fontId="4" fillId="7" borderId="0" xfId="2" applyNumberFormat="1" applyFont="1" applyFill="1" applyBorder="1" applyAlignment="1" applyProtection="1">
      <alignment horizontal="right"/>
    </xf>
    <xf numFmtId="42" fontId="4" fillId="7" borderId="7" xfId="2" applyNumberFormat="1" applyFont="1" applyFill="1" applyBorder="1" applyAlignment="1" applyProtection="1">
      <alignment horizontal="right"/>
    </xf>
    <xf numFmtId="42" fontId="4" fillId="3" borderId="0" xfId="2" applyNumberFormat="1" applyFont="1" applyFill="1" applyBorder="1" applyAlignment="1" applyProtection="1">
      <alignment horizontal="center"/>
    </xf>
    <xf numFmtId="42" fontId="4" fillId="7" borderId="0" xfId="2" applyNumberFormat="1" applyFont="1" applyFill="1" applyBorder="1" applyAlignment="1" applyProtection="1">
      <alignment horizontal="center"/>
    </xf>
    <xf numFmtId="42" fontId="3" fillId="9" borderId="2" xfId="2" applyNumberFormat="1" applyFont="1" applyFill="1" applyBorder="1" applyAlignment="1" applyProtection="1">
      <alignment horizontal="center"/>
    </xf>
    <xf numFmtId="165" fontId="4" fillId="7" borderId="0" xfId="3" applyNumberFormat="1" applyFont="1" applyFill="1" applyAlignment="1">
      <alignment horizontal="center"/>
    </xf>
    <xf numFmtId="0" fontId="20" fillId="0" borderId="0" xfId="3" applyFont="1"/>
    <xf numFmtId="0" fontId="21" fillId="0" borderId="0" xfId="3" applyFont="1"/>
    <xf numFmtId="0" fontId="22" fillId="0" borderId="0" xfId="3" applyFont="1" applyAlignment="1">
      <alignment horizontal="center"/>
    </xf>
    <xf numFmtId="0" fontId="23" fillId="8" borderId="17" xfId="3" applyFont="1" applyFill="1" applyBorder="1" applyAlignment="1">
      <alignment horizontal="center" vertical="center" wrapText="1"/>
    </xf>
    <xf numFmtId="0" fontId="23" fillId="8" borderId="1" xfId="3" applyFont="1" applyFill="1" applyBorder="1" applyAlignment="1">
      <alignment horizontal="center" vertical="center" wrapText="1"/>
    </xf>
    <xf numFmtId="166" fontId="2" fillId="0" borderId="7" xfId="1" applyNumberFormat="1" applyFont="1" applyFill="1" applyBorder="1" applyProtection="1"/>
    <xf numFmtId="166" fontId="7" fillId="0" borderId="7" xfId="1" applyNumberFormat="1" applyFont="1" applyFill="1" applyBorder="1" applyAlignment="1" applyProtection="1">
      <alignment horizontal="center" wrapText="1"/>
    </xf>
    <xf numFmtId="164" fontId="1" fillId="0" borderId="10" xfId="2" applyNumberFormat="1" applyFont="1" applyFill="1" applyBorder="1" applyProtection="1"/>
    <xf numFmtId="49" fontId="1" fillId="0" borderId="10" xfId="2" applyNumberFormat="1" applyFont="1" applyFill="1" applyBorder="1" applyAlignment="1" applyProtection="1">
      <alignment horizontal="left"/>
    </xf>
    <xf numFmtId="9" fontId="2" fillId="5" borderId="5" xfId="5" applyFont="1" applyFill="1" applyBorder="1" applyAlignment="1" applyProtection="1"/>
    <xf numFmtId="1" fontId="4" fillId="3" borderId="0" xfId="3" applyNumberFormat="1" applyFont="1" applyFill="1" applyAlignment="1">
      <alignment horizontal="center"/>
    </xf>
    <xf numFmtId="0" fontId="13" fillId="0" borderId="32" xfId="3" applyFont="1" applyBorder="1" applyAlignment="1">
      <alignment horizontal="center"/>
    </xf>
    <xf numFmtId="42" fontId="1" fillId="11" borderId="19" xfId="2" applyNumberFormat="1" applyFont="1" applyFill="1" applyBorder="1" applyProtection="1"/>
    <xf numFmtId="42" fontId="1" fillId="11" borderId="20" xfId="2" applyNumberFormat="1" applyFont="1" applyFill="1" applyBorder="1" applyProtection="1"/>
    <xf numFmtId="49" fontId="1" fillId="11" borderId="29" xfId="5" applyNumberFormat="1" applyFont="1" applyFill="1" applyBorder="1" applyAlignment="1" applyProtection="1">
      <alignment horizontal="left" vertical="top" wrapText="1"/>
    </xf>
    <xf numFmtId="49" fontId="1" fillId="11" borderId="39" xfId="5" applyNumberFormat="1" applyFont="1" applyFill="1" applyBorder="1" applyAlignment="1" applyProtection="1">
      <alignment horizontal="left" vertical="top" wrapText="1"/>
    </xf>
    <xf numFmtId="49" fontId="1" fillId="11" borderId="34" xfId="5" applyNumberFormat="1" applyFont="1" applyFill="1" applyBorder="1" applyAlignment="1" applyProtection="1">
      <alignment horizontal="left" vertical="top" wrapText="1"/>
    </xf>
    <xf numFmtId="49" fontId="1" fillId="11" borderId="37" xfId="5" applyNumberFormat="1" applyFont="1" applyFill="1" applyBorder="1" applyAlignment="1" applyProtection="1">
      <alignment horizontal="left" vertical="top" wrapText="1"/>
    </xf>
    <xf numFmtId="49" fontId="1" fillId="11" borderId="41" xfId="5" applyNumberFormat="1" applyFont="1" applyFill="1" applyBorder="1" applyAlignment="1" applyProtection="1">
      <alignment horizontal="left" vertical="top" wrapText="1"/>
    </xf>
    <xf numFmtId="49" fontId="1" fillId="11" borderId="42" xfId="5" applyNumberFormat="1" applyFont="1" applyFill="1" applyBorder="1" applyAlignment="1" applyProtection="1">
      <alignment horizontal="left" vertical="top" wrapText="1"/>
    </xf>
    <xf numFmtId="0" fontId="12" fillId="0" borderId="0" xfId="3" applyFont="1" applyAlignment="1">
      <alignment horizontal="center"/>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0" fontId="1" fillId="0" borderId="0" xfId="3" applyAlignment="1">
      <alignment horizontal="left" vertical="center" wrapText="1"/>
    </xf>
    <xf numFmtId="0" fontId="2" fillId="0" borderId="0" xfId="3" applyFont="1" applyAlignment="1">
      <alignment textRotation="90"/>
    </xf>
    <xf numFmtId="0" fontId="3" fillId="5" borderId="3" xfId="3" applyFont="1" applyFill="1" applyBorder="1"/>
    <xf numFmtId="0" fontId="1" fillId="0" borderId="8" xfId="3" applyBorder="1" applyAlignment="1">
      <alignment vertical="center"/>
    </xf>
    <xf numFmtId="0" fontId="2" fillId="0" borderId="7" xfId="3" applyFont="1" applyBorder="1"/>
    <xf numFmtId="0" fontId="1" fillId="0" borderId="7" xfId="3" applyBorder="1"/>
    <xf numFmtId="0" fontId="1" fillId="0" borderId="8" xfId="3" applyBorder="1" applyAlignment="1">
      <alignment horizontal="left" vertical="center" wrapText="1"/>
    </xf>
    <xf numFmtId="0" fontId="1" fillId="0" borderId="8" xfId="3" applyBorder="1"/>
    <xf numFmtId="0" fontId="1" fillId="0" borderId="11" xfId="3" applyBorder="1"/>
    <xf numFmtId="0" fontId="1" fillId="0" borderId="10" xfId="3" applyBorder="1"/>
    <xf numFmtId="0" fontId="7" fillId="0" borderId="10" xfId="3" applyFont="1" applyBorder="1" applyAlignment="1">
      <alignment horizontal="center" wrapText="1"/>
    </xf>
    <xf numFmtId="0" fontId="2" fillId="0" borderId="8" xfId="3" applyFont="1" applyBorder="1" applyAlignment="1">
      <alignment horizontal="left"/>
    </xf>
    <xf numFmtId="49" fontId="2" fillId="11" borderId="12" xfId="3" applyNumberFormat="1" applyFont="1" applyFill="1" applyBorder="1"/>
    <xf numFmtId="0" fontId="1" fillId="0" borderId="0" xfId="3" applyAlignment="1">
      <alignment horizontal="left" indent="1"/>
    </xf>
    <xf numFmtId="49" fontId="2" fillId="11" borderId="15" xfId="3" applyNumberFormat="1" applyFont="1" applyFill="1" applyBorder="1"/>
    <xf numFmtId="0" fontId="2" fillId="0" borderId="8" xfId="3" applyFont="1" applyBorder="1"/>
    <xf numFmtId="0" fontId="11" fillId="11" borderId="12" xfId="3" applyFont="1" applyFill="1" applyBorder="1"/>
    <xf numFmtId="42" fontId="1" fillId="6" borderId="12" xfId="2" applyNumberFormat="1" applyFont="1" applyFill="1" applyBorder="1" applyProtection="1"/>
    <xf numFmtId="0" fontId="2" fillId="0" borderId="0" xfId="3" applyFont="1" applyAlignment="1">
      <alignment horizontal="left" indent="1"/>
    </xf>
    <xf numFmtId="0" fontId="1" fillId="0" borderId="6" xfId="3" applyBorder="1"/>
    <xf numFmtId="0" fontId="1" fillId="0" borderId="5" xfId="3" applyBorder="1"/>
    <xf numFmtId="0" fontId="3" fillId="5" borderId="11" xfId="3" applyFont="1" applyFill="1" applyBorder="1"/>
    <xf numFmtId="0" fontId="2" fillId="5" borderId="10" xfId="3" applyFont="1" applyFill="1" applyBorder="1"/>
    <xf numFmtId="0" fontId="2" fillId="5" borderId="9" xfId="3" applyFont="1" applyFill="1" applyBorder="1"/>
    <xf numFmtId="0" fontId="4" fillId="5" borderId="8" xfId="3" applyFont="1" applyFill="1" applyBorder="1"/>
    <xf numFmtId="0" fontId="2" fillId="5" borderId="0" xfId="3" applyFont="1" applyFill="1"/>
    <xf numFmtId="0" fontId="2" fillId="5" borderId="7" xfId="3" applyFont="1" applyFill="1" applyBorder="1"/>
    <xf numFmtId="0" fontId="4" fillId="5" borderId="6" xfId="3" applyFont="1" applyFill="1" applyBorder="1"/>
    <xf numFmtId="0" fontId="2" fillId="5" borderId="5" xfId="3" applyFont="1" applyFill="1" applyBorder="1"/>
    <xf numFmtId="0" fontId="2" fillId="5" borderId="4" xfId="3" applyFont="1" applyFill="1" applyBorder="1"/>
    <xf numFmtId="0" fontId="2" fillId="0" borderId="8" xfId="3" applyFont="1" applyBorder="1" applyAlignment="1">
      <alignment horizontal="left" indent="4"/>
    </xf>
    <xf numFmtId="42" fontId="1" fillId="6" borderId="18" xfId="2" applyNumberFormat="1" applyFont="1" applyFill="1" applyBorder="1" applyProtection="1"/>
    <xf numFmtId="0" fontId="2" fillId="0" borderId="6" xfId="3" applyFont="1" applyBorder="1"/>
    <xf numFmtId="0" fontId="16" fillId="0" borderId="5" xfId="3" applyFont="1" applyBorder="1" applyAlignment="1">
      <alignment horizontal="center"/>
    </xf>
    <xf numFmtId="0" fontId="2" fillId="0" borderId="5" xfId="3" applyFont="1" applyBorder="1"/>
    <xf numFmtId="0" fontId="1" fillId="0" borderId="4" xfId="3" applyBorder="1"/>
    <xf numFmtId="0" fontId="2" fillId="0" borderId="10" xfId="3" applyFont="1" applyBorder="1"/>
    <xf numFmtId="49" fontId="1" fillId="0" borderId="10" xfId="3" applyNumberFormat="1" applyBorder="1" applyAlignment="1">
      <alignment horizontal="left"/>
    </xf>
    <xf numFmtId="49" fontId="1" fillId="0" borderId="0" xfId="3" applyNumberFormat="1" applyAlignment="1">
      <alignment horizontal="left"/>
    </xf>
    <xf numFmtId="49" fontId="1" fillId="0" borderId="5" xfId="3" applyNumberFormat="1" applyBorder="1" applyAlignment="1">
      <alignment horizontal="left"/>
    </xf>
    <xf numFmtId="0" fontId="3" fillId="5" borderId="6" xfId="3" applyFont="1" applyFill="1" applyBorder="1"/>
    <xf numFmtId="0" fontId="2" fillId="4" borderId="11" xfId="3" applyFont="1" applyFill="1" applyBorder="1" applyAlignment="1">
      <alignment wrapText="1"/>
    </xf>
    <xf numFmtId="0" fontId="2" fillId="4" borderId="10" xfId="3" applyFont="1" applyFill="1" applyBorder="1"/>
    <xf numFmtId="0" fontId="1" fillId="4" borderId="10" xfId="3" applyFill="1" applyBorder="1"/>
    <xf numFmtId="0" fontId="6" fillId="4" borderId="10" xfId="3" applyFont="1" applyFill="1" applyBorder="1" applyAlignment="1">
      <alignment horizontal="center"/>
    </xf>
    <xf numFmtId="0" fontId="11" fillId="4" borderId="8" xfId="3" applyFont="1" applyFill="1" applyBorder="1"/>
    <xf numFmtId="0" fontId="6" fillId="4" borderId="0" xfId="3" applyFont="1" applyFill="1"/>
    <xf numFmtId="0" fontId="11" fillId="4" borderId="0" xfId="3" applyFont="1" applyFill="1"/>
    <xf numFmtId="0" fontId="6" fillId="4" borderId="0" xfId="3" applyFont="1" applyFill="1" applyAlignment="1">
      <alignment horizontal="center"/>
    </xf>
    <xf numFmtId="0" fontId="11" fillId="0" borderId="0" xfId="3" applyFont="1"/>
    <xf numFmtId="0" fontId="7" fillId="0" borderId="8" xfId="3" applyFont="1" applyBorder="1" applyAlignment="1">
      <alignment wrapText="1"/>
    </xf>
    <xf numFmtId="0" fontId="7" fillId="0" borderId="0" xfId="3" applyFont="1" applyAlignment="1">
      <alignment wrapText="1"/>
    </xf>
    <xf numFmtId="0" fontId="7" fillId="0" borderId="0" xfId="3" applyFont="1" applyAlignment="1">
      <alignment horizontal="center" wrapText="1"/>
    </xf>
    <xf numFmtId="49" fontId="1" fillId="11" borderId="46" xfId="0" applyNumberFormat="1" applyFont="1" applyFill="1" applyBorder="1" applyAlignment="1">
      <alignment horizontal="left" vertical="top"/>
    </xf>
    <xf numFmtId="49" fontId="1" fillId="11" borderId="19" xfId="0" applyNumberFormat="1" applyFont="1" applyFill="1" applyBorder="1" applyAlignment="1">
      <alignment horizontal="left" vertical="top"/>
    </xf>
    <xf numFmtId="49" fontId="1" fillId="11" borderId="19" xfId="0" applyNumberFormat="1" applyFont="1" applyFill="1" applyBorder="1" applyAlignment="1">
      <alignment horizontal="center" vertical="top" shrinkToFit="1"/>
    </xf>
    <xf numFmtId="170" fontId="1" fillId="11" borderId="19" xfId="0" applyNumberFormat="1" applyFont="1" applyFill="1" applyBorder="1" applyAlignment="1">
      <alignment horizontal="center" vertical="top" shrinkToFit="1"/>
    </xf>
    <xf numFmtId="9" fontId="1" fillId="11" borderId="19" xfId="0" applyNumberFormat="1" applyFont="1" applyFill="1" applyBorder="1" applyAlignment="1">
      <alignment horizontal="center" vertical="top" shrinkToFit="1"/>
    </xf>
    <xf numFmtId="42" fontId="1" fillId="6" borderId="19" xfId="2" applyNumberFormat="1" applyFont="1" applyFill="1" applyBorder="1" applyProtection="1"/>
    <xf numFmtId="42" fontId="1" fillId="0" borderId="19" xfId="3" applyNumberFormat="1" applyBorder="1"/>
    <xf numFmtId="42" fontId="1" fillId="6" borderId="21" xfId="3" applyNumberFormat="1" applyFill="1" applyBorder="1"/>
    <xf numFmtId="49" fontId="1" fillId="11" borderId="20" xfId="0" applyNumberFormat="1" applyFont="1" applyFill="1" applyBorder="1" applyAlignment="1">
      <alignment horizontal="center" vertical="top" shrinkToFit="1"/>
    </xf>
    <xf numFmtId="170" fontId="1" fillId="11" borderId="20" xfId="0" applyNumberFormat="1" applyFont="1" applyFill="1" applyBorder="1" applyAlignment="1">
      <alignment horizontal="center" vertical="top" shrinkToFit="1"/>
    </xf>
    <xf numFmtId="9" fontId="1" fillId="11" borderId="20" xfId="0" applyNumberFormat="1" applyFont="1" applyFill="1" applyBorder="1" applyAlignment="1">
      <alignment horizontal="center" vertical="top" shrinkToFit="1"/>
    </xf>
    <xf numFmtId="0" fontId="2" fillId="4" borderId="47" xfId="3" applyFont="1" applyFill="1" applyBorder="1" applyAlignment="1">
      <alignment horizontal="left"/>
    </xf>
    <xf numFmtId="0" fontId="2" fillId="4" borderId="22" xfId="3" applyFont="1" applyFill="1" applyBorder="1" applyAlignment="1">
      <alignment horizontal="right"/>
    </xf>
    <xf numFmtId="0" fontId="2" fillId="4" borderId="11" xfId="3" applyFont="1" applyFill="1" applyBorder="1"/>
    <xf numFmtId="0" fontId="10" fillId="0" borderId="8" xfId="3" applyFont="1" applyBorder="1" applyAlignment="1">
      <alignment wrapText="1"/>
    </xf>
    <xf numFmtId="0" fontId="10" fillId="0" borderId="0" xfId="3" applyFont="1" applyAlignment="1">
      <alignment wrapText="1"/>
    </xf>
    <xf numFmtId="0" fontId="10" fillId="0" borderId="0" xfId="3" applyFont="1" applyAlignment="1">
      <alignment horizontal="center" wrapText="1"/>
    </xf>
    <xf numFmtId="49" fontId="1" fillId="11" borderId="27" xfId="0" applyNumberFormat="1" applyFont="1" applyFill="1" applyBorder="1" applyAlignment="1">
      <alignment horizontal="left" vertical="top"/>
    </xf>
    <xf numFmtId="49" fontId="1" fillId="11" borderId="29" xfId="0" applyNumberFormat="1" applyFont="1" applyFill="1" applyBorder="1" applyAlignment="1">
      <alignment horizontal="left" vertical="top" shrinkToFit="1"/>
    </xf>
    <xf numFmtId="49" fontId="1" fillId="11" borderId="29" xfId="3" applyNumberFormat="1" applyFill="1" applyBorder="1" applyAlignment="1">
      <alignment horizontal="left" vertical="top" wrapText="1"/>
    </xf>
    <xf numFmtId="49" fontId="1" fillId="11" borderId="24" xfId="3" applyNumberFormat="1" applyFill="1" applyBorder="1" applyAlignment="1">
      <alignment horizontal="left" vertical="top" wrapText="1"/>
    </xf>
    <xf numFmtId="0" fontId="1" fillId="0" borderId="0" xfId="3" applyAlignment="1">
      <alignment horizontal="left" vertical="top" wrapText="1"/>
    </xf>
    <xf numFmtId="42" fontId="1" fillId="6" borderId="21" xfId="2" applyNumberFormat="1" applyFont="1" applyFill="1" applyBorder="1" applyProtection="1"/>
    <xf numFmtId="49" fontId="1" fillId="11" borderId="27" xfId="3" applyNumberFormat="1" applyFill="1" applyBorder="1" applyAlignment="1">
      <alignment horizontal="left" vertical="top"/>
    </xf>
    <xf numFmtId="42" fontId="1" fillId="6" borderId="26" xfId="2" applyNumberFormat="1" applyFont="1" applyFill="1" applyBorder="1" applyProtection="1"/>
    <xf numFmtId="49" fontId="1" fillId="11" borderId="27" xfId="3" applyNumberFormat="1" applyFill="1" applyBorder="1" applyAlignment="1">
      <alignment horizontal="left" vertical="top" wrapText="1"/>
    </xf>
    <xf numFmtId="49" fontId="1" fillId="11" borderId="39" xfId="3" applyNumberFormat="1" applyFill="1" applyBorder="1" applyAlignment="1">
      <alignment horizontal="left" vertical="top" wrapText="1"/>
    </xf>
    <xf numFmtId="49" fontId="1" fillId="11" borderId="28" xfId="3" applyNumberFormat="1" applyFill="1" applyBorder="1" applyAlignment="1">
      <alignment horizontal="left" vertical="top" wrapText="1"/>
    </xf>
    <xf numFmtId="0" fontId="2" fillId="4" borderId="36" xfId="3" applyFont="1" applyFill="1" applyBorder="1" applyAlignment="1">
      <alignment horizontal="left"/>
    </xf>
    <xf numFmtId="0" fontId="2" fillId="4" borderId="16" xfId="3" applyFont="1" applyFill="1" applyBorder="1" applyAlignment="1">
      <alignment horizontal="right"/>
    </xf>
    <xf numFmtId="0" fontId="2" fillId="4" borderId="22" xfId="3" applyFont="1" applyFill="1" applyBorder="1" applyAlignment="1">
      <alignment horizontal="center"/>
    </xf>
    <xf numFmtId="49" fontId="1" fillId="11" borderId="45" xfId="3" applyNumberFormat="1" applyFill="1" applyBorder="1" applyAlignment="1">
      <alignment horizontal="left" vertical="top"/>
    </xf>
    <xf numFmtId="49" fontId="1" fillId="11" borderId="34" xfId="0" applyNumberFormat="1" applyFont="1" applyFill="1" applyBorder="1" applyAlignment="1">
      <alignment horizontal="left" vertical="top" shrinkToFit="1"/>
    </xf>
    <xf numFmtId="49" fontId="1" fillId="11" borderId="34" xfId="3" applyNumberFormat="1" applyFill="1" applyBorder="1" applyAlignment="1">
      <alignment horizontal="left" vertical="top" wrapText="1"/>
    </xf>
    <xf numFmtId="49" fontId="1" fillId="11" borderId="35" xfId="3" applyNumberFormat="1" applyFill="1" applyBorder="1" applyAlignment="1">
      <alignment horizontal="left" vertical="top" wrapText="1"/>
    </xf>
    <xf numFmtId="42" fontId="1" fillId="6" borderId="20" xfId="2" applyNumberFormat="1" applyFont="1" applyFill="1" applyBorder="1" applyProtection="1"/>
    <xf numFmtId="49" fontId="1" fillId="11" borderId="45" xfId="0" applyNumberFormat="1" applyFont="1" applyFill="1" applyBorder="1" applyAlignment="1">
      <alignment horizontal="left" vertical="top"/>
    </xf>
    <xf numFmtId="49" fontId="1" fillId="11" borderId="37" xfId="3" applyNumberFormat="1" applyFill="1" applyBorder="1" applyAlignment="1">
      <alignment horizontal="left" vertical="top" wrapText="1"/>
    </xf>
    <xf numFmtId="49" fontId="1" fillId="11" borderId="38" xfId="3" applyNumberFormat="1" applyFill="1" applyBorder="1" applyAlignment="1">
      <alignment horizontal="left" vertical="top" wrapText="1"/>
    </xf>
    <xf numFmtId="49" fontId="1" fillId="11" borderId="56" xfId="3" applyNumberFormat="1" applyFill="1" applyBorder="1" applyAlignment="1">
      <alignment horizontal="left" vertical="top"/>
    </xf>
    <xf numFmtId="0" fontId="11" fillId="4" borderId="0" xfId="3" applyFont="1" applyFill="1" applyAlignment="1">
      <alignment wrapText="1"/>
    </xf>
    <xf numFmtId="0" fontId="11" fillId="4" borderId="7" xfId="3" applyFont="1" applyFill="1" applyBorder="1"/>
    <xf numFmtId="0" fontId="6" fillId="4" borderId="8" xfId="3" applyFont="1" applyFill="1" applyBorder="1" applyAlignment="1">
      <alignment horizontal="left" indent="1"/>
    </xf>
    <xf numFmtId="0" fontId="31" fillId="4" borderId="8" xfId="3" applyFont="1" applyFill="1" applyBorder="1" applyAlignment="1">
      <alignment horizontal="left" indent="1"/>
    </xf>
    <xf numFmtId="49" fontId="1" fillId="11" borderId="44" xfId="0" applyNumberFormat="1" applyFont="1" applyFill="1" applyBorder="1" applyAlignment="1">
      <alignment horizontal="left" vertical="top" shrinkToFit="1"/>
    </xf>
    <xf numFmtId="49" fontId="1" fillId="11" borderId="40" xfId="0" applyNumberFormat="1" applyFont="1" applyFill="1" applyBorder="1" applyAlignment="1">
      <alignment horizontal="left" vertical="top" shrinkToFit="1"/>
    </xf>
    <xf numFmtId="0" fontId="15" fillId="0" borderId="0" xfId="3" applyFont="1" applyAlignment="1">
      <alignment horizontal="left" vertical="top" wrapText="1"/>
    </xf>
    <xf numFmtId="169" fontId="15" fillId="0" borderId="0" xfId="3" applyNumberFormat="1" applyFont="1" applyAlignment="1">
      <alignment horizontal="left" vertical="top" wrapText="1"/>
    </xf>
    <xf numFmtId="49" fontId="1" fillId="11" borderId="44" xfId="3" applyNumberFormat="1" applyFill="1" applyBorder="1" applyAlignment="1">
      <alignment horizontal="left" vertical="top" wrapText="1"/>
    </xf>
    <xf numFmtId="42" fontId="1" fillId="6" borderId="25" xfId="2" applyNumberFormat="1" applyFont="1" applyFill="1" applyBorder="1" applyProtection="1"/>
    <xf numFmtId="0" fontId="2" fillId="4" borderId="16" xfId="3" applyFont="1" applyFill="1" applyBorder="1" applyAlignment="1">
      <alignment horizontal="center"/>
    </xf>
    <xf numFmtId="0" fontId="3" fillId="4" borderId="3" xfId="3" applyFont="1" applyFill="1" applyBorder="1" applyAlignment="1">
      <alignment horizontal="right"/>
    </xf>
    <xf numFmtId="0" fontId="3" fillId="4" borderId="2" xfId="3" applyFont="1" applyFill="1" applyBorder="1" applyAlignment="1">
      <alignment horizontal="right"/>
    </xf>
    <xf numFmtId="0" fontId="3" fillId="4" borderId="2" xfId="3" applyFont="1" applyFill="1" applyBorder="1" applyAlignment="1">
      <alignment horizontal="left"/>
    </xf>
    <xf numFmtId="0" fontId="3" fillId="4" borderId="2" xfId="3" applyFont="1" applyFill="1" applyBorder="1" applyAlignment="1">
      <alignment horizontal="center"/>
    </xf>
    <xf numFmtId="0" fontId="12" fillId="0" borderId="0" xfId="3" applyFont="1" applyAlignment="1">
      <alignment horizontal="left" vertical="center"/>
    </xf>
    <xf numFmtId="0" fontId="2" fillId="0" borderId="0" xfId="3" applyFont="1" applyAlignment="1">
      <alignment horizontal="center" vertical="center" wrapText="1"/>
    </xf>
    <xf numFmtId="0" fontId="2" fillId="0" borderId="0" xfId="3" applyFont="1" applyAlignment="1">
      <alignment horizontal="center" vertical="center" textRotation="90" wrapText="1"/>
    </xf>
    <xf numFmtId="0" fontId="1" fillId="0" borderId="0" xfId="0" applyFont="1"/>
    <xf numFmtId="0" fontId="12" fillId="0" borderId="0" xfId="3" applyFont="1" applyAlignment="1">
      <alignment horizontal="left" vertical="center" wrapText="1"/>
    </xf>
    <xf numFmtId="0" fontId="12" fillId="0" borderId="0" xfId="3" applyFont="1" applyAlignment="1">
      <alignment horizontal="center" vertical="center" wrapText="1"/>
    </xf>
    <xf numFmtId="0" fontId="33" fillId="5" borderId="3" xfId="3" applyFont="1" applyFill="1" applyBorder="1"/>
    <xf numFmtId="49" fontId="2" fillId="0" borderId="0" xfId="3" applyNumberFormat="1" applyFont="1" applyAlignment="1">
      <alignment horizontal="center"/>
    </xf>
    <xf numFmtId="0" fontId="4" fillId="0" borderId="11" xfId="3" applyFont="1" applyBorder="1" applyAlignment="1">
      <alignment vertical="center"/>
    </xf>
    <xf numFmtId="0" fontId="4" fillId="0" borderId="10" xfId="3" applyFont="1" applyBorder="1" applyAlignment="1">
      <alignment vertical="center" wrapText="1"/>
    </xf>
    <xf numFmtId="0" fontId="4" fillId="0" borderId="9" xfId="3" applyFont="1" applyBorder="1" applyAlignment="1">
      <alignment vertical="center" wrapText="1"/>
    </xf>
    <xf numFmtId="0" fontId="4" fillId="0" borderId="5" xfId="3" applyFont="1" applyBorder="1" applyAlignment="1">
      <alignment vertical="top" wrapText="1"/>
    </xf>
    <xf numFmtId="0" fontId="4" fillId="0" borderId="4" xfId="3" applyFont="1" applyBorder="1" applyAlignment="1">
      <alignment vertical="top" wrapText="1"/>
    </xf>
    <xf numFmtId="0" fontId="4" fillId="0" borderId="0" xfId="3" applyFont="1" applyAlignment="1">
      <alignment horizontal="left" vertical="top" wrapText="1"/>
    </xf>
    <xf numFmtId="0" fontId="26" fillId="5" borderId="14" xfId="0" applyFont="1" applyFill="1" applyBorder="1" applyAlignment="1">
      <alignment horizontal="center" vertical="center" wrapText="1"/>
    </xf>
    <xf numFmtId="0" fontId="26" fillId="5" borderId="32" xfId="0" applyFont="1" applyFill="1" applyBorder="1" applyAlignment="1">
      <alignment horizontal="center" vertical="center" wrapText="1"/>
    </xf>
    <xf numFmtId="0" fontId="26" fillId="5" borderId="48" xfId="0" applyFont="1" applyFill="1" applyBorder="1" applyAlignment="1">
      <alignment horizontal="center" vertical="center" wrapText="1"/>
    </xf>
    <xf numFmtId="0" fontId="26" fillId="5" borderId="49" xfId="0" applyFont="1" applyFill="1" applyBorder="1" applyAlignment="1">
      <alignment horizontal="center" vertical="center" wrapText="1"/>
    </xf>
    <xf numFmtId="0" fontId="26" fillId="5" borderId="54" xfId="0" applyFont="1" applyFill="1" applyBorder="1" applyAlignment="1">
      <alignment horizontal="center" vertical="center" wrapText="1"/>
    </xf>
    <xf numFmtId="0" fontId="28" fillId="0" borderId="0" xfId="0" applyFont="1" applyAlignment="1">
      <alignment horizontal="justify" vertical="center"/>
    </xf>
    <xf numFmtId="0" fontId="9" fillId="12" borderId="14" xfId="0" applyFont="1" applyFill="1" applyBorder="1"/>
    <xf numFmtId="0" fontId="9" fillId="12" borderId="32" xfId="0" applyFont="1" applyFill="1" applyBorder="1"/>
    <xf numFmtId="0" fontId="9" fillId="12" borderId="50" xfId="0" applyFont="1" applyFill="1" applyBorder="1"/>
    <xf numFmtId="0" fontId="9" fillId="12" borderId="51" xfId="0" applyFont="1" applyFill="1" applyBorder="1"/>
    <xf numFmtId="0" fontId="27" fillId="11" borderId="14" xfId="0" applyFont="1" applyFill="1" applyBorder="1" applyAlignment="1">
      <alignment horizontal="center" vertical="center" wrapText="1"/>
    </xf>
    <xf numFmtId="0" fontId="35" fillId="16" borderId="57" xfId="0" applyFont="1" applyFill="1" applyBorder="1"/>
    <xf numFmtId="0" fontId="35" fillId="16" borderId="61" xfId="0" applyFont="1" applyFill="1" applyBorder="1" applyAlignment="1">
      <alignment wrapText="1"/>
    </xf>
    <xf numFmtId="0" fontId="0" fillId="6" borderId="50" xfId="0" applyFill="1" applyBorder="1"/>
    <xf numFmtId="0" fontId="38" fillId="6" borderId="0" xfId="0" applyFont="1" applyFill="1" applyAlignment="1">
      <alignment wrapText="1"/>
    </xf>
    <xf numFmtId="9" fontId="0" fillId="11" borderId="51" xfId="0" applyNumberFormat="1" applyFill="1" applyBorder="1"/>
    <xf numFmtId="0" fontId="0" fillId="6" borderId="14" xfId="0" applyFill="1" applyBorder="1" applyAlignment="1">
      <alignment wrapText="1"/>
    </xf>
    <xf numFmtId="0" fontId="27" fillId="15" borderId="0" xfId="0" applyFont="1" applyFill="1" applyAlignment="1">
      <alignment horizontal="center" wrapText="1"/>
    </xf>
    <xf numFmtId="0" fontId="34" fillId="11" borderId="14" xfId="0" applyFont="1" applyFill="1" applyBorder="1" applyAlignment="1">
      <alignment horizontal="center" vertical="center" wrapText="1"/>
    </xf>
    <xf numFmtId="0" fontId="27" fillId="15" borderId="0" xfId="0" applyFont="1" applyFill="1" applyAlignment="1">
      <alignment horizontal="center"/>
    </xf>
    <xf numFmtId="0" fontId="34" fillId="11" borderId="0" xfId="0" applyFont="1" applyFill="1" applyAlignment="1">
      <alignment horizontal="center" vertical="center" wrapText="1"/>
    </xf>
    <xf numFmtId="9" fontId="9" fillId="12" borderId="51" xfId="0" applyNumberFormat="1" applyFont="1" applyFill="1" applyBorder="1"/>
    <xf numFmtId="0" fontId="27" fillId="13" borderId="14" xfId="0" applyFont="1" applyFill="1" applyBorder="1" applyAlignment="1">
      <alignment horizontal="center" vertical="center" wrapText="1"/>
    </xf>
    <xf numFmtId="9" fontId="0" fillId="13" borderId="51" xfId="0" applyNumberFormat="1" applyFill="1" applyBorder="1"/>
    <xf numFmtId="0" fontId="35" fillId="16" borderId="58" xfId="0" applyFont="1" applyFill="1" applyBorder="1"/>
    <xf numFmtId="0" fontId="0" fillId="6" borderId="52" xfId="0" applyFill="1" applyBorder="1"/>
    <xf numFmtId="0" fontId="0" fillId="6" borderId="55" xfId="0" applyFill="1" applyBorder="1" applyAlignment="1">
      <alignment wrapText="1"/>
    </xf>
    <xf numFmtId="9" fontId="0" fillId="13" borderId="53" xfId="0" applyNumberFormat="1" applyFill="1" applyBorder="1"/>
    <xf numFmtId="0" fontId="2" fillId="0" borderId="0" xfId="0" applyFont="1"/>
    <xf numFmtId="0" fontId="1" fillId="0" borderId="0" xfId="0" applyFont="1" applyAlignment="1">
      <alignment wrapText="1"/>
    </xf>
    <xf numFmtId="0" fontId="2" fillId="0" borderId="0" xfId="3" applyFont="1" applyAlignment="1">
      <alignment vertical="center" wrapText="1"/>
    </xf>
    <xf numFmtId="0" fontId="2" fillId="0" borderId="0" xfId="3" applyFont="1" applyAlignment="1">
      <alignment horizontal="left" vertical="center"/>
    </xf>
    <xf numFmtId="0" fontId="1" fillId="0" borderId="0" xfId="3" applyAlignment="1">
      <alignment vertical="center" wrapText="1"/>
    </xf>
    <xf numFmtId="0" fontId="3" fillId="0" borderId="0" xfId="3" applyFont="1" applyAlignment="1">
      <alignment horizontal="left" vertical="center"/>
    </xf>
    <xf numFmtId="0" fontId="4" fillId="0" borderId="0" xfId="3" applyFont="1" applyAlignment="1">
      <alignment vertical="center"/>
    </xf>
    <xf numFmtId="0" fontId="29" fillId="0" borderId="0" xfId="3" applyFont="1" applyAlignment="1">
      <alignment vertical="center" wrapText="1"/>
    </xf>
    <xf numFmtId="0" fontId="29" fillId="0" borderId="0" xfId="3" applyFont="1" applyAlignment="1">
      <alignment vertical="center"/>
    </xf>
    <xf numFmtId="0" fontId="4" fillId="0" borderId="0" xfId="3" applyFont="1" applyAlignment="1">
      <alignment vertical="center" wrapText="1"/>
    </xf>
    <xf numFmtId="0" fontId="18" fillId="4" borderId="14" xfId="3" applyFont="1" applyFill="1" applyBorder="1" applyAlignment="1">
      <alignment horizontal="left" vertical="center" wrapText="1"/>
    </xf>
    <xf numFmtId="0" fontId="18" fillId="4" borderId="14" xfId="3" applyFont="1" applyFill="1" applyBorder="1" applyAlignment="1">
      <alignment horizontal="center" vertical="center" wrapText="1"/>
    </xf>
    <xf numFmtId="0" fontId="4" fillId="0" borderId="14" xfId="0" applyFont="1" applyBorder="1" applyAlignment="1">
      <alignment horizontal="right" vertical="center"/>
    </xf>
    <xf numFmtId="1" fontId="4" fillId="11" borderId="14" xfId="3" applyNumberFormat="1" applyFont="1" applyFill="1" applyBorder="1" applyAlignment="1">
      <alignment horizontal="center" vertical="center" wrapText="1"/>
    </xf>
    <xf numFmtId="0" fontId="36" fillId="16" borderId="59" xfId="0" applyFont="1" applyFill="1" applyBorder="1" applyAlignment="1">
      <alignment wrapText="1"/>
    </xf>
    <xf numFmtId="1" fontId="4" fillId="6" borderId="14" xfId="3" applyNumberFormat="1" applyFont="1" applyFill="1" applyBorder="1" applyAlignment="1">
      <alignment horizontal="center" vertical="center" wrapText="1"/>
    </xf>
    <xf numFmtId="0" fontId="36" fillId="16" borderId="60" xfId="0" applyFont="1" applyFill="1" applyBorder="1" applyAlignment="1">
      <alignment wrapText="1"/>
    </xf>
    <xf numFmtId="0" fontId="4" fillId="0" borderId="0" xfId="3" applyFont="1" applyAlignment="1">
      <alignment horizontal="right" vertical="center"/>
    </xf>
    <xf numFmtId="0" fontId="4" fillId="0" borderId="0" xfId="3" applyFont="1" applyAlignment="1">
      <alignment horizontal="center" vertical="center" wrapText="1"/>
    </xf>
    <xf numFmtId="0" fontId="36" fillId="16" borderId="59" xfId="0" applyFont="1" applyFill="1" applyBorder="1" applyAlignment="1">
      <alignment horizontal="center" wrapText="1"/>
    </xf>
    <xf numFmtId="0" fontId="36" fillId="16" borderId="60" xfId="0" applyFont="1" applyFill="1" applyBorder="1" applyAlignment="1">
      <alignment horizontal="center" wrapText="1"/>
    </xf>
    <xf numFmtId="0" fontId="3" fillId="0" borderId="14" xfId="0" applyFont="1" applyBorder="1" applyAlignment="1">
      <alignment horizontal="right" vertical="center"/>
    </xf>
    <xf numFmtId="1" fontId="3" fillId="0" borderId="14" xfId="3" applyNumberFormat="1" applyFont="1" applyBorder="1" applyAlignment="1">
      <alignment horizontal="center" vertical="center" wrapText="1"/>
    </xf>
    <xf numFmtId="1" fontId="4" fillId="6" borderId="14" xfId="3" applyNumberFormat="1" applyFont="1" applyFill="1" applyBorder="1" applyAlignment="1">
      <alignment horizontal="right" vertical="center" wrapText="1"/>
    </xf>
    <xf numFmtId="0" fontId="19" fillId="0" borderId="14" xfId="3" applyFont="1" applyBorder="1" applyAlignment="1">
      <alignment horizontal="right" vertical="center"/>
    </xf>
    <xf numFmtId="0" fontId="36" fillId="16" borderId="59" xfId="0" applyFont="1" applyFill="1" applyBorder="1" applyAlignment="1">
      <alignment horizontal="right" wrapText="1"/>
    </xf>
    <xf numFmtId="1" fontId="19" fillId="6" borderId="14" xfId="3" applyNumberFormat="1" applyFont="1" applyFill="1" applyBorder="1" applyAlignment="1">
      <alignment horizontal="right" vertical="center" wrapText="1"/>
    </xf>
    <xf numFmtId="0" fontId="19" fillId="0" borderId="14" xfId="3" quotePrefix="1" applyFont="1" applyBorder="1" applyAlignment="1">
      <alignment horizontal="right" vertical="center"/>
    </xf>
    <xf numFmtId="0" fontId="36" fillId="16" borderId="60" xfId="0" applyFont="1" applyFill="1" applyBorder="1" applyAlignment="1">
      <alignment horizontal="right" wrapText="1"/>
    </xf>
    <xf numFmtId="0" fontId="18" fillId="0" borderId="14" xfId="3" applyFont="1" applyBorder="1" applyAlignment="1">
      <alignment horizontal="right" vertical="center"/>
    </xf>
    <xf numFmtId="1" fontId="18" fillId="0" borderId="14" xfId="3" applyNumberFormat="1" applyFont="1" applyBorder="1" applyAlignment="1">
      <alignment horizontal="center" vertical="center" wrapText="1"/>
    </xf>
    <xf numFmtId="0" fontId="18" fillId="14" borderId="31" xfId="3" applyFont="1" applyFill="1" applyBorder="1" applyAlignment="1">
      <alignment horizontal="left" vertical="center" wrapText="1"/>
    </xf>
    <xf numFmtId="0" fontId="18" fillId="14" borderId="14" xfId="3" applyFont="1" applyFill="1" applyBorder="1" applyAlignment="1">
      <alignment horizontal="center" vertical="center" wrapText="1"/>
    </xf>
    <xf numFmtId="166" fontId="19" fillId="6" borderId="14" xfId="1" applyNumberFormat="1" applyFont="1" applyFill="1" applyBorder="1" applyAlignment="1" applyProtection="1">
      <alignment horizontal="left" vertical="center" wrapText="1"/>
    </xf>
    <xf numFmtId="43" fontId="19" fillId="6" borderId="14" xfId="1" applyFont="1" applyFill="1" applyBorder="1" applyAlignment="1" applyProtection="1">
      <alignment vertical="center" wrapText="1"/>
    </xf>
    <xf numFmtId="43" fontId="19" fillId="6" borderId="14" xfId="1" quotePrefix="1" applyFont="1" applyFill="1" applyBorder="1" applyAlignment="1" applyProtection="1">
      <alignment vertical="center" wrapText="1"/>
    </xf>
    <xf numFmtId="1" fontId="19" fillId="6" borderId="14" xfId="1" quotePrefix="1" applyNumberFormat="1" applyFont="1" applyFill="1" applyBorder="1" applyAlignment="1" applyProtection="1">
      <alignment vertical="center" wrapText="1"/>
    </xf>
    <xf numFmtId="166" fontId="19" fillId="6" borderId="14" xfId="1" applyNumberFormat="1" applyFont="1" applyFill="1" applyBorder="1" applyAlignment="1" applyProtection="1">
      <alignment vertical="center" wrapText="1"/>
    </xf>
    <xf numFmtId="0" fontId="37" fillId="16" borderId="60" xfId="0" applyFont="1" applyFill="1" applyBorder="1" applyAlignment="1">
      <alignment horizontal="center"/>
    </xf>
    <xf numFmtId="166" fontId="19" fillId="6" borderId="14" xfId="1" quotePrefix="1" applyNumberFormat="1" applyFont="1" applyFill="1" applyBorder="1" applyAlignment="1" applyProtection="1">
      <alignment horizontal="left" vertical="center" wrapText="1"/>
    </xf>
    <xf numFmtId="0" fontId="1" fillId="0" borderId="0" xfId="3" applyAlignment="1">
      <alignment horizontal="center" vertical="center"/>
    </xf>
    <xf numFmtId="0" fontId="1" fillId="0" borderId="0" xfId="3" applyAlignment="1">
      <alignment horizontal="center" vertical="center" wrapText="1"/>
    </xf>
    <xf numFmtId="0" fontId="1" fillId="0" borderId="0" xfId="3" applyAlignment="1">
      <alignment horizontal="left" vertical="center" wrapText="1"/>
    </xf>
    <xf numFmtId="0" fontId="12" fillId="0" borderId="0" xfId="3" applyFont="1" applyAlignment="1">
      <alignment horizontal="center"/>
    </xf>
    <xf numFmtId="0" fontId="14" fillId="10" borderId="0" xfId="3" applyFont="1" applyFill="1" applyAlignment="1">
      <alignment horizontal="left" vertical="center" wrapText="1"/>
    </xf>
    <xf numFmtId="0" fontId="1" fillId="0" borderId="6" xfId="3" applyBorder="1" applyAlignment="1">
      <alignment horizontal="left" vertical="center" wrapText="1"/>
    </xf>
    <xf numFmtId="0" fontId="1" fillId="0" borderId="5" xfId="3" applyBorder="1" applyAlignment="1">
      <alignment horizontal="left" vertical="center" wrapText="1"/>
    </xf>
    <xf numFmtId="0" fontId="1" fillId="0" borderId="4" xfId="3" applyBorder="1" applyAlignment="1">
      <alignment horizontal="left" vertical="center" wrapText="1"/>
    </xf>
    <xf numFmtId="0" fontId="2" fillId="0" borderId="11" xfId="3" applyFont="1" applyBorder="1" applyAlignment="1">
      <alignment horizontal="center" vertical="center"/>
    </xf>
    <xf numFmtId="0" fontId="2" fillId="0" borderId="10" xfId="3" applyFont="1" applyBorder="1" applyAlignment="1">
      <alignment horizontal="center" vertical="center"/>
    </xf>
    <xf numFmtId="0" fontId="2" fillId="0" borderId="9" xfId="3" applyFont="1" applyBorder="1" applyAlignment="1">
      <alignment horizontal="center" vertical="center"/>
    </xf>
    <xf numFmtId="0" fontId="2" fillId="0" borderId="6" xfId="3" applyFont="1" applyBorder="1" applyAlignment="1">
      <alignment horizontal="center" vertical="center"/>
    </xf>
    <xf numFmtId="0" fontId="2" fillId="0" borderId="5" xfId="3" applyFont="1" applyBorder="1" applyAlignment="1">
      <alignment horizontal="center" vertical="center"/>
    </xf>
    <xf numFmtId="0" fontId="2" fillId="0" borderId="4" xfId="3" applyFont="1" applyBorder="1" applyAlignment="1">
      <alignment horizontal="center" vertical="center"/>
    </xf>
    <xf numFmtId="0" fontId="4" fillId="0" borderId="11" xfId="3" applyFont="1" applyBorder="1" applyAlignment="1">
      <alignment horizontal="left" vertical="center" wrapText="1"/>
    </xf>
    <xf numFmtId="0" fontId="4" fillId="0" borderId="10" xfId="3" applyFont="1" applyBorder="1" applyAlignment="1">
      <alignment horizontal="left" vertical="center" wrapText="1"/>
    </xf>
    <xf numFmtId="0" fontId="4" fillId="0" borderId="9" xfId="3" applyFont="1" applyBorder="1" applyAlignment="1">
      <alignment horizontal="left" vertical="center" wrapText="1"/>
    </xf>
    <xf numFmtId="0" fontId="2" fillId="6" borderId="3"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1" xfId="3" applyFont="1" applyFill="1" applyBorder="1" applyAlignment="1">
      <alignment horizontal="left" vertical="center" wrapText="1"/>
    </xf>
    <xf numFmtId="0" fontId="1" fillId="0" borderId="8" xfId="3" applyBorder="1" applyAlignment="1">
      <alignment horizontal="left" vertical="center" wrapText="1"/>
    </xf>
    <xf numFmtId="0" fontId="1" fillId="0" borderId="7" xfId="3" applyBorder="1" applyAlignment="1">
      <alignment horizontal="left" vertical="center" wrapText="1"/>
    </xf>
    <xf numFmtId="0" fontId="1" fillId="0" borderId="8" xfId="3" applyBorder="1" applyAlignment="1">
      <alignment horizontal="left" wrapText="1"/>
    </xf>
    <xf numFmtId="0" fontId="1" fillId="0" borderId="0" xfId="3" applyAlignment="1">
      <alignment horizontal="left" wrapText="1"/>
    </xf>
    <xf numFmtId="0" fontId="1" fillId="0" borderId="7" xfId="3" applyBorder="1" applyAlignment="1">
      <alignment horizontal="left" wrapText="1"/>
    </xf>
    <xf numFmtId="0" fontId="18" fillId="0" borderId="14" xfId="3" applyFont="1" applyBorder="1" applyAlignment="1">
      <alignment horizontal="right" vertical="center"/>
    </xf>
    <xf numFmtId="0" fontId="19" fillId="0" borderId="14" xfId="3" applyFont="1" applyBorder="1" applyAlignment="1">
      <alignment horizontal="right" vertical="center"/>
    </xf>
    <xf numFmtId="0" fontId="3" fillId="0" borderId="14" xfId="0" applyFont="1" applyBorder="1" applyAlignment="1">
      <alignment horizontal="right" vertical="center"/>
    </xf>
    <xf numFmtId="0" fontId="18" fillId="4" borderId="14" xfId="3" applyFont="1" applyFill="1" applyBorder="1" applyAlignment="1">
      <alignment horizontal="left" vertical="center" wrapText="1"/>
    </xf>
    <xf numFmtId="0" fontId="19" fillId="0" borderId="14" xfId="3" quotePrefix="1" applyFont="1" applyBorder="1" applyAlignment="1">
      <alignment horizontal="right" vertical="center"/>
    </xf>
    <xf numFmtId="0" fontId="18" fillId="4" borderId="32" xfId="3" applyFont="1" applyFill="1" applyBorder="1" applyAlignment="1">
      <alignment horizontal="center" vertical="center" wrapText="1"/>
    </xf>
    <xf numFmtId="0" fontId="18" fillId="4" borderId="15" xfId="3" applyFont="1" applyFill="1" applyBorder="1" applyAlignment="1">
      <alignment horizontal="center" vertical="center" wrapText="1"/>
    </xf>
    <xf numFmtId="0" fontId="18" fillId="4" borderId="30" xfId="3" applyFont="1" applyFill="1" applyBorder="1" applyAlignment="1">
      <alignment horizontal="center" vertical="center" wrapText="1"/>
    </xf>
    <xf numFmtId="0" fontId="4" fillId="0" borderId="32" xfId="0" applyFont="1" applyBorder="1" applyAlignment="1">
      <alignment horizontal="right" vertical="center"/>
    </xf>
    <xf numFmtId="0" fontId="4" fillId="0" borderId="30" xfId="0" applyFont="1" applyBorder="1" applyAlignment="1">
      <alignment horizontal="right" vertical="center"/>
    </xf>
    <xf numFmtId="0" fontId="18" fillId="14" borderId="14" xfId="3" applyFont="1" applyFill="1" applyBorder="1" applyAlignment="1">
      <alignment horizontal="left" vertical="center" wrapText="1"/>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0" fontId="29" fillId="0" borderId="32" xfId="3" applyFont="1" applyBorder="1" applyAlignment="1">
      <alignment horizontal="left" wrapText="1"/>
    </xf>
    <xf numFmtId="0" fontId="29" fillId="0" borderId="15" xfId="3" applyFont="1" applyBorder="1" applyAlignment="1">
      <alignment horizontal="left" wrapText="1"/>
    </xf>
    <xf numFmtId="0" fontId="29" fillId="0" borderId="30" xfId="3" applyFont="1" applyBorder="1" applyAlignment="1">
      <alignment horizontal="left" wrapText="1"/>
    </xf>
    <xf numFmtId="0" fontId="27" fillId="0" borderId="14" xfId="0" applyFont="1" applyBorder="1" applyAlignment="1">
      <alignment horizontal="center" vertical="center" wrapText="1"/>
    </xf>
    <xf numFmtId="0" fontId="27" fillId="11" borderId="14" xfId="0" applyFont="1" applyFill="1" applyBorder="1" applyAlignment="1">
      <alignment horizontal="center" vertical="center" wrapText="1"/>
    </xf>
    <xf numFmtId="0" fontId="25" fillId="0" borderId="6" xfId="3" applyFont="1" applyBorder="1" applyAlignment="1">
      <alignment horizontal="left" vertical="top" wrapText="1" indent="1"/>
    </xf>
    <xf numFmtId="0" fontId="25" fillId="0" borderId="5" xfId="3" applyFont="1" applyBorder="1" applyAlignment="1">
      <alignment horizontal="left" vertical="top" wrapText="1" indent="1"/>
    </xf>
    <xf numFmtId="0" fontId="27" fillId="11" borderId="31" xfId="0" applyFont="1" applyFill="1" applyBorder="1" applyAlignment="1">
      <alignment horizontal="center" vertical="center" wrapText="1"/>
    </xf>
    <xf numFmtId="0" fontId="27" fillId="11" borderId="33" xfId="0" applyFont="1" applyFill="1" applyBorder="1" applyAlignment="1">
      <alignment horizontal="center" vertical="center" wrapText="1"/>
    </xf>
    <xf numFmtId="0" fontId="27" fillId="13" borderId="14" xfId="0" applyFont="1" applyFill="1" applyBorder="1" applyAlignment="1">
      <alignment horizontal="center" vertical="center" wrapText="1"/>
    </xf>
    <xf numFmtId="0" fontId="27" fillId="13" borderId="31" xfId="0" applyFont="1" applyFill="1" applyBorder="1" applyAlignment="1">
      <alignment horizontal="center" vertical="center" wrapText="1"/>
    </xf>
    <xf numFmtId="0" fontId="27" fillId="13" borderId="33" xfId="0" applyFont="1" applyFill="1" applyBorder="1" applyAlignment="1">
      <alignment horizontal="center" vertical="center" wrapText="1"/>
    </xf>
  </cellXfs>
  <cellStyles count="6">
    <cellStyle name="Comma" xfId="1" builtinId="3"/>
    <cellStyle name="Currency" xfId="2" builtinId="4"/>
    <cellStyle name="Normal" xfId="0" builtinId="0"/>
    <cellStyle name="Normal 2" xfId="3" xr:uid="{00000000-0005-0000-0000-000003000000}"/>
    <cellStyle name="Normal 3" xfId="4" xr:uid="{00000000-0005-0000-0000-00000400000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38</xdr:row>
      <xdr:rowOff>76200</xdr:rowOff>
    </xdr:from>
    <xdr:to>
      <xdr:col>0</xdr:col>
      <xdr:colOff>514350</xdr:colOff>
      <xdr:row>43</xdr:row>
      <xdr:rowOff>95250</xdr:rowOff>
    </xdr:to>
    <xdr:sp macro="" textlink="">
      <xdr:nvSpPr>
        <xdr:cNvPr id="2" name="Check Box 3" hidden="1">
          <a:extLst>
            <a:ext uri="{63B3BB69-23CF-44E3-9099-C40C66FF867C}">
              <a14:compatExt xmlns:a14="http://schemas.microsoft.com/office/drawing/2010/main" spid="_x0000_s31747"/>
            </a:ext>
            <a:ext uri="{FF2B5EF4-FFF2-40B4-BE49-F238E27FC236}">
              <a16:creationId xmlns:a16="http://schemas.microsoft.com/office/drawing/2014/main" id="{2884129F-951E-4FED-BCD0-45BEF016F4DF}"/>
            </a:ext>
          </a:extLst>
        </xdr:cNvPr>
        <xdr:cNvSpPr/>
      </xdr:nvSpPr>
      <xdr:spPr bwMode="auto">
        <a:xfrm>
          <a:off x="228600" y="3257550"/>
          <a:ext cx="28575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90488</xdr:rowOff>
    </xdr:to>
    <xdr:sp macro="" textlink="">
      <xdr:nvSpPr>
        <xdr:cNvPr id="3" name="Check Box 4" hidden="1">
          <a:extLst>
            <a:ext uri="{63B3BB69-23CF-44E3-9099-C40C66FF867C}">
              <a14:compatExt xmlns:a14="http://schemas.microsoft.com/office/drawing/2010/main" spid="_x0000_s31748"/>
            </a:ext>
            <a:ext uri="{FF2B5EF4-FFF2-40B4-BE49-F238E27FC236}">
              <a16:creationId xmlns:a16="http://schemas.microsoft.com/office/drawing/2014/main" id="{7D490829-9196-4F00-99F0-29D81272899F}"/>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38</xdr:row>
      <xdr:rowOff>76200</xdr:rowOff>
    </xdr:from>
    <xdr:to>
      <xdr:col>0</xdr:col>
      <xdr:colOff>514350</xdr:colOff>
      <xdr:row>43</xdr:row>
      <xdr:rowOff>104775</xdr:rowOff>
    </xdr:to>
    <xdr:sp macro="" textlink="">
      <xdr:nvSpPr>
        <xdr:cNvPr id="4" name="Check Box 3" hidden="1">
          <a:extLst>
            <a:ext uri="{63B3BB69-23CF-44E3-9099-C40C66FF867C}">
              <a14:compatExt xmlns:a14="http://schemas.microsoft.com/office/drawing/2010/main" spid="_x0000_s31747"/>
            </a:ext>
            <a:ext uri="{FF2B5EF4-FFF2-40B4-BE49-F238E27FC236}">
              <a16:creationId xmlns:a16="http://schemas.microsoft.com/office/drawing/2014/main" id="{E9CF3412-93F8-40B2-A71F-5EAF96FACFA5}"/>
            </a:ext>
          </a:extLst>
        </xdr:cNvPr>
        <xdr:cNvSpPr/>
      </xdr:nvSpPr>
      <xdr:spPr bwMode="auto">
        <a:xfrm>
          <a:off x="228600" y="3257550"/>
          <a:ext cx="2857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90488</xdr:rowOff>
    </xdr:to>
    <xdr:sp macro="" textlink="">
      <xdr:nvSpPr>
        <xdr:cNvPr id="5" name="Check Box 4" hidden="1">
          <a:extLst>
            <a:ext uri="{63B3BB69-23CF-44E3-9099-C40C66FF867C}">
              <a14:compatExt xmlns:a14="http://schemas.microsoft.com/office/drawing/2010/main" spid="_x0000_s31748"/>
            </a:ext>
            <a:ext uri="{FF2B5EF4-FFF2-40B4-BE49-F238E27FC236}">
              <a16:creationId xmlns:a16="http://schemas.microsoft.com/office/drawing/2014/main" id="{35F9AA77-01B1-4744-ABD3-FCAA11F96C64}"/>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63465</xdr:rowOff>
    </xdr:to>
    <xdr:sp macro="" textlink="">
      <xdr:nvSpPr>
        <xdr:cNvPr id="2" name="EsriDoNotEdit">
          <a:extLst>
            <a:ext uri="{FF2B5EF4-FFF2-40B4-BE49-F238E27FC236}">
              <a16:creationId xmlns:a16="http://schemas.microsoft.com/office/drawing/2014/main" id="{A996D7FC-BD26-4E4C-94AB-9C19BDE6F782}"/>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32BA4-E230-43D2-8AE6-26877467B799}">
  <sheetPr>
    <tabColor theme="1" tint="0.499984740745262"/>
    <pageSetUpPr autoPageBreaks="0"/>
  </sheetPr>
  <dimension ref="A1:C13"/>
  <sheetViews>
    <sheetView zoomScaleNormal="100" workbookViewId="0">
      <selection activeCell="D1" sqref="D1"/>
    </sheetView>
  </sheetViews>
  <sheetFormatPr defaultColWidth="9.140625" defaultRowHeight="12.75" x14ac:dyDescent="0.2"/>
  <cols>
    <col min="1" max="2" width="28.140625" style="1" customWidth="1"/>
    <col min="3" max="3" width="32.7109375" style="1" customWidth="1"/>
    <col min="4" max="16384" width="9.140625" style="1"/>
  </cols>
  <sheetData>
    <row r="1" spans="1:3" s="91" customFormat="1" ht="18" x14ac:dyDescent="0.25">
      <c r="A1" s="307" t="s">
        <v>0</v>
      </c>
      <c r="B1" s="307"/>
      <c r="C1" s="307"/>
    </row>
    <row r="2" spans="1:3" s="91" customFormat="1" ht="18" x14ac:dyDescent="0.25">
      <c r="A2" s="111"/>
      <c r="B2" s="111" t="s">
        <v>1</v>
      </c>
      <c r="C2" s="111"/>
    </row>
    <row r="3" spans="1:3" s="92" customFormat="1" ht="18" x14ac:dyDescent="0.25">
      <c r="A3" s="307" t="s">
        <v>2</v>
      </c>
      <c r="B3" s="307"/>
      <c r="C3" s="307"/>
    </row>
    <row r="4" spans="1:3" s="93" customFormat="1" ht="13.5" thickBot="1" x14ac:dyDescent="0.25">
      <c r="A4" s="92"/>
      <c r="B4" s="92"/>
      <c r="C4" s="92"/>
    </row>
    <row r="5" spans="1:3" s="92" customFormat="1" ht="15.75" thickBot="1" x14ac:dyDescent="0.25">
      <c r="A5" s="94" t="s">
        <v>3</v>
      </c>
      <c r="B5" s="95" t="s">
        <v>4</v>
      </c>
      <c r="C5" s="95" t="s">
        <v>5</v>
      </c>
    </row>
    <row r="6" spans="1:3" s="92" customFormat="1" ht="29.25" thickBot="1" x14ac:dyDescent="0.25">
      <c r="A6" s="32" t="s">
        <v>6</v>
      </c>
      <c r="B6" s="31" t="s">
        <v>7</v>
      </c>
      <c r="C6" s="30">
        <v>45327</v>
      </c>
    </row>
    <row r="7" spans="1:3" s="92" customFormat="1" ht="29.25" thickBot="1" x14ac:dyDescent="0.25">
      <c r="A7" s="32" t="s">
        <v>8</v>
      </c>
      <c r="B7" s="31" t="s">
        <v>9</v>
      </c>
      <c r="C7" s="30">
        <v>45509</v>
      </c>
    </row>
    <row r="9" spans="1:3" ht="17.25" customHeight="1" x14ac:dyDescent="0.2">
      <c r="A9" s="308" t="s">
        <v>10</v>
      </c>
      <c r="B9" s="308"/>
      <c r="C9" s="308"/>
    </row>
    <row r="10" spans="1:3" ht="64.5" customHeight="1" x14ac:dyDescent="0.2">
      <c r="A10" s="306" t="s">
        <v>11</v>
      </c>
      <c r="B10" s="306"/>
      <c r="C10" s="306"/>
    </row>
    <row r="11" spans="1:3" ht="45.75" customHeight="1" x14ac:dyDescent="0.2">
      <c r="A11" s="306" t="s">
        <v>12</v>
      </c>
      <c r="B11" s="306"/>
      <c r="C11" s="306"/>
    </row>
    <row r="12" spans="1:3" ht="90" customHeight="1" x14ac:dyDescent="0.2">
      <c r="A12" s="306" t="s">
        <v>13</v>
      </c>
      <c r="B12" s="306"/>
      <c r="C12" s="306"/>
    </row>
    <row r="13" spans="1:3" ht="11.25" customHeight="1" x14ac:dyDescent="0.2">
      <c r="A13" s="306"/>
      <c r="B13" s="306"/>
      <c r="C13" s="306"/>
    </row>
  </sheetData>
  <sheetProtection algorithmName="SHA-512" hashValue="0qBsxvWeLB4MtCf38uCPfcpCQ9N2amK7WTAG1HamVuA4IYOwESkC9wPlGLtoCw2v6MkfSipmKmZNGDZceRleAg==" saltValue="qVYmlxI+iauTMIWqWCuhtg==" spinCount="100000" sheet="1" objects="1" scenarios="1"/>
  <mergeCells count="7">
    <mergeCell ref="A13:C13"/>
    <mergeCell ref="A12:C12"/>
    <mergeCell ref="A1:C1"/>
    <mergeCell ref="A3:C3"/>
    <mergeCell ref="A9:C9"/>
    <mergeCell ref="A10:C10"/>
    <mergeCell ref="A11:C11"/>
  </mergeCells>
  <printOptions horizontalCentered="1"/>
  <pageMargins left="0.7" right="0.7" top="0.75" bottom="0.75" header="0.3" footer="0.3"/>
  <pageSetup scale="86"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A16E8-D5C4-44A8-8BAA-C048131905BF}">
  <sheetPr>
    <tabColor rgb="FFFFFF00"/>
  </sheetPr>
  <dimension ref="A1:N110"/>
  <sheetViews>
    <sheetView showGridLines="0" topLeftCell="A18" zoomScale="90" zoomScaleNormal="90" workbookViewId="0">
      <selection activeCell="N53" sqref="N53"/>
    </sheetView>
  </sheetViews>
  <sheetFormatPr defaultColWidth="8.85546875" defaultRowHeight="12.75" outlineLevelRow="1" x14ac:dyDescent="0.2"/>
  <cols>
    <col min="1" max="1" width="33.140625" style="1" customWidth="1"/>
    <col min="2" max="2" width="38.85546875" style="1" customWidth="1"/>
    <col min="3" max="3" width="30.42578125" style="1" customWidth="1"/>
    <col min="4" max="5" width="12.140625" style="1" customWidth="1"/>
    <col min="6" max="6" width="9.7109375" style="1" customWidth="1"/>
    <col min="7" max="9" width="14.85546875" style="1" customWidth="1"/>
    <col min="10" max="12" width="14.42578125" style="1" customWidth="1"/>
    <col min="13" max="13" width="13.85546875" style="10" bestFit="1" customWidth="1"/>
    <col min="14" max="14" width="17.140625" style="9" customWidth="1"/>
    <col min="15" max="16384" width="8.85546875" style="1"/>
  </cols>
  <sheetData>
    <row r="1" spans="1:14" ht="18" x14ac:dyDescent="0.25">
      <c r="A1" s="26" t="s">
        <v>14</v>
      </c>
      <c r="B1" s="13"/>
      <c r="C1" s="115"/>
      <c r="D1" s="115"/>
      <c r="E1" s="115"/>
      <c r="F1" s="115"/>
      <c r="G1" s="115"/>
      <c r="H1" s="115"/>
      <c r="I1" s="115"/>
      <c r="J1" s="115"/>
      <c r="K1" s="115"/>
      <c r="L1" s="115"/>
      <c r="M1" s="18"/>
      <c r="N1" s="17"/>
    </row>
    <row r="2" spans="1:14" ht="18" x14ac:dyDescent="0.2">
      <c r="A2" s="27" t="s">
        <v>15</v>
      </c>
      <c r="B2" s="13"/>
      <c r="C2" s="115"/>
      <c r="D2" s="115"/>
      <c r="E2" s="115"/>
      <c r="F2" s="115"/>
      <c r="G2" s="115"/>
      <c r="H2" s="115"/>
      <c r="I2" s="115"/>
      <c r="J2" s="115"/>
      <c r="K2" s="115"/>
      <c r="L2" s="115"/>
      <c r="M2" s="18"/>
      <c r="N2" s="17"/>
    </row>
    <row r="3" spans="1:14" ht="13.5" thickBot="1" x14ac:dyDescent="0.25">
      <c r="A3" s="13"/>
      <c r="B3" s="13"/>
      <c r="C3" s="115"/>
      <c r="D3" s="115"/>
      <c r="E3" s="115"/>
      <c r="F3" s="115"/>
      <c r="G3" s="115"/>
      <c r="H3" s="115"/>
      <c r="I3" s="115"/>
      <c r="J3" s="115"/>
      <c r="K3" s="115"/>
      <c r="L3" s="115"/>
      <c r="M3" s="18"/>
      <c r="N3" s="17"/>
    </row>
    <row r="4" spans="1:14" ht="15.75" thickBot="1" x14ac:dyDescent="0.3">
      <c r="A4" s="116" t="s">
        <v>16</v>
      </c>
      <c r="B4" s="8"/>
      <c r="C4" s="8"/>
      <c r="D4" s="8"/>
      <c r="E4" s="8"/>
      <c r="F4" s="8"/>
      <c r="G4" s="8"/>
      <c r="H4" s="8"/>
      <c r="I4" s="8"/>
      <c r="J4" s="8"/>
      <c r="K4" s="8"/>
      <c r="L4" s="8"/>
      <c r="M4" s="59"/>
      <c r="N4" s="7"/>
    </row>
    <row r="5" spans="1:14" s="13" customFormat="1" ht="28.5" customHeight="1" thickBot="1" x14ac:dyDescent="0.25">
      <c r="A5" s="318" t="s">
        <v>17</v>
      </c>
      <c r="B5" s="319"/>
      <c r="C5" s="319"/>
      <c r="D5" s="319"/>
      <c r="E5" s="319"/>
      <c r="F5" s="319"/>
      <c r="G5" s="319"/>
      <c r="H5" s="319"/>
      <c r="I5" s="319"/>
      <c r="J5" s="319"/>
      <c r="K5" s="319"/>
      <c r="L5" s="319"/>
      <c r="M5" s="319"/>
      <c r="N5" s="320"/>
    </row>
    <row r="6" spans="1:14" ht="16.5" customHeight="1" thickBot="1" x14ac:dyDescent="0.25">
      <c r="A6" s="321" t="s">
        <v>18</v>
      </c>
      <c r="B6" s="322"/>
      <c r="C6" s="322"/>
      <c r="D6" s="322"/>
      <c r="E6" s="322"/>
      <c r="F6" s="322"/>
      <c r="G6" s="322"/>
      <c r="H6" s="322"/>
      <c r="I6" s="322"/>
      <c r="J6" s="322"/>
      <c r="K6" s="322"/>
      <c r="L6" s="322"/>
      <c r="M6" s="322"/>
      <c r="N6" s="323"/>
    </row>
    <row r="7" spans="1:14" s="13" customFormat="1" ht="15" customHeight="1" x14ac:dyDescent="0.2">
      <c r="A7" s="117" t="s">
        <v>19</v>
      </c>
      <c r="B7" s="35"/>
      <c r="C7" s="35"/>
      <c r="N7" s="118"/>
    </row>
    <row r="8" spans="1:14" ht="15" customHeight="1" x14ac:dyDescent="0.2">
      <c r="A8" s="117" t="s">
        <v>20</v>
      </c>
      <c r="B8" s="35"/>
      <c r="C8" s="35"/>
      <c r="M8" s="1"/>
      <c r="N8" s="119"/>
    </row>
    <row r="9" spans="1:14" ht="7.5" customHeight="1" thickBot="1" x14ac:dyDescent="0.25">
      <c r="A9" s="120"/>
      <c r="B9" s="114"/>
      <c r="C9" s="114"/>
      <c r="M9" s="1"/>
      <c r="N9" s="119"/>
    </row>
    <row r="10" spans="1:14" ht="12.75" customHeight="1" thickBot="1" x14ac:dyDescent="0.25">
      <c r="A10" s="321" t="s">
        <v>21</v>
      </c>
      <c r="B10" s="322"/>
      <c r="C10" s="322"/>
      <c r="D10" s="322"/>
      <c r="E10" s="322"/>
      <c r="F10" s="322"/>
      <c r="G10" s="322"/>
      <c r="H10" s="322"/>
      <c r="I10" s="322"/>
      <c r="J10" s="322"/>
      <c r="K10" s="322"/>
      <c r="L10" s="322"/>
      <c r="M10" s="322"/>
      <c r="N10" s="323"/>
    </row>
    <row r="11" spans="1:14" x14ac:dyDescent="0.2">
      <c r="A11" s="326" t="s">
        <v>22</v>
      </c>
      <c r="B11" s="327"/>
      <c r="C11" s="327"/>
      <c r="D11" s="327"/>
      <c r="E11" s="327"/>
      <c r="F11" s="327"/>
      <c r="G11" s="327"/>
      <c r="H11" s="327"/>
      <c r="I11" s="327"/>
      <c r="J11" s="327"/>
      <c r="K11" s="327"/>
      <c r="L11" s="327"/>
      <c r="M11" s="327"/>
      <c r="N11" s="328"/>
    </row>
    <row r="12" spans="1:14" ht="13.5" thickBot="1" x14ac:dyDescent="0.25">
      <c r="A12" s="121" t="s">
        <v>23</v>
      </c>
      <c r="M12" s="1"/>
      <c r="N12" s="119"/>
    </row>
    <row r="13" spans="1:14" ht="12.75" customHeight="1" thickBot="1" x14ac:dyDescent="0.25">
      <c r="A13" s="321" t="s">
        <v>24</v>
      </c>
      <c r="B13" s="322"/>
      <c r="C13" s="322"/>
      <c r="D13" s="322"/>
      <c r="E13" s="322"/>
      <c r="F13" s="322"/>
      <c r="G13" s="322"/>
      <c r="H13" s="322"/>
      <c r="I13" s="322"/>
      <c r="J13" s="322"/>
      <c r="K13" s="322"/>
      <c r="L13" s="322"/>
      <c r="M13" s="322"/>
      <c r="N13" s="323"/>
    </row>
    <row r="14" spans="1:14" s="13" customFormat="1" ht="47.25" customHeight="1" x14ac:dyDescent="0.2">
      <c r="A14" s="324" t="s">
        <v>25</v>
      </c>
      <c r="B14" s="306"/>
      <c r="C14" s="306"/>
      <c r="D14" s="306"/>
      <c r="E14" s="306"/>
      <c r="F14" s="306"/>
      <c r="G14" s="306"/>
      <c r="H14" s="306"/>
      <c r="I14" s="306"/>
      <c r="J14" s="306"/>
      <c r="K14" s="306"/>
      <c r="L14" s="306"/>
      <c r="M14" s="306"/>
      <c r="N14" s="325"/>
    </row>
    <row r="15" spans="1:14" ht="87.75" customHeight="1" thickBot="1" x14ac:dyDescent="0.25">
      <c r="A15" s="309" t="s">
        <v>26</v>
      </c>
      <c r="B15" s="310"/>
      <c r="C15" s="310"/>
      <c r="D15" s="310"/>
      <c r="E15" s="310"/>
      <c r="F15" s="310"/>
      <c r="G15" s="310"/>
      <c r="H15" s="310"/>
      <c r="I15" s="310"/>
      <c r="J15" s="310"/>
      <c r="K15" s="310"/>
      <c r="L15" s="310"/>
      <c r="M15" s="310"/>
      <c r="N15" s="311"/>
    </row>
    <row r="16" spans="1:14" ht="13.5" thickBot="1" x14ac:dyDescent="0.25">
      <c r="A16" s="13"/>
      <c r="B16" s="13"/>
      <c r="C16" s="115"/>
      <c r="D16" s="115"/>
      <c r="E16" s="115"/>
      <c r="F16" s="115"/>
      <c r="G16" s="115"/>
      <c r="H16" s="115"/>
      <c r="I16" s="115"/>
      <c r="J16" s="115"/>
      <c r="K16" s="115"/>
      <c r="L16" s="115"/>
      <c r="M16" s="18"/>
      <c r="N16" s="17"/>
    </row>
    <row r="17" spans="1:14" ht="15.75" thickBot="1" x14ac:dyDescent="0.3">
      <c r="A17" s="116" t="s">
        <v>27</v>
      </c>
      <c r="B17" s="8"/>
      <c r="C17" s="8"/>
      <c r="D17" s="8"/>
      <c r="E17" s="8"/>
      <c r="F17" s="8"/>
      <c r="G17" s="8"/>
      <c r="H17" s="8"/>
      <c r="I17" s="8"/>
      <c r="J17" s="8"/>
      <c r="K17" s="8"/>
      <c r="L17" s="8"/>
      <c r="M17" s="59"/>
      <c r="N17" s="7"/>
    </row>
    <row r="18" spans="1:14" ht="33.75" x14ac:dyDescent="0.2">
      <c r="A18" s="122"/>
      <c r="B18" s="123"/>
      <c r="C18" s="123"/>
      <c r="D18" s="123"/>
      <c r="E18" s="123"/>
      <c r="F18" s="123"/>
      <c r="G18" s="124" t="s">
        <v>28</v>
      </c>
      <c r="H18" s="124" t="s">
        <v>29</v>
      </c>
      <c r="I18" s="124" t="s">
        <v>30</v>
      </c>
      <c r="J18" s="124" t="s">
        <v>31</v>
      </c>
      <c r="K18" s="124" t="s">
        <v>32</v>
      </c>
      <c r="L18" s="124" t="s">
        <v>33</v>
      </c>
      <c r="M18" s="62" t="s">
        <v>34</v>
      </c>
      <c r="N18" s="63" t="s">
        <v>35</v>
      </c>
    </row>
    <row r="19" spans="1:14" x14ac:dyDescent="0.2">
      <c r="A19" s="125" t="s">
        <v>36</v>
      </c>
      <c r="B19" s="126" t="s">
        <v>37</v>
      </c>
      <c r="C19" s="126"/>
      <c r="D19" s="127" t="str">
        <f>A45</f>
        <v>1A.  Staff Salaries</v>
      </c>
      <c r="G19" s="68">
        <f t="shared" ref="G19:K19" si="0">G56</f>
        <v>151345.72</v>
      </c>
      <c r="H19" s="68">
        <f t="shared" si="0"/>
        <v>102600</v>
      </c>
      <c r="I19" s="68">
        <f t="shared" si="0"/>
        <v>48745.72</v>
      </c>
      <c r="J19" s="68">
        <f t="shared" si="0"/>
        <v>70550</v>
      </c>
      <c r="K19" s="68">
        <f t="shared" si="0"/>
        <v>32050</v>
      </c>
      <c r="L19" s="68">
        <f>L56</f>
        <v>102600</v>
      </c>
      <c r="M19" s="15">
        <f t="shared" ref="M19:M26" si="1">IFERROR(L19/H19,"N/A")</f>
        <v>1</v>
      </c>
      <c r="N19" s="70">
        <f>N56</f>
        <v>151346</v>
      </c>
    </row>
    <row r="20" spans="1:14" x14ac:dyDescent="0.2">
      <c r="A20" s="125" t="s">
        <v>38</v>
      </c>
      <c r="B20" s="128" t="s">
        <v>39</v>
      </c>
      <c r="C20" s="128"/>
      <c r="D20" s="127" t="str">
        <f>A58</f>
        <v>1B.  Staff Fringe Benefits</v>
      </c>
      <c r="G20" s="68">
        <f t="shared" ref="G20:I20" si="2">G64</f>
        <v>12299.06</v>
      </c>
      <c r="H20" s="68">
        <f t="shared" si="2"/>
        <v>7500</v>
      </c>
      <c r="I20" s="68">
        <f t="shared" si="2"/>
        <v>4799.0599999999995</v>
      </c>
      <c r="J20" s="68">
        <f>J64</f>
        <v>3750</v>
      </c>
      <c r="K20" s="68">
        <f>K64</f>
        <v>3750</v>
      </c>
      <c r="L20" s="68">
        <f>L64</f>
        <v>7500</v>
      </c>
      <c r="M20" s="15">
        <f t="shared" si="1"/>
        <v>1</v>
      </c>
      <c r="N20" s="70">
        <f>N64</f>
        <v>12299</v>
      </c>
    </row>
    <row r="21" spans="1:14" x14ac:dyDescent="0.2">
      <c r="A21" s="121"/>
      <c r="D21" s="127" t="str">
        <f>A66</f>
        <v>2.  Consultant Services</v>
      </c>
      <c r="G21" s="68">
        <f t="shared" ref="G21:I21" si="3">G72</f>
        <v>0</v>
      </c>
      <c r="H21" s="68">
        <f t="shared" si="3"/>
        <v>0</v>
      </c>
      <c r="I21" s="68">
        <f t="shared" si="3"/>
        <v>0</v>
      </c>
      <c r="J21" s="68">
        <f>J72</f>
        <v>0</v>
      </c>
      <c r="K21" s="68">
        <f>K72</f>
        <v>0</v>
      </c>
      <c r="L21" s="68">
        <f>L72</f>
        <v>0</v>
      </c>
      <c r="M21" s="15" t="str">
        <f t="shared" si="1"/>
        <v>N/A</v>
      </c>
      <c r="N21" s="70">
        <f>N72</f>
        <v>0</v>
      </c>
    </row>
    <row r="22" spans="1:14" x14ac:dyDescent="0.2">
      <c r="A22" s="121"/>
      <c r="D22" s="127" t="str">
        <f>A74</f>
        <v>3.  Operating Expenses</v>
      </c>
      <c r="G22" s="68">
        <f t="shared" ref="G22:L22" si="4">G80</f>
        <v>6455</v>
      </c>
      <c r="H22" s="68">
        <f t="shared" si="4"/>
        <v>2500</v>
      </c>
      <c r="I22" s="68">
        <f t="shared" si="4"/>
        <v>3955</v>
      </c>
      <c r="J22" s="68">
        <f t="shared" si="4"/>
        <v>1250</v>
      </c>
      <c r="K22" s="68">
        <f t="shared" si="4"/>
        <v>1250</v>
      </c>
      <c r="L22" s="68">
        <f t="shared" si="4"/>
        <v>2500</v>
      </c>
      <c r="M22" s="15">
        <f t="shared" si="1"/>
        <v>1</v>
      </c>
      <c r="N22" s="70">
        <f>N80</f>
        <v>6455</v>
      </c>
    </row>
    <row r="23" spans="1:14" x14ac:dyDescent="0.2">
      <c r="A23" s="129" t="s">
        <v>40</v>
      </c>
      <c r="B23" s="130" t="s">
        <v>41</v>
      </c>
      <c r="D23" s="127" t="str">
        <f>A82</f>
        <v>4.  Direct Client Support</v>
      </c>
      <c r="G23" s="68">
        <f>G88</f>
        <v>0</v>
      </c>
      <c r="H23" s="68">
        <f t="shared" ref="H23:N23" si="5">H88</f>
        <v>0</v>
      </c>
      <c r="I23" s="68">
        <f t="shared" si="5"/>
        <v>0</v>
      </c>
      <c r="J23" s="68">
        <f t="shared" si="5"/>
        <v>0</v>
      </c>
      <c r="K23" s="68">
        <f t="shared" si="5"/>
        <v>0</v>
      </c>
      <c r="L23" s="68">
        <f t="shared" si="5"/>
        <v>0</v>
      </c>
      <c r="M23" s="15" t="str">
        <f t="shared" si="1"/>
        <v>N/A</v>
      </c>
      <c r="N23" s="70">
        <f t="shared" si="5"/>
        <v>0</v>
      </c>
    </row>
    <row r="24" spans="1:14" x14ac:dyDescent="0.2">
      <c r="A24" s="121"/>
      <c r="D24" s="127" t="str">
        <f>A90</f>
        <v>5.  Other</v>
      </c>
      <c r="G24" s="68">
        <f>G96</f>
        <v>0</v>
      </c>
      <c r="H24" s="68">
        <f t="shared" ref="H24:N24" si="6">H96</f>
        <v>0</v>
      </c>
      <c r="I24" s="68">
        <f t="shared" si="6"/>
        <v>0</v>
      </c>
      <c r="J24" s="68">
        <f t="shared" si="6"/>
        <v>0</v>
      </c>
      <c r="K24" s="68">
        <f t="shared" si="6"/>
        <v>0</v>
      </c>
      <c r="L24" s="68">
        <f t="shared" si="6"/>
        <v>0</v>
      </c>
      <c r="M24" s="15" t="str">
        <f t="shared" si="1"/>
        <v>N/A</v>
      </c>
      <c r="N24" s="70">
        <f t="shared" si="6"/>
        <v>0</v>
      </c>
    </row>
    <row r="25" spans="1:14" x14ac:dyDescent="0.2">
      <c r="A25" s="121"/>
      <c r="D25" s="127" t="str">
        <f>A98</f>
        <v>6.  Indirect Administrative Costs</v>
      </c>
      <c r="G25" s="68">
        <f>G105</f>
        <v>9500</v>
      </c>
      <c r="H25" s="68">
        <f t="shared" ref="H25:L25" si="7">H105</f>
        <v>3000</v>
      </c>
      <c r="I25" s="68">
        <f t="shared" si="7"/>
        <v>6500</v>
      </c>
      <c r="J25" s="68">
        <f t="shared" si="7"/>
        <v>1500</v>
      </c>
      <c r="K25" s="68">
        <f t="shared" si="7"/>
        <v>1500</v>
      </c>
      <c r="L25" s="68">
        <f t="shared" si="7"/>
        <v>3000</v>
      </c>
      <c r="M25" s="15">
        <f t="shared" si="1"/>
        <v>1</v>
      </c>
      <c r="N25" s="70">
        <f>N105</f>
        <v>9500</v>
      </c>
    </row>
    <row r="26" spans="1:14" x14ac:dyDescent="0.2">
      <c r="A26" s="121" t="s">
        <v>42</v>
      </c>
      <c r="B26" s="131">
        <v>115600</v>
      </c>
      <c r="D26" s="132" t="str">
        <f>C107</f>
        <v>7.   TOTAL BUDGET</v>
      </c>
      <c r="E26" s="13"/>
      <c r="F26" s="13"/>
      <c r="G26" s="69">
        <f>G107</f>
        <v>179599.78</v>
      </c>
      <c r="H26" s="69">
        <f t="shared" ref="H26:L26" si="8">H107</f>
        <v>115600</v>
      </c>
      <c r="I26" s="69">
        <f t="shared" si="8"/>
        <v>63999.78</v>
      </c>
      <c r="J26" s="69">
        <f t="shared" si="8"/>
        <v>77050</v>
      </c>
      <c r="K26" s="69">
        <f t="shared" si="8"/>
        <v>38550</v>
      </c>
      <c r="L26" s="69">
        <f t="shared" si="8"/>
        <v>115600</v>
      </c>
      <c r="M26" s="16">
        <f t="shared" si="1"/>
        <v>1</v>
      </c>
      <c r="N26" s="71">
        <f>N107</f>
        <v>179600</v>
      </c>
    </row>
    <row r="27" spans="1:14" x14ac:dyDescent="0.2">
      <c r="A27" s="121" t="s">
        <v>43</v>
      </c>
      <c r="B27" s="80">
        <f>L26</f>
        <v>115600</v>
      </c>
      <c r="M27" s="1"/>
      <c r="N27" s="119"/>
    </row>
    <row r="28" spans="1:14" x14ac:dyDescent="0.2">
      <c r="A28" s="121" t="s">
        <v>44</v>
      </c>
      <c r="B28" s="80">
        <f>B26-B27</f>
        <v>0</v>
      </c>
      <c r="M28" s="1"/>
      <c r="N28" s="119"/>
    </row>
    <row r="29" spans="1:14" x14ac:dyDescent="0.2">
      <c r="A29" s="121"/>
      <c r="M29" s="1"/>
      <c r="N29" s="119"/>
    </row>
    <row r="30" spans="1:14" ht="15" customHeight="1" thickBot="1" x14ac:dyDescent="0.25">
      <c r="A30" s="133"/>
      <c r="B30" s="134"/>
      <c r="C30" s="134"/>
      <c r="D30" s="134"/>
      <c r="E30" s="134"/>
      <c r="F30" s="134"/>
      <c r="G30" s="134"/>
      <c r="H30" s="134"/>
      <c r="I30" s="134"/>
      <c r="J30" s="134"/>
      <c r="K30" s="134"/>
      <c r="L30" s="134"/>
      <c r="M30" s="11"/>
      <c r="N30" s="66"/>
    </row>
    <row r="31" spans="1:14" ht="15" x14ac:dyDescent="0.25">
      <c r="A31" s="135" t="s">
        <v>45</v>
      </c>
      <c r="B31" s="136"/>
      <c r="C31" s="136"/>
      <c r="D31" s="136"/>
      <c r="E31" s="136"/>
      <c r="F31" s="136"/>
      <c r="G31" s="136"/>
      <c r="H31" s="136"/>
      <c r="I31" s="136"/>
      <c r="J31" s="136"/>
      <c r="K31" s="136"/>
      <c r="L31" s="136"/>
      <c r="M31" s="136"/>
      <c r="N31" s="137"/>
    </row>
    <row r="32" spans="1:14" ht="14.25" x14ac:dyDescent="0.2">
      <c r="A32" s="138" t="s">
        <v>46</v>
      </c>
      <c r="B32" s="139"/>
      <c r="C32" s="139"/>
      <c r="D32" s="139"/>
      <c r="E32" s="139"/>
      <c r="F32" s="139"/>
      <c r="G32" s="139"/>
      <c r="H32" s="139"/>
      <c r="I32" s="139"/>
      <c r="J32" s="139"/>
      <c r="K32" s="139"/>
      <c r="L32" s="139"/>
      <c r="M32" s="139"/>
      <c r="N32" s="140"/>
    </row>
    <row r="33" spans="1:14" ht="15" thickBot="1" x14ac:dyDescent="0.25">
      <c r="A33" s="141" t="s">
        <v>47</v>
      </c>
      <c r="B33" s="142"/>
      <c r="C33" s="142"/>
      <c r="D33" s="142"/>
      <c r="E33" s="142"/>
      <c r="F33" s="142"/>
      <c r="G33" s="142"/>
      <c r="H33" s="142"/>
      <c r="I33" s="142"/>
      <c r="J33" s="142"/>
      <c r="K33" s="142"/>
      <c r="L33" s="142"/>
      <c r="M33" s="142"/>
      <c r="N33" s="143"/>
    </row>
    <row r="34" spans="1:14" x14ac:dyDescent="0.2">
      <c r="A34" s="121"/>
      <c r="M34" s="12"/>
      <c r="N34" s="96"/>
    </row>
    <row r="35" spans="1:14" x14ac:dyDescent="0.2">
      <c r="A35" s="144" t="s">
        <v>48</v>
      </c>
      <c r="D35" s="13" t="s">
        <v>49</v>
      </c>
      <c r="F35" s="34"/>
      <c r="G35" s="145"/>
      <c r="M35" s="12"/>
      <c r="N35" s="96"/>
    </row>
    <row r="36" spans="1:14" x14ac:dyDescent="0.2">
      <c r="A36" s="144" t="s">
        <v>50</v>
      </c>
      <c r="D36" s="13" t="s">
        <v>49</v>
      </c>
      <c r="F36" s="34"/>
      <c r="G36" s="145"/>
      <c r="M36" s="12"/>
      <c r="N36" s="96"/>
    </row>
    <row r="37" spans="1:14" ht="13.5" thickBot="1" x14ac:dyDescent="0.25">
      <c r="A37" s="146"/>
      <c r="B37" s="134"/>
      <c r="C37" s="134"/>
      <c r="D37" s="134"/>
      <c r="E37" s="134"/>
      <c r="F37" s="147"/>
      <c r="G37" s="134"/>
      <c r="H37" s="134"/>
      <c r="I37" s="134"/>
      <c r="J37" s="134"/>
      <c r="K37" s="134"/>
      <c r="L37" s="134"/>
      <c r="M37" s="11"/>
      <c r="N37" s="66"/>
    </row>
    <row r="38" spans="1:14" ht="13.5" thickBot="1" x14ac:dyDescent="0.25">
      <c r="A38" s="146"/>
      <c r="B38" s="148"/>
      <c r="C38" s="134"/>
      <c r="D38" s="148"/>
      <c r="E38" s="148"/>
      <c r="F38" s="148"/>
      <c r="G38" s="134"/>
      <c r="H38" s="134"/>
      <c r="I38" s="134"/>
      <c r="J38" s="134"/>
      <c r="K38" s="134"/>
      <c r="L38" s="134"/>
      <c r="M38" s="134"/>
      <c r="N38" s="149"/>
    </row>
    <row r="39" spans="1:14" hidden="1" x14ac:dyDescent="0.2">
      <c r="A39" s="13"/>
      <c r="D39" s="13"/>
      <c r="E39" s="13"/>
      <c r="F39" s="13"/>
      <c r="G39" s="33"/>
      <c r="H39" s="33"/>
      <c r="I39" s="33"/>
      <c r="J39" s="33"/>
      <c r="K39" s="33"/>
      <c r="L39" s="33"/>
      <c r="M39" s="29"/>
      <c r="N39" s="33"/>
    </row>
    <row r="40" spans="1:14" hidden="1" x14ac:dyDescent="0.2">
      <c r="A40" s="122" t="s">
        <v>51</v>
      </c>
      <c r="B40" s="123"/>
      <c r="C40" s="123" t="s">
        <v>52</v>
      </c>
      <c r="D40" s="150"/>
      <c r="E40" s="150"/>
      <c r="F40" s="151"/>
      <c r="G40" s="151"/>
      <c r="H40" s="151"/>
      <c r="I40" s="99"/>
      <c r="J40" s="99"/>
      <c r="K40" s="98"/>
      <c r="L40" s="99"/>
      <c r="M40" s="99"/>
      <c r="N40" s="64"/>
    </row>
    <row r="41" spans="1:14" hidden="1" x14ac:dyDescent="0.2">
      <c r="A41" s="121" t="s">
        <v>53</v>
      </c>
      <c r="C41" s="1" t="s">
        <v>54</v>
      </c>
      <c r="D41" s="13"/>
      <c r="E41" s="13"/>
      <c r="H41" s="152"/>
      <c r="J41" s="33"/>
      <c r="K41" s="33"/>
      <c r="L41" s="33"/>
      <c r="M41" s="29"/>
      <c r="N41" s="65"/>
    </row>
    <row r="42" spans="1:14" ht="13.5" hidden="1" thickBot="1" x14ac:dyDescent="0.25">
      <c r="A42" s="133" t="s">
        <v>41</v>
      </c>
      <c r="B42" s="134"/>
      <c r="C42" s="134" t="s">
        <v>55</v>
      </c>
      <c r="D42" s="134"/>
      <c r="E42" s="134"/>
      <c r="F42" s="134"/>
      <c r="G42" s="134"/>
      <c r="H42" s="153"/>
      <c r="I42" s="134"/>
      <c r="J42" s="134"/>
      <c r="K42" s="134"/>
      <c r="L42" s="134"/>
      <c r="M42" s="11"/>
      <c r="N42" s="66"/>
    </row>
    <row r="43" spans="1:14" ht="15.75" thickBot="1" x14ac:dyDescent="0.3">
      <c r="A43" s="154" t="s">
        <v>56</v>
      </c>
      <c r="B43" s="142"/>
      <c r="C43" s="142"/>
      <c r="D43" s="142"/>
      <c r="E43" s="142"/>
      <c r="F43" s="142"/>
      <c r="G43" s="142"/>
      <c r="H43" s="142"/>
      <c r="I43" s="142"/>
      <c r="J43" s="142"/>
      <c r="K43" s="142"/>
      <c r="L43" s="142"/>
      <c r="M43" s="100"/>
      <c r="N43" s="143"/>
    </row>
    <row r="44" spans="1:14" ht="13.5" thickBot="1" x14ac:dyDescent="0.25"/>
    <row r="45" spans="1:14" x14ac:dyDescent="0.2">
      <c r="A45" s="155" t="s">
        <v>57</v>
      </c>
      <c r="B45" s="156"/>
      <c r="C45" s="156"/>
      <c r="D45" s="156"/>
      <c r="E45" s="156"/>
      <c r="F45" s="157"/>
      <c r="G45" s="158"/>
      <c r="H45" s="158"/>
      <c r="I45" s="158"/>
      <c r="J45" s="158"/>
      <c r="K45" s="158"/>
      <c r="L45" s="158"/>
      <c r="M45" s="4"/>
      <c r="N45" s="3"/>
    </row>
    <row r="46" spans="1:14" s="163" customFormat="1" ht="11.25" x14ac:dyDescent="0.2">
      <c r="A46" s="159" t="s">
        <v>58</v>
      </c>
      <c r="B46" s="160"/>
      <c r="C46" s="160"/>
      <c r="D46" s="160"/>
      <c r="E46" s="160"/>
      <c r="F46" s="161"/>
      <c r="G46" s="162"/>
      <c r="H46" s="162"/>
      <c r="I46" s="162"/>
      <c r="J46" s="162"/>
      <c r="K46" s="162"/>
      <c r="L46" s="162"/>
      <c r="M46" s="6"/>
      <c r="N46" s="5"/>
    </row>
    <row r="47" spans="1:14" s="163" customFormat="1" ht="33.75" x14ac:dyDescent="0.2">
      <c r="A47" s="164" t="s">
        <v>59</v>
      </c>
      <c r="B47" s="165" t="s">
        <v>60</v>
      </c>
      <c r="C47" s="166" t="s">
        <v>61</v>
      </c>
      <c r="D47" s="166" t="s">
        <v>62</v>
      </c>
      <c r="E47" s="166"/>
      <c r="G47" s="166" t="str">
        <f>G$18</f>
        <v>TOTAL
PROGRAM
BUDGET</v>
      </c>
      <c r="H47" s="166" t="str">
        <f t="shared" ref="H47:N47" si="9">H$18</f>
        <v>HSGP GRANT
BUDGET</v>
      </c>
      <c r="I47" s="166" t="str">
        <f t="shared" si="9"/>
        <v>NON-CITY PROGRAM BUDGET</v>
      </c>
      <c r="J47" s="166" t="str">
        <f t="shared" si="9"/>
        <v>HSGP
MID-YEAR EXPEND.</v>
      </c>
      <c r="K47" s="166" t="str">
        <f t="shared" si="9"/>
        <v>HSGP
YEAR-END EXPEND.</v>
      </c>
      <c r="L47" s="166" t="str">
        <f t="shared" si="9"/>
        <v>HSGP TOTAL EXPEND.</v>
      </c>
      <c r="M47" s="21" t="str">
        <f t="shared" si="9"/>
        <v>HSGP PERCENT EXPENDED</v>
      </c>
      <c r="N47" s="97" t="str">
        <f t="shared" si="9"/>
        <v>YEAR-END
 TOTAL PROGRAM EXPEND.</v>
      </c>
    </row>
    <row r="48" spans="1:14" hidden="1" outlineLevel="1" x14ac:dyDescent="0.2">
      <c r="A48" s="167" t="s">
        <v>63</v>
      </c>
      <c r="B48" s="168" t="s">
        <v>64</v>
      </c>
      <c r="C48" s="169" t="s">
        <v>55</v>
      </c>
      <c r="D48" s="170">
        <v>1</v>
      </c>
      <c r="E48" s="171"/>
      <c r="G48" s="103">
        <v>54228.72</v>
      </c>
      <c r="H48" s="103">
        <v>38500</v>
      </c>
      <c r="I48" s="68">
        <f>G48-H48</f>
        <v>15728.720000000001</v>
      </c>
      <c r="J48" s="172">
        <v>19250</v>
      </c>
      <c r="K48" s="172">
        <v>19250</v>
      </c>
      <c r="L48" s="173">
        <f t="shared" ref="L48:L52" si="10">SUM(J48:K48)</f>
        <v>38500</v>
      </c>
      <c r="M48" s="15">
        <f t="shared" ref="M48:M56" si="11">IFERROR(L48/H48,"N/A")</f>
        <v>1</v>
      </c>
      <c r="N48" s="174">
        <v>54229</v>
      </c>
    </row>
    <row r="49" spans="1:14" hidden="1" outlineLevel="1" x14ac:dyDescent="0.2">
      <c r="A49" s="167" t="s">
        <v>65</v>
      </c>
      <c r="B49" s="168" t="s">
        <v>66</v>
      </c>
      <c r="C49" s="169" t="s">
        <v>55</v>
      </c>
      <c r="D49" s="170">
        <v>1</v>
      </c>
      <c r="E49" s="171"/>
      <c r="G49" s="103">
        <v>9218.93</v>
      </c>
      <c r="H49" s="103">
        <v>6545</v>
      </c>
      <c r="I49" s="72">
        <f t="shared" ref="I49:I52" si="12">G49-H49</f>
        <v>2673.9300000000003</v>
      </c>
      <c r="J49" s="172">
        <v>6545</v>
      </c>
      <c r="K49" s="172">
        <v>0</v>
      </c>
      <c r="L49" s="173">
        <f t="shared" si="10"/>
        <v>6545</v>
      </c>
      <c r="M49" s="15">
        <f t="shared" si="11"/>
        <v>1</v>
      </c>
      <c r="N49" s="174">
        <v>9219</v>
      </c>
    </row>
    <row r="50" spans="1:14" hidden="1" outlineLevel="1" x14ac:dyDescent="0.2">
      <c r="A50" s="167" t="s">
        <v>67</v>
      </c>
      <c r="B50" s="168" t="s">
        <v>66</v>
      </c>
      <c r="C50" s="169" t="s">
        <v>55</v>
      </c>
      <c r="D50" s="170">
        <v>1</v>
      </c>
      <c r="E50" s="171"/>
      <c r="G50" s="103">
        <v>45010.07</v>
      </c>
      <c r="H50" s="103">
        <v>31955</v>
      </c>
      <c r="I50" s="72">
        <f t="shared" ref="I50" si="13">G50-H50</f>
        <v>13055.07</v>
      </c>
      <c r="J50" s="172">
        <v>31955</v>
      </c>
      <c r="K50" s="172">
        <v>0</v>
      </c>
      <c r="L50" s="173">
        <f t="shared" ref="L50" si="14">SUM(J50:K50)</f>
        <v>31955</v>
      </c>
      <c r="M50" s="15">
        <f t="shared" ref="M50:M51" si="15">IFERROR(L50/H50,"N/A")</f>
        <v>1</v>
      </c>
      <c r="N50" s="174">
        <v>45010</v>
      </c>
    </row>
    <row r="51" spans="1:14" collapsed="1" x14ac:dyDescent="0.2">
      <c r="A51" s="167"/>
      <c r="B51" s="168"/>
      <c r="C51" s="169" t="s">
        <v>55</v>
      </c>
      <c r="D51" s="170">
        <f>SUM(D48:D50)</f>
        <v>3</v>
      </c>
      <c r="E51" s="171"/>
      <c r="G51" s="103">
        <f t="shared" ref="G51:L51" si="16">SUM(G48:G50)</f>
        <v>108457.72</v>
      </c>
      <c r="H51" s="103">
        <f t="shared" si="16"/>
        <v>77000</v>
      </c>
      <c r="I51" s="72">
        <f t="shared" si="16"/>
        <v>31457.72</v>
      </c>
      <c r="J51" s="172">
        <f t="shared" si="16"/>
        <v>57750</v>
      </c>
      <c r="K51" s="172">
        <f t="shared" si="16"/>
        <v>19250</v>
      </c>
      <c r="L51" s="173">
        <f t="shared" si="16"/>
        <v>77000</v>
      </c>
      <c r="M51" s="15">
        <f t="shared" si="15"/>
        <v>1</v>
      </c>
      <c r="N51" s="174">
        <f>SUM(N48:N50)</f>
        <v>108458</v>
      </c>
    </row>
    <row r="52" spans="1:14" hidden="1" outlineLevel="1" x14ac:dyDescent="0.2">
      <c r="A52" s="167" t="s">
        <v>68</v>
      </c>
      <c r="B52" s="168" t="s">
        <v>69</v>
      </c>
      <c r="C52" s="169" t="s">
        <v>52</v>
      </c>
      <c r="D52" s="170">
        <v>1</v>
      </c>
      <c r="E52" s="171"/>
      <c r="G52" s="103">
        <v>42888</v>
      </c>
      <c r="H52" s="103">
        <v>25600</v>
      </c>
      <c r="I52" s="72">
        <f t="shared" si="12"/>
        <v>17288</v>
      </c>
      <c r="J52" s="172">
        <v>12800</v>
      </c>
      <c r="K52" s="172">
        <v>12800</v>
      </c>
      <c r="L52" s="173">
        <f t="shared" si="10"/>
        <v>25600</v>
      </c>
      <c r="M52" s="15">
        <f t="shared" si="11"/>
        <v>1</v>
      </c>
      <c r="N52" s="174">
        <v>42888</v>
      </c>
    </row>
    <row r="53" spans="1:14" collapsed="1" x14ac:dyDescent="0.2">
      <c r="A53" s="167"/>
      <c r="B53" s="168"/>
      <c r="C53" s="169" t="s">
        <v>52</v>
      </c>
      <c r="D53" s="170">
        <v>1</v>
      </c>
      <c r="E53" s="171"/>
      <c r="G53" s="103">
        <v>42888</v>
      </c>
      <c r="H53" s="103">
        <v>25600</v>
      </c>
      <c r="I53" s="72">
        <f t="shared" ref="I53:I54" si="17">G53-H53</f>
        <v>17288</v>
      </c>
      <c r="J53" s="172">
        <v>12800</v>
      </c>
      <c r="K53" s="172">
        <v>12800</v>
      </c>
      <c r="L53" s="173">
        <f t="shared" ref="L53:L54" si="18">SUM(J53:K53)</f>
        <v>25600</v>
      </c>
      <c r="M53" s="15">
        <f t="shared" ref="M53:M54" si="19">IFERROR(L53/H53,"N/A")</f>
        <v>1</v>
      </c>
      <c r="N53" s="174">
        <v>42888</v>
      </c>
    </row>
    <row r="54" spans="1:14" x14ac:dyDescent="0.2">
      <c r="A54" s="167"/>
      <c r="B54" s="168"/>
      <c r="C54" s="175"/>
      <c r="D54" s="176"/>
      <c r="E54" s="177"/>
      <c r="G54" s="103">
        <v>0</v>
      </c>
      <c r="H54" s="103">
        <v>0</v>
      </c>
      <c r="I54" s="72">
        <f t="shared" si="17"/>
        <v>0</v>
      </c>
      <c r="J54" s="172">
        <v>0</v>
      </c>
      <c r="K54" s="172">
        <v>0</v>
      </c>
      <c r="L54" s="173">
        <f t="shared" si="18"/>
        <v>0</v>
      </c>
      <c r="M54" s="15" t="str">
        <f t="shared" si="19"/>
        <v>N/A</v>
      </c>
      <c r="N54" s="174">
        <v>0</v>
      </c>
    </row>
    <row r="55" spans="1:14" x14ac:dyDescent="0.2">
      <c r="A55" s="167"/>
      <c r="B55" s="168"/>
      <c r="C55" s="175"/>
      <c r="D55" s="176"/>
      <c r="E55" s="177"/>
      <c r="G55" s="103">
        <v>0</v>
      </c>
      <c r="H55" s="103">
        <v>0</v>
      </c>
      <c r="I55" s="72">
        <f t="shared" ref="I55" si="20">G55-H55</f>
        <v>0</v>
      </c>
      <c r="J55" s="172">
        <v>0</v>
      </c>
      <c r="K55" s="172">
        <v>0</v>
      </c>
      <c r="L55" s="173">
        <f t="shared" ref="L55" si="21">SUM(J55:K55)</f>
        <v>0</v>
      </c>
      <c r="M55" s="15" t="str">
        <f t="shared" ref="M55" si="22">IFERROR(L55/H55,"N/A")</f>
        <v>N/A</v>
      </c>
      <c r="N55" s="174">
        <v>0</v>
      </c>
    </row>
    <row r="56" spans="1:14" ht="13.5" thickBot="1" x14ac:dyDescent="0.25">
      <c r="A56" s="133"/>
      <c r="B56" s="134"/>
      <c r="C56" s="178" t="s">
        <v>70</v>
      </c>
      <c r="D56" s="179"/>
      <c r="E56" s="179"/>
      <c r="F56" s="134"/>
      <c r="G56" s="73">
        <f t="shared" ref="G56:L56" si="23">SUM(G51,G53)</f>
        <v>151345.72</v>
      </c>
      <c r="H56" s="73">
        <f t="shared" si="23"/>
        <v>102600</v>
      </c>
      <c r="I56" s="73">
        <f t="shared" si="23"/>
        <v>48745.72</v>
      </c>
      <c r="J56" s="73">
        <f t="shared" si="23"/>
        <v>70550</v>
      </c>
      <c r="K56" s="73">
        <f t="shared" si="23"/>
        <v>32050</v>
      </c>
      <c r="L56" s="73">
        <f t="shared" si="23"/>
        <v>102600</v>
      </c>
      <c r="M56" s="22">
        <f t="shared" si="11"/>
        <v>1</v>
      </c>
      <c r="N56" s="74">
        <f>SUM(N51,N53)</f>
        <v>151346</v>
      </c>
    </row>
    <row r="57" spans="1:14" ht="13.5" thickBot="1" x14ac:dyDescent="0.25"/>
    <row r="58" spans="1:14" x14ac:dyDescent="0.2">
      <c r="A58" s="180" t="s">
        <v>71</v>
      </c>
      <c r="B58" s="156"/>
      <c r="C58" s="156"/>
      <c r="D58" s="156"/>
      <c r="E58" s="156"/>
      <c r="F58" s="157"/>
      <c r="G58" s="158"/>
      <c r="H58" s="158"/>
      <c r="I58" s="158"/>
      <c r="J58" s="158"/>
      <c r="K58" s="158"/>
      <c r="L58" s="158"/>
      <c r="M58" s="4"/>
      <c r="N58" s="3"/>
    </row>
    <row r="59" spans="1:14" s="163" customFormat="1" ht="11.25" x14ac:dyDescent="0.2">
      <c r="A59" s="159" t="s">
        <v>72</v>
      </c>
      <c r="B59" s="160"/>
      <c r="C59" s="160"/>
      <c r="D59" s="160"/>
      <c r="E59" s="160"/>
      <c r="F59" s="161"/>
      <c r="G59" s="162"/>
      <c r="H59" s="162"/>
      <c r="I59" s="162"/>
      <c r="J59" s="162"/>
      <c r="K59" s="162"/>
      <c r="L59" s="162"/>
      <c r="M59" s="6"/>
      <c r="N59" s="5"/>
    </row>
    <row r="60" spans="1:14" ht="33.75" x14ac:dyDescent="0.2">
      <c r="A60" s="181" t="s">
        <v>73</v>
      </c>
      <c r="B60" s="182"/>
      <c r="C60" s="183"/>
      <c r="D60" s="183"/>
      <c r="E60" s="183"/>
      <c r="F60" s="183"/>
      <c r="G60" s="166" t="str">
        <f>G$18</f>
        <v>TOTAL
PROGRAM
BUDGET</v>
      </c>
      <c r="H60" s="166" t="str">
        <f t="shared" ref="H60:N60" si="24">H$18</f>
        <v>HSGP GRANT
BUDGET</v>
      </c>
      <c r="I60" s="166" t="str">
        <f t="shared" si="24"/>
        <v>NON-CITY PROGRAM BUDGET</v>
      </c>
      <c r="J60" s="166" t="str">
        <f t="shared" si="24"/>
        <v>HSGP
MID-YEAR EXPEND.</v>
      </c>
      <c r="K60" s="166" t="str">
        <f t="shared" si="24"/>
        <v>HSGP
YEAR-END EXPEND.</v>
      </c>
      <c r="L60" s="166" t="str">
        <f t="shared" si="24"/>
        <v>HSGP TOTAL EXPEND.</v>
      </c>
      <c r="M60" s="21" t="str">
        <f t="shared" si="24"/>
        <v>HSGP PERCENT EXPENDED</v>
      </c>
      <c r="N60" s="97" t="str">
        <f t="shared" si="24"/>
        <v>YEAR-END
 TOTAL PROGRAM EXPEND.</v>
      </c>
    </row>
    <row r="61" spans="1:14" x14ac:dyDescent="0.2">
      <c r="A61" s="184" t="s">
        <v>74</v>
      </c>
      <c r="B61" s="185"/>
      <c r="C61" s="185"/>
      <c r="D61" s="186"/>
      <c r="E61" s="187"/>
      <c r="F61" s="188"/>
      <c r="G61" s="104">
        <v>12299.06</v>
      </c>
      <c r="H61" s="104">
        <v>7500</v>
      </c>
      <c r="I61" s="68">
        <f t="shared" ref="I61:I63" si="25">G61-H61</f>
        <v>4799.0599999999995</v>
      </c>
      <c r="J61" s="172">
        <v>3750</v>
      </c>
      <c r="K61" s="172">
        <v>3750</v>
      </c>
      <c r="L61" s="68">
        <f>SUM(J61:K61)</f>
        <v>7500</v>
      </c>
      <c r="M61" s="15">
        <f>IFERROR(L61/H61,"N/A")</f>
        <v>1</v>
      </c>
      <c r="N61" s="189">
        <v>12299</v>
      </c>
    </row>
    <row r="62" spans="1:14" x14ac:dyDescent="0.2">
      <c r="A62" s="190"/>
      <c r="B62" s="185"/>
      <c r="C62" s="105"/>
      <c r="D62" s="186"/>
      <c r="E62" s="187"/>
      <c r="F62" s="188"/>
      <c r="G62" s="104">
        <v>0</v>
      </c>
      <c r="H62" s="104">
        <v>0</v>
      </c>
      <c r="I62" s="72">
        <f t="shared" si="25"/>
        <v>0</v>
      </c>
      <c r="J62" s="172">
        <v>0</v>
      </c>
      <c r="K62" s="145">
        <v>0</v>
      </c>
      <c r="L62" s="72">
        <f t="shared" ref="L62:L63" si="26">SUM(J62:K62)</f>
        <v>0</v>
      </c>
      <c r="M62" s="14" t="str">
        <f t="shared" ref="M62:M63" si="27">IFERROR(L62/H62,"N/A")</f>
        <v>N/A</v>
      </c>
      <c r="N62" s="191">
        <v>0</v>
      </c>
    </row>
    <row r="63" spans="1:14" x14ac:dyDescent="0.2">
      <c r="A63" s="192"/>
      <c r="B63" s="185"/>
      <c r="C63" s="106"/>
      <c r="D63" s="193"/>
      <c r="E63" s="194"/>
      <c r="F63" s="188"/>
      <c r="G63" s="104">
        <v>0</v>
      </c>
      <c r="H63" s="104">
        <v>0</v>
      </c>
      <c r="I63" s="72">
        <f t="shared" si="25"/>
        <v>0</v>
      </c>
      <c r="J63" s="172">
        <v>0</v>
      </c>
      <c r="K63" s="145">
        <v>0</v>
      </c>
      <c r="L63" s="72">
        <f t="shared" si="26"/>
        <v>0</v>
      </c>
      <c r="M63" s="14" t="str">
        <f t="shared" si="27"/>
        <v>N/A</v>
      </c>
      <c r="N63" s="191">
        <v>0</v>
      </c>
    </row>
    <row r="64" spans="1:14" ht="13.5" thickBot="1" x14ac:dyDescent="0.25">
      <c r="A64" s="133"/>
      <c r="B64" s="134"/>
      <c r="C64" s="195" t="s">
        <v>75</v>
      </c>
      <c r="D64" s="196"/>
      <c r="E64" s="196"/>
      <c r="F64" s="197"/>
      <c r="G64" s="73">
        <f t="shared" ref="G64:L64" si="28">SUM(G61:G63)</f>
        <v>12299.06</v>
      </c>
      <c r="H64" s="73">
        <f t="shared" si="28"/>
        <v>7500</v>
      </c>
      <c r="I64" s="73">
        <f t="shared" si="28"/>
        <v>4799.0599999999995</v>
      </c>
      <c r="J64" s="73">
        <f t="shared" si="28"/>
        <v>3750</v>
      </c>
      <c r="K64" s="73">
        <f t="shared" si="28"/>
        <v>3750</v>
      </c>
      <c r="L64" s="73">
        <f t="shared" si="28"/>
        <v>7500</v>
      </c>
      <c r="M64" s="22">
        <f>IFERROR(L64/H64,"N/A")</f>
        <v>1</v>
      </c>
      <c r="N64" s="74">
        <f>SUM(N61:N63)</f>
        <v>12299</v>
      </c>
    </row>
    <row r="65" spans="1:14" ht="13.5" thickBot="1" x14ac:dyDescent="0.25"/>
    <row r="66" spans="1:14" s="163" customFormat="1" x14ac:dyDescent="0.2">
      <c r="A66" s="180" t="s">
        <v>76</v>
      </c>
      <c r="B66" s="156"/>
      <c r="C66" s="156"/>
      <c r="D66" s="156"/>
      <c r="E66" s="156"/>
      <c r="F66" s="157"/>
      <c r="G66" s="158"/>
      <c r="H66" s="158"/>
      <c r="I66" s="158"/>
      <c r="J66" s="158"/>
      <c r="K66" s="158"/>
      <c r="L66" s="158"/>
      <c r="M66" s="4"/>
      <c r="N66" s="3"/>
    </row>
    <row r="67" spans="1:14" s="163" customFormat="1" ht="11.25" x14ac:dyDescent="0.2">
      <c r="A67" s="159" t="s">
        <v>77</v>
      </c>
      <c r="B67" s="160"/>
      <c r="C67" s="160"/>
      <c r="D67" s="160"/>
      <c r="E67" s="160"/>
      <c r="F67" s="161"/>
      <c r="G67" s="162"/>
      <c r="H67" s="162"/>
      <c r="I67" s="162"/>
      <c r="J67" s="162"/>
      <c r="K67" s="162"/>
      <c r="L67" s="162"/>
      <c r="M67" s="6"/>
      <c r="N67" s="5"/>
    </row>
    <row r="68" spans="1:14" ht="33.75" x14ac:dyDescent="0.2">
      <c r="A68" s="181" t="s">
        <v>73</v>
      </c>
      <c r="B68" s="182"/>
      <c r="C68" s="183"/>
      <c r="D68" s="183"/>
      <c r="E68" s="183"/>
      <c r="F68" s="183"/>
      <c r="G68" s="166" t="str">
        <f>G$18</f>
        <v>TOTAL
PROGRAM
BUDGET</v>
      </c>
      <c r="H68" s="166" t="str">
        <f t="shared" ref="H68:N68" si="29">H$18</f>
        <v>HSGP GRANT
BUDGET</v>
      </c>
      <c r="I68" s="166" t="str">
        <f t="shared" si="29"/>
        <v>NON-CITY PROGRAM BUDGET</v>
      </c>
      <c r="J68" s="166" t="str">
        <f t="shared" si="29"/>
        <v>HSGP
MID-YEAR EXPEND.</v>
      </c>
      <c r="K68" s="166" t="str">
        <f t="shared" si="29"/>
        <v>HSGP
YEAR-END EXPEND.</v>
      </c>
      <c r="L68" s="166" t="str">
        <f t="shared" si="29"/>
        <v>HSGP TOTAL EXPEND.</v>
      </c>
      <c r="M68" s="21" t="str">
        <f t="shared" si="29"/>
        <v>HSGP PERCENT EXPENDED</v>
      </c>
      <c r="N68" s="97" t="str">
        <f t="shared" si="29"/>
        <v>YEAR-END
 TOTAL PROGRAM EXPEND.</v>
      </c>
    </row>
    <row r="69" spans="1:14" x14ac:dyDescent="0.2">
      <c r="A69" s="198"/>
      <c r="B69" s="199"/>
      <c r="C69" s="107"/>
      <c r="D69" s="200"/>
      <c r="E69" s="201"/>
      <c r="F69" s="188"/>
      <c r="G69" s="104">
        <v>0</v>
      </c>
      <c r="H69" s="104">
        <v>0</v>
      </c>
      <c r="I69" s="75">
        <f t="shared" ref="I69" si="30">G69-H69</f>
        <v>0</v>
      </c>
      <c r="J69" s="202">
        <v>0</v>
      </c>
      <c r="K69" s="202">
        <v>0</v>
      </c>
      <c r="L69" s="72">
        <f t="shared" ref="L69" si="31">SUM(J69:K69)</f>
        <v>0</v>
      </c>
      <c r="M69" s="14" t="str">
        <f t="shared" ref="M69" si="32">IFERROR(L69/H69,"N/A")</f>
        <v>N/A</v>
      </c>
      <c r="N69" s="191">
        <v>0</v>
      </c>
    </row>
    <row r="70" spans="1:14" x14ac:dyDescent="0.2">
      <c r="A70" s="198"/>
      <c r="B70" s="199"/>
      <c r="C70" s="107"/>
      <c r="D70" s="200"/>
      <c r="E70" s="201"/>
      <c r="F70" s="188"/>
      <c r="G70" s="104">
        <v>0</v>
      </c>
      <c r="H70" s="104">
        <v>0</v>
      </c>
      <c r="I70" s="75">
        <f t="shared" ref="I70:I71" si="33">G70-H70</f>
        <v>0</v>
      </c>
      <c r="J70" s="202">
        <v>0</v>
      </c>
      <c r="K70" s="202">
        <v>0</v>
      </c>
      <c r="L70" s="72">
        <f t="shared" ref="L70:L71" si="34">SUM(J70:K70)</f>
        <v>0</v>
      </c>
      <c r="M70" s="14" t="str">
        <f t="shared" ref="M70:M71" si="35">IFERROR(L70/H70,"N/A")</f>
        <v>N/A</v>
      </c>
      <c r="N70" s="191">
        <v>0</v>
      </c>
    </row>
    <row r="71" spans="1:14" x14ac:dyDescent="0.2">
      <c r="A71" s="198"/>
      <c r="B71" s="199"/>
      <c r="C71" s="107"/>
      <c r="D71" s="200"/>
      <c r="E71" s="201"/>
      <c r="F71" s="188"/>
      <c r="G71" s="104">
        <v>0</v>
      </c>
      <c r="H71" s="104">
        <v>0</v>
      </c>
      <c r="I71" s="75">
        <f t="shared" si="33"/>
        <v>0</v>
      </c>
      <c r="J71" s="202">
        <v>0</v>
      </c>
      <c r="K71" s="202">
        <v>0</v>
      </c>
      <c r="L71" s="72">
        <f t="shared" si="34"/>
        <v>0</v>
      </c>
      <c r="M71" s="14" t="str">
        <f t="shared" si="35"/>
        <v>N/A</v>
      </c>
      <c r="N71" s="191">
        <v>0</v>
      </c>
    </row>
    <row r="72" spans="1:14" ht="13.5" thickBot="1" x14ac:dyDescent="0.25">
      <c r="A72" s="133"/>
      <c r="B72" s="134"/>
      <c r="C72" s="195" t="s">
        <v>78</v>
      </c>
      <c r="D72" s="196"/>
      <c r="E72" s="196"/>
      <c r="F72" s="197"/>
      <c r="G72" s="73">
        <f t="shared" ref="G72:L72" si="36">SUM(G69:G71)</f>
        <v>0</v>
      </c>
      <c r="H72" s="73">
        <f t="shared" si="36"/>
        <v>0</v>
      </c>
      <c r="I72" s="73">
        <f t="shared" si="36"/>
        <v>0</v>
      </c>
      <c r="J72" s="73">
        <f t="shared" si="36"/>
        <v>0</v>
      </c>
      <c r="K72" s="73">
        <f t="shared" si="36"/>
        <v>0</v>
      </c>
      <c r="L72" s="73">
        <f t="shared" si="36"/>
        <v>0</v>
      </c>
      <c r="M72" s="22" t="str">
        <f>IFERROR(L72/H72,"N/A")</f>
        <v>N/A</v>
      </c>
      <c r="N72" s="74">
        <f>SUM(N69:N71)</f>
        <v>0</v>
      </c>
    </row>
    <row r="73" spans="1:14" ht="13.5" thickBot="1" x14ac:dyDescent="0.25"/>
    <row r="74" spans="1:14" s="163" customFormat="1" x14ac:dyDescent="0.2">
      <c r="A74" s="155" t="s">
        <v>79</v>
      </c>
      <c r="B74" s="156"/>
      <c r="C74" s="156"/>
      <c r="D74" s="156"/>
      <c r="E74" s="156"/>
      <c r="F74" s="157"/>
      <c r="G74" s="158"/>
      <c r="H74" s="158"/>
      <c r="I74" s="158"/>
      <c r="J74" s="158"/>
      <c r="K74" s="158"/>
      <c r="L74" s="158"/>
      <c r="M74" s="4"/>
      <c r="N74" s="3"/>
    </row>
    <row r="75" spans="1:14" x14ac:dyDescent="0.2">
      <c r="A75" s="159" t="s">
        <v>80</v>
      </c>
      <c r="B75" s="160"/>
      <c r="C75" s="160"/>
      <c r="D75" s="160"/>
      <c r="E75" s="160"/>
      <c r="F75" s="161"/>
      <c r="G75" s="162"/>
      <c r="H75" s="162"/>
      <c r="I75" s="162"/>
      <c r="J75" s="162"/>
      <c r="K75" s="162"/>
      <c r="L75" s="162"/>
      <c r="M75" s="6"/>
      <c r="N75" s="5"/>
    </row>
    <row r="76" spans="1:14" ht="33.75" x14ac:dyDescent="0.2">
      <c r="A76" s="181" t="s">
        <v>73</v>
      </c>
      <c r="B76" s="182"/>
      <c r="C76" s="183"/>
      <c r="D76" s="183"/>
      <c r="E76" s="183"/>
      <c r="F76" s="183"/>
      <c r="G76" s="166" t="str">
        <f>G$18</f>
        <v>TOTAL
PROGRAM
BUDGET</v>
      </c>
      <c r="H76" s="166" t="str">
        <f t="shared" ref="H76:N76" si="37">H$18</f>
        <v>HSGP GRANT
BUDGET</v>
      </c>
      <c r="I76" s="166" t="str">
        <f t="shared" si="37"/>
        <v>NON-CITY PROGRAM BUDGET</v>
      </c>
      <c r="J76" s="166" t="str">
        <f t="shared" si="37"/>
        <v>HSGP
MID-YEAR EXPEND.</v>
      </c>
      <c r="K76" s="166" t="str">
        <f t="shared" si="37"/>
        <v>HSGP
YEAR-END EXPEND.</v>
      </c>
      <c r="L76" s="166" t="str">
        <f t="shared" si="37"/>
        <v>HSGP TOTAL EXPEND.</v>
      </c>
      <c r="M76" s="21" t="str">
        <f t="shared" si="37"/>
        <v>HSGP PERCENT EXPENDED</v>
      </c>
      <c r="N76" s="97" t="str">
        <f t="shared" si="37"/>
        <v>YEAR-END
 TOTAL PROGRAM EXPEND.</v>
      </c>
    </row>
    <row r="77" spans="1:14" x14ac:dyDescent="0.2">
      <c r="A77" s="203" t="s">
        <v>81</v>
      </c>
      <c r="B77" s="199"/>
      <c r="C77" s="107"/>
      <c r="D77" s="200"/>
      <c r="E77" s="201"/>
      <c r="F77" s="188"/>
      <c r="G77" s="104">
        <v>6455</v>
      </c>
      <c r="H77" s="103">
        <v>2500</v>
      </c>
      <c r="I77" s="68">
        <f t="shared" ref="I77:I79" si="38">G77-H77</f>
        <v>3955</v>
      </c>
      <c r="J77" s="172">
        <v>1250</v>
      </c>
      <c r="K77" s="172">
        <v>1250</v>
      </c>
      <c r="L77" s="68">
        <f>SUM(J77:K77)</f>
        <v>2500</v>
      </c>
      <c r="M77" s="15">
        <f>IFERROR(L77/H77,"N/A")</f>
        <v>1</v>
      </c>
      <c r="N77" s="189">
        <v>6455</v>
      </c>
    </row>
    <row r="78" spans="1:14" x14ac:dyDescent="0.2">
      <c r="A78" s="198"/>
      <c r="B78" s="199"/>
      <c r="C78" s="107"/>
      <c r="D78" s="200"/>
      <c r="E78" s="201"/>
      <c r="F78" s="188"/>
      <c r="G78" s="104">
        <v>0</v>
      </c>
      <c r="H78" s="103">
        <v>0</v>
      </c>
      <c r="I78" s="68">
        <f t="shared" si="38"/>
        <v>0</v>
      </c>
      <c r="J78" s="172">
        <v>0</v>
      </c>
      <c r="K78" s="172">
        <v>0</v>
      </c>
      <c r="L78" s="68">
        <f t="shared" ref="L78:L79" si="39">SUM(J78:K78)</f>
        <v>0</v>
      </c>
      <c r="M78" s="15" t="str">
        <f t="shared" ref="M78:M79" si="40">IFERROR(L78/H78,"N/A")</f>
        <v>N/A</v>
      </c>
      <c r="N78" s="189">
        <v>0</v>
      </c>
    </row>
    <row r="79" spans="1:14" x14ac:dyDescent="0.2">
      <c r="A79" s="198"/>
      <c r="B79" s="199"/>
      <c r="C79" s="107"/>
      <c r="D79" s="200"/>
      <c r="E79" s="201"/>
      <c r="F79" s="188"/>
      <c r="G79" s="104">
        <v>0</v>
      </c>
      <c r="H79" s="103">
        <v>0</v>
      </c>
      <c r="I79" s="72">
        <f t="shared" si="38"/>
        <v>0</v>
      </c>
      <c r="J79" s="172">
        <v>0</v>
      </c>
      <c r="K79" s="145">
        <v>0</v>
      </c>
      <c r="L79" s="72">
        <f t="shared" si="39"/>
        <v>0</v>
      </c>
      <c r="M79" s="14" t="str">
        <f t="shared" si="40"/>
        <v>N/A</v>
      </c>
      <c r="N79" s="191">
        <v>0</v>
      </c>
    </row>
    <row r="80" spans="1:14" ht="13.5" thickBot="1" x14ac:dyDescent="0.25">
      <c r="A80" s="133"/>
      <c r="B80" s="134"/>
      <c r="C80" s="195" t="s">
        <v>82</v>
      </c>
      <c r="D80" s="196"/>
      <c r="E80" s="196"/>
      <c r="F80" s="197"/>
      <c r="G80" s="73">
        <f t="shared" ref="G80:L80" si="41">SUM(G77:G79)</f>
        <v>6455</v>
      </c>
      <c r="H80" s="73">
        <f t="shared" si="41"/>
        <v>2500</v>
      </c>
      <c r="I80" s="73">
        <f t="shared" si="41"/>
        <v>3955</v>
      </c>
      <c r="J80" s="73">
        <f t="shared" si="41"/>
        <v>1250</v>
      </c>
      <c r="K80" s="73">
        <f t="shared" si="41"/>
        <v>1250</v>
      </c>
      <c r="L80" s="73">
        <f t="shared" si="41"/>
        <v>2500</v>
      </c>
      <c r="M80" s="22">
        <f>IFERROR(L80/H80,"N/A")</f>
        <v>1</v>
      </c>
      <c r="N80" s="74">
        <f>SUM(N77:N79)</f>
        <v>6455</v>
      </c>
    </row>
    <row r="81" spans="1:14" ht="13.5" thickBot="1" x14ac:dyDescent="0.25"/>
    <row r="82" spans="1:14" s="163" customFormat="1" x14ac:dyDescent="0.2">
      <c r="A82" s="180" t="s">
        <v>83</v>
      </c>
      <c r="B82" s="156"/>
      <c r="C82" s="156"/>
      <c r="D82" s="156"/>
      <c r="E82" s="156"/>
      <c r="F82" s="157"/>
      <c r="G82" s="158"/>
      <c r="H82" s="158"/>
      <c r="I82" s="158"/>
      <c r="J82" s="158"/>
      <c r="K82" s="158"/>
      <c r="L82" s="158"/>
      <c r="M82" s="4"/>
      <c r="N82" s="3"/>
    </row>
    <row r="83" spans="1:14" x14ac:dyDescent="0.2">
      <c r="A83" s="159" t="s">
        <v>84</v>
      </c>
      <c r="B83" s="160"/>
      <c r="C83" s="160"/>
      <c r="D83" s="160"/>
      <c r="E83" s="160"/>
      <c r="F83" s="161"/>
      <c r="G83" s="162"/>
      <c r="H83" s="162"/>
      <c r="I83" s="162"/>
      <c r="J83" s="162"/>
      <c r="K83" s="162"/>
      <c r="L83" s="162"/>
      <c r="M83" s="6"/>
      <c r="N83" s="5"/>
    </row>
    <row r="84" spans="1:14" ht="33.75" x14ac:dyDescent="0.2">
      <c r="A84" s="181" t="s">
        <v>73</v>
      </c>
      <c r="B84" s="182"/>
      <c r="C84" s="183"/>
      <c r="D84" s="183"/>
      <c r="E84" s="183"/>
      <c r="F84" s="183"/>
      <c r="G84" s="166" t="str">
        <f>G$18</f>
        <v>TOTAL
PROGRAM
BUDGET</v>
      </c>
      <c r="H84" s="166" t="str">
        <f t="shared" ref="H84:N84" si="42">H$18</f>
        <v>HSGP GRANT
BUDGET</v>
      </c>
      <c r="I84" s="166" t="str">
        <f t="shared" si="42"/>
        <v>NON-CITY PROGRAM BUDGET</v>
      </c>
      <c r="J84" s="166" t="str">
        <f t="shared" si="42"/>
        <v>HSGP
MID-YEAR EXPEND.</v>
      </c>
      <c r="K84" s="166" t="str">
        <f t="shared" si="42"/>
        <v>HSGP
YEAR-END EXPEND.</v>
      </c>
      <c r="L84" s="166" t="str">
        <f t="shared" si="42"/>
        <v>HSGP TOTAL EXPEND.</v>
      </c>
      <c r="M84" s="21" t="str">
        <f t="shared" si="42"/>
        <v>HSGP PERCENT EXPENDED</v>
      </c>
      <c r="N84" s="97" t="str">
        <f t="shared" si="42"/>
        <v>YEAR-END
 TOTAL PROGRAM EXPEND.</v>
      </c>
    </row>
    <row r="85" spans="1:14" x14ac:dyDescent="0.2">
      <c r="A85" s="198"/>
      <c r="B85" s="199"/>
      <c r="C85" s="107"/>
      <c r="D85" s="200"/>
      <c r="E85" s="201"/>
      <c r="F85" s="188"/>
      <c r="G85" s="103">
        <v>0</v>
      </c>
      <c r="H85" s="103">
        <v>0</v>
      </c>
      <c r="I85" s="68">
        <f t="shared" ref="I85" si="43">G85-H85</f>
        <v>0</v>
      </c>
      <c r="J85" s="172">
        <v>0</v>
      </c>
      <c r="K85" s="172">
        <v>0</v>
      </c>
      <c r="L85" s="68">
        <f t="shared" ref="L85" si="44">SUM(J85:K85)</f>
        <v>0</v>
      </c>
      <c r="M85" s="15" t="str">
        <f t="shared" ref="M85" si="45">IFERROR(L85/H85,"N/A")</f>
        <v>N/A</v>
      </c>
      <c r="N85" s="189">
        <v>0</v>
      </c>
    </row>
    <row r="86" spans="1:14" x14ac:dyDescent="0.2">
      <c r="A86" s="198"/>
      <c r="B86" s="199"/>
      <c r="C86" s="107"/>
      <c r="D86" s="200"/>
      <c r="E86" s="201"/>
      <c r="F86" s="188"/>
      <c r="G86" s="103">
        <v>0</v>
      </c>
      <c r="H86" s="103">
        <v>0</v>
      </c>
      <c r="I86" s="68">
        <f t="shared" ref="I86:I87" si="46">G86-H86</f>
        <v>0</v>
      </c>
      <c r="J86" s="172">
        <v>0</v>
      </c>
      <c r="K86" s="172">
        <v>0</v>
      </c>
      <c r="L86" s="68">
        <f t="shared" ref="L86:L87" si="47">SUM(J86:K86)</f>
        <v>0</v>
      </c>
      <c r="M86" s="15" t="str">
        <f t="shared" ref="M86:M87" si="48">IFERROR(L86/H86,"N/A")</f>
        <v>N/A</v>
      </c>
      <c r="N86" s="189">
        <v>0</v>
      </c>
    </row>
    <row r="87" spans="1:14" x14ac:dyDescent="0.2">
      <c r="A87" s="198"/>
      <c r="B87" s="199"/>
      <c r="C87" s="108"/>
      <c r="D87" s="204"/>
      <c r="E87" s="205"/>
      <c r="F87" s="188"/>
      <c r="G87" s="104">
        <v>0</v>
      </c>
      <c r="H87" s="104">
        <v>0</v>
      </c>
      <c r="I87" s="75">
        <f t="shared" si="46"/>
        <v>0</v>
      </c>
      <c r="J87" s="202">
        <v>0</v>
      </c>
      <c r="K87" s="202">
        <v>0</v>
      </c>
      <c r="L87" s="72">
        <f t="shared" si="47"/>
        <v>0</v>
      </c>
      <c r="M87" s="14" t="str">
        <f t="shared" si="48"/>
        <v>N/A</v>
      </c>
      <c r="N87" s="191">
        <v>0</v>
      </c>
    </row>
    <row r="88" spans="1:14" ht="13.5" thickBot="1" x14ac:dyDescent="0.25">
      <c r="A88" s="133"/>
      <c r="B88" s="134"/>
      <c r="C88" s="195" t="s">
        <v>85</v>
      </c>
      <c r="D88" s="196"/>
      <c r="E88" s="196"/>
      <c r="F88" s="197"/>
      <c r="G88" s="73">
        <f t="shared" ref="G88:L88" si="49">SUM(G85:G87)</f>
        <v>0</v>
      </c>
      <c r="H88" s="73">
        <f t="shared" si="49"/>
        <v>0</v>
      </c>
      <c r="I88" s="73">
        <f t="shared" si="49"/>
        <v>0</v>
      </c>
      <c r="J88" s="73">
        <f t="shared" si="49"/>
        <v>0</v>
      </c>
      <c r="K88" s="73">
        <f t="shared" si="49"/>
        <v>0</v>
      </c>
      <c r="L88" s="73">
        <f t="shared" si="49"/>
        <v>0</v>
      </c>
      <c r="M88" s="22" t="str">
        <f>IFERROR(L88/H88,"N/A")</f>
        <v>N/A</v>
      </c>
      <c r="N88" s="74">
        <f>SUM(N85:N87)</f>
        <v>0</v>
      </c>
    </row>
    <row r="89" spans="1:14" ht="13.5" thickBot="1" x14ac:dyDescent="0.25"/>
    <row r="90" spans="1:14" s="163" customFormat="1" x14ac:dyDescent="0.2">
      <c r="A90" s="180" t="s">
        <v>86</v>
      </c>
      <c r="B90" s="156"/>
      <c r="C90" s="156"/>
      <c r="D90" s="156"/>
      <c r="E90" s="156"/>
      <c r="F90" s="157"/>
      <c r="G90" s="158"/>
      <c r="H90" s="158"/>
      <c r="I90" s="158"/>
      <c r="J90" s="158"/>
      <c r="K90" s="158"/>
      <c r="L90" s="158"/>
      <c r="M90" s="4"/>
      <c r="N90" s="3"/>
    </row>
    <row r="91" spans="1:14" x14ac:dyDescent="0.2">
      <c r="A91" s="159" t="s">
        <v>87</v>
      </c>
      <c r="B91" s="160"/>
      <c r="C91" s="160"/>
      <c r="D91" s="160"/>
      <c r="E91" s="160"/>
      <c r="F91" s="161"/>
      <c r="G91" s="162"/>
      <c r="H91" s="162"/>
      <c r="I91" s="162"/>
      <c r="J91" s="162"/>
      <c r="K91" s="162"/>
      <c r="L91" s="162"/>
      <c r="M91" s="6"/>
      <c r="N91" s="5"/>
    </row>
    <row r="92" spans="1:14" ht="33.75" x14ac:dyDescent="0.2">
      <c r="A92" s="181" t="s">
        <v>73</v>
      </c>
      <c r="B92" s="182"/>
      <c r="C92" s="183"/>
      <c r="D92" s="183"/>
      <c r="E92" s="183"/>
      <c r="F92" s="183"/>
      <c r="G92" s="166" t="str">
        <f>G$18</f>
        <v>TOTAL
PROGRAM
BUDGET</v>
      </c>
      <c r="H92" s="166" t="str">
        <f t="shared" ref="H92:N92" si="50">H$18</f>
        <v>HSGP GRANT
BUDGET</v>
      </c>
      <c r="I92" s="166" t="str">
        <f t="shared" si="50"/>
        <v>NON-CITY PROGRAM BUDGET</v>
      </c>
      <c r="J92" s="166" t="str">
        <f t="shared" si="50"/>
        <v>HSGP
MID-YEAR EXPEND.</v>
      </c>
      <c r="K92" s="166" t="str">
        <f t="shared" si="50"/>
        <v>HSGP
YEAR-END EXPEND.</v>
      </c>
      <c r="L92" s="166" t="str">
        <f t="shared" si="50"/>
        <v>HSGP TOTAL EXPEND.</v>
      </c>
      <c r="M92" s="21" t="str">
        <f t="shared" si="50"/>
        <v>HSGP PERCENT EXPENDED</v>
      </c>
      <c r="N92" s="97" t="str">
        <f t="shared" si="50"/>
        <v>YEAR-END
 TOTAL PROGRAM EXPEND.</v>
      </c>
    </row>
    <row r="93" spans="1:14" x14ac:dyDescent="0.2">
      <c r="A93" s="206"/>
      <c r="B93" s="199"/>
      <c r="C93" s="107"/>
      <c r="D93" s="200"/>
      <c r="E93" s="201"/>
      <c r="F93" s="188"/>
      <c r="G93" s="103">
        <v>0</v>
      </c>
      <c r="H93" s="103">
        <v>0</v>
      </c>
      <c r="I93" s="68">
        <f t="shared" ref="I93:I95" si="51">G93-H93</f>
        <v>0</v>
      </c>
      <c r="J93" s="172">
        <v>0</v>
      </c>
      <c r="K93" s="172">
        <v>0</v>
      </c>
      <c r="L93" s="68">
        <f t="shared" ref="L93:L95" si="52">SUM(J93:K93)</f>
        <v>0</v>
      </c>
      <c r="M93" s="15" t="str">
        <f t="shared" ref="M93:M95" si="53">IFERROR(L93/H93,"N/A")</f>
        <v>N/A</v>
      </c>
      <c r="N93" s="189">
        <v>0</v>
      </c>
    </row>
    <row r="94" spans="1:14" x14ac:dyDescent="0.2">
      <c r="A94" s="198"/>
      <c r="B94" s="199"/>
      <c r="C94" s="107"/>
      <c r="D94" s="200"/>
      <c r="E94" s="201"/>
      <c r="F94" s="188"/>
      <c r="G94" s="103">
        <v>0</v>
      </c>
      <c r="H94" s="103">
        <v>0</v>
      </c>
      <c r="I94" s="68">
        <f t="shared" si="51"/>
        <v>0</v>
      </c>
      <c r="J94" s="172">
        <v>0</v>
      </c>
      <c r="K94" s="172">
        <v>0</v>
      </c>
      <c r="L94" s="68">
        <f t="shared" si="52"/>
        <v>0</v>
      </c>
      <c r="M94" s="15" t="str">
        <f t="shared" si="53"/>
        <v>N/A</v>
      </c>
      <c r="N94" s="189">
        <v>0</v>
      </c>
    </row>
    <row r="95" spans="1:14" x14ac:dyDescent="0.2">
      <c r="A95" s="198"/>
      <c r="B95" s="199"/>
      <c r="C95" s="108"/>
      <c r="D95" s="204"/>
      <c r="E95" s="205"/>
      <c r="F95" s="188"/>
      <c r="G95" s="103">
        <v>0</v>
      </c>
      <c r="H95" s="103">
        <v>0</v>
      </c>
      <c r="I95" s="68">
        <f t="shared" si="51"/>
        <v>0</v>
      </c>
      <c r="J95" s="172">
        <v>0</v>
      </c>
      <c r="K95" s="172">
        <v>0</v>
      </c>
      <c r="L95" s="68">
        <f t="shared" si="52"/>
        <v>0</v>
      </c>
      <c r="M95" s="15" t="str">
        <f t="shared" si="53"/>
        <v>N/A</v>
      </c>
      <c r="N95" s="189">
        <v>0</v>
      </c>
    </row>
    <row r="96" spans="1:14" ht="13.5" thickBot="1" x14ac:dyDescent="0.25">
      <c r="A96" s="133"/>
      <c r="B96" s="134"/>
      <c r="C96" s="195" t="s">
        <v>88</v>
      </c>
      <c r="D96" s="196"/>
      <c r="E96" s="196"/>
      <c r="F96" s="197"/>
      <c r="G96" s="73">
        <f t="shared" ref="G96:L96" si="54">SUM(G93:G95)</f>
        <v>0</v>
      </c>
      <c r="H96" s="73">
        <f t="shared" si="54"/>
        <v>0</v>
      </c>
      <c r="I96" s="73">
        <f t="shared" si="54"/>
        <v>0</v>
      </c>
      <c r="J96" s="73">
        <f t="shared" si="54"/>
        <v>0</v>
      </c>
      <c r="K96" s="73">
        <f t="shared" si="54"/>
        <v>0</v>
      </c>
      <c r="L96" s="73">
        <f t="shared" si="54"/>
        <v>0</v>
      </c>
      <c r="M96" s="22" t="str">
        <f>IFERROR(L96/H96,"N/A")</f>
        <v>N/A</v>
      </c>
      <c r="N96" s="74">
        <f>SUM(N93:N95)</f>
        <v>0</v>
      </c>
    </row>
    <row r="97" spans="1:14" ht="13.5" thickBot="1" x14ac:dyDescent="0.25"/>
    <row r="98" spans="1:14" s="163" customFormat="1" x14ac:dyDescent="0.2">
      <c r="A98" s="180" t="s">
        <v>89</v>
      </c>
      <c r="B98" s="156"/>
      <c r="C98" s="156"/>
      <c r="D98" s="156"/>
      <c r="E98" s="156"/>
      <c r="F98" s="157"/>
      <c r="G98" s="158"/>
      <c r="H98" s="158"/>
      <c r="I98" s="158"/>
      <c r="J98" s="158"/>
      <c r="K98" s="158"/>
      <c r="L98" s="158"/>
      <c r="M98" s="4"/>
      <c r="N98" s="3"/>
    </row>
    <row r="99" spans="1:14" s="163" customFormat="1" ht="11.25" x14ac:dyDescent="0.2">
      <c r="A99" s="159" t="s">
        <v>90</v>
      </c>
      <c r="B99" s="207"/>
      <c r="C99" s="207"/>
      <c r="D99" s="207"/>
      <c r="E99" s="207"/>
      <c r="F99" s="161"/>
      <c r="G99" s="161"/>
      <c r="H99" s="161"/>
      <c r="I99" s="161"/>
      <c r="J99" s="161"/>
      <c r="K99" s="161"/>
      <c r="L99" s="161"/>
      <c r="M99" s="60"/>
      <c r="N99" s="208"/>
    </row>
    <row r="100" spans="1:14" s="163" customFormat="1" ht="11.25" x14ac:dyDescent="0.2">
      <c r="A100" s="209" t="s">
        <v>91</v>
      </c>
      <c r="B100" s="207"/>
      <c r="C100" s="207"/>
      <c r="D100" s="207"/>
      <c r="E100" s="207"/>
      <c r="F100" s="161"/>
      <c r="G100" s="161"/>
      <c r="H100" s="161"/>
      <c r="I100" s="161"/>
      <c r="J100" s="161"/>
      <c r="K100" s="161"/>
      <c r="L100" s="161"/>
      <c r="M100" s="60"/>
      <c r="N100" s="208"/>
    </row>
    <row r="101" spans="1:14" s="163" customFormat="1" ht="12" x14ac:dyDescent="0.2">
      <c r="A101" s="210" t="s">
        <v>92</v>
      </c>
      <c r="B101" s="207"/>
      <c r="C101" s="207"/>
      <c r="D101" s="207"/>
      <c r="E101" s="207"/>
      <c r="F101" s="207"/>
      <c r="G101" s="23"/>
      <c r="H101" s="23"/>
      <c r="I101" s="23"/>
      <c r="J101" s="23"/>
      <c r="K101" s="23"/>
      <c r="L101" s="23"/>
      <c r="M101" s="24"/>
      <c r="N101" s="25"/>
    </row>
    <row r="102" spans="1:14" ht="34.5" thickBot="1" x14ac:dyDescent="0.25">
      <c r="A102" s="181" t="s">
        <v>73</v>
      </c>
      <c r="B102" s="182"/>
      <c r="C102" s="183"/>
      <c r="D102" s="183"/>
      <c r="E102" s="183"/>
      <c r="F102" s="183"/>
      <c r="G102" s="166" t="str">
        <f>G$18</f>
        <v>TOTAL
PROGRAM
BUDGET</v>
      </c>
      <c r="H102" s="166" t="str">
        <f t="shared" ref="H102:N102" si="55">H$18</f>
        <v>HSGP GRANT
BUDGET</v>
      </c>
      <c r="I102" s="166" t="str">
        <f t="shared" si="55"/>
        <v>NON-CITY PROGRAM BUDGET</v>
      </c>
      <c r="J102" s="166" t="str">
        <f t="shared" si="55"/>
        <v>HSGP
MID-YEAR EXPEND.</v>
      </c>
      <c r="K102" s="166" t="str">
        <f t="shared" si="55"/>
        <v>HSGP
YEAR-END EXPEND.</v>
      </c>
      <c r="L102" s="166" t="str">
        <f t="shared" si="55"/>
        <v>HSGP TOTAL EXPEND.</v>
      </c>
      <c r="M102" s="21" t="str">
        <f t="shared" si="55"/>
        <v>HSGP PERCENT EXPENDED</v>
      </c>
      <c r="N102" s="97" t="str">
        <f t="shared" si="55"/>
        <v>YEAR-END
 TOTAL PROGRAM EXPEND.</v>
      </c>
    </row>
    <row r="103" spans="1:14" ht="13.5" thickBot="1" x14ac:dyDescent="0.25">
      <c r="A103" s="211" t="s">
        <v>93</v>
      </c>
      <c r="B103" s="212"/>
      <c r="C103" s="109"/>
      <c r="D103" s="188"/>
      <c r="E103" s="213" t="s">
        <v>94</v>
      </c>
      <c r="F103" s="214">
        <f>IFERROR(H105/H107,"N/A")</f>
        <v>2.5951557093425604E-2</v>
      </c>
      <c r="G103" s="104">
        <v>9500</v>
      </c>
      <c r="H103" s="104">
        <v>3000</v>
      </c>
      <c r="I103" s="75">
        <f>G103-H103</f>
        <v>6500</v>
      </c>
      <c r="J103" s="202">
        <v>1500</v>
      </c>
      <c r="K103" s="202">
        <v>1500</v>
      </c>
      <c r="L103" s="68">
        <f>SUM(J103:K103)</f>
        <v>3000</v>
      </c>
      <c r="M103" s="15">
        <f>IFERROR(L103/H103,"N/A")</f>
        <v>1</v>
      </c>
      <c r="N103" s="189">
        <v>9500</v>
      </c>
    </row>
    <row r="104" spans="1:14" ht="13.5" thickBot="1" x14ac:dyDescent="0.25">
      <c r="A104" s="215"/>
      <c r="B104" s="212"/>
      <c r="C104" s="110"/>
      <c r="D104" s="188"/>
      <c r="E104" s="213"/>
      <c r="F104" s="214"/>
      <c r="G104" s="104">
        <v>0</v>
      </c>
      <c r="H104" s="104">
        <v>0</v>
      </c>
      <c r="I104" s="75">
        <f t="shared" ref="I104" si="56">G104-H104</f>
        <v>0</v>
      </c>
      <c r="J104" s="202">
        <v>0</v>
      </c>
      <c r="K104" s="202">
        <v>0</v>
      </c>
      <c r="L104" s="75">
        <f>SUM(J104:K104)</f>
        <v>0</v>
      </c>
      <c r="M104" s="20" t="str">
        <f>IFERROR(L104/H104,"N/A")</f>
        <v>N/A</v>
      </c>
      <c r="N104" s="216">
        <v>0</v>
      </c>
    </row>
    <row r="105" spans="1:14" ht="13.5" thickBot="1" x14ac:dyDescent="0.25">
      <c r="A105" s="133"/>
      <c r="B105" s="134"/>
      <c r="C105" s="195" t="s">
        <v>95</v>
      </c>
      <c r="D105" s="196"/>
      <c r="E105" s="196"/>
      <c r="F105" s="217"/>
      <c r="G105" s="76">
        <f>SUM(G103:G104)</f>
        <v>9500</v>
      </c>
      <c r="H105" s="76">
        <f>SUM(H103:H104)</f>
        <v>3000</v>
      </c>
      <c r="I105" s="76">
        <f>SUM(I103:I104)</f>
        <v>6500</v>
      </c>
      <c r="J105" s="76">
        <f t="shared" ref="J105:L105" si="57">SUM(J103:J104)</f>
        <v>1500</v>
      </c>
      <c r="K105" s="76">
        <f t="shared" si="57"/>
        <v>1500</v>
      </c>
      <c r="L105" s="76">
        <f t="shared" si="57"/>
        <v>3000</v>
      </c>
      <c r="M105" s="67">
        <f>IFERROR(L105/H105,"N/A")</f>
        <v>1</v>
      </c>
      <c r="N105" s="77">
        <f>SUM(N103:N104)</f>
        <v>9500</v>
      </c>
    </row>
    <row r="106" spans="1:14" ht="13.5" thickBot="1" x14ac:dyDescent="0.25"/>
    <row r="107" spans="1:14" ht="15.75" thickBot="1" x14ac:dyDescent="0.3">
      <c r="A107" s="218"/>
      <c r="B107" s="219"/>
      <c r="C107" s="220" t="s">
        <v>96</v>
      </c>
      <c r="D107" s="219"/>
      <c r="E107" s="219"/>
      <c r="F107" s="221"/>
      <c r="G107" s="78">
        <f t="shared" ref="G107:L107" si="58">SUM(G105,G96,G88,G80,G72,G64,G56)</f>
        <v>179599.78</v>
      </c>
      <c r="H107" s="78">
        <f t="shared" si="58"/>
        <v>115600</v>
      </c>
      <c r="I107" s="78">
        <f t="shared" si="58"/>
        <v>63999.78</v>
      </c>
      <c r="J107" s="78">
        <f t="shared" si="58"/>
        <v>77050</v>
      </c>
      <c r="K107" s="78">
        <f t="shared" si="58"/>
        <v>38550</v>
      </c>
      <c r="L107" s="78">
        <f t="shared" si="58"/>
        <v>115600</v>
      </c>
      <c r="M107" s="2">
        <f>IFERROR(L107/H107,"N/A")</f>
        <v>1</v>
      </c>
      <c r="N107" s="79">
        <f>SUM(N105,N96,N88,N80,N72,N64,N56)</f>
        <v>179600</v>
      </c>
    </row>
    <row r="108" spans="1:14" ht="13.5" thickBot="1" x14ac:dyDescent="0.25">
      <c r="A108" s="13"/>
      <c r="F108" s="34"/>
    </row>
    <row r="109" spans="1:14" x14ac:dyDescent="0.2">
      <c r="A109" s="312" t="s">
        <v>97</v>
      </c>
      <c r="B109" s="313"/>
      <c r="C109" s="313"/>
      <c r="D109" s="313"/>
      <c r="E109" s="313"/>
      <c r="F109" s="313"/>
      <c r="G109" s="313"/>
      <c r="H109" s="313"/>
      <c r="I109" s="313"/>
      <c r="J109" s="313"/>
      <c r="K109" s="313"/>
      <c r="L109" s="313"/>
      <c r="M109" s="313"/>
      <c r="N109" s="314"/>
    </row>
    <row r="110" spans="1:14" ht="13.5" thickBot="1" x14ac:dyDescent="0.25">
      <c r="A110" s="315"/>
      <c r="B110" s="316"/>
      <c r="C110" s="316"/>
      <c r="D110" s="316"/>
      <c r="E110" s="316"/>
      <c r="F110" s="316"/>
      <c r="G110" s="316"/>
      <c r="H110" s="316"/>
      <c r="I110" s="316"/>
      <c r="J110" s="316"/>
      <c r="K110" s="316"/>
      <c r="L110" s="316"/>
      <c r="M110" s="316"/>
      <c r="N110" s="317"/>
    </row>
  </sheetData>
  <sheetProtection algorithmName="SHA-512" hashValue="2Uef56wn4pa9Ob8nmYj5vDwkSp0dEIIM+hgI2rF3Q4dfDBwD4sPoLyv1GANCwJekdvoT5JnZYMB4AsgHK3D5bA==" saltValue="8mB9T7NlTdkpRMGI8Lllig==" spinCount="100000" sheet="1" objects="1" scenarios="1"/>
  <mergeCells count="8">
    <mergeCell ref="A15:N15"/>
    <mergeCell ref="A109:N110"/>
    <mergeCell ref="A5:N5"/>
    <mergeCell ref="A6:N6"/>
    <mergeCell ref="A10:N10"/>
    <mergeCell ref="A13:N13"/>
    <mergeCell ref="A14:N14"/>
    <mergeCell ref="A11:N11"/>
  </mergeCells>
  <dataValidations count="6">
    <dataValidation type="list" allowBlank="1" showInputMessage="1" showErrorMessage="1" sqref="C55" xr:uid="{E8917A60-1419-4F9A-B6C6-A810ABD61BD0}">
      <formula1>$C$40:$C$42</formula1>
    </dataValidation>
    <dataValidation type="list" allowBlank="1" showInputMessage="1" showErrorMessage="1" sqref="B23" xr:uid="{7E84088A-DFF0-4C4F-BC95-9EB1D5BF4294}">
      <formula1>$A$40:$A$42</formula1>
    </dataValidation>
    <dataValidation type="decimal" errorStyle="warning" allowBlank="1" showInputMessage="1" showErrorMessage="1" errorTitle="VARIANCE REPORT REQUIRED" error="Percentages below 90% or over 110% require a brief explanation in the VARIANCE REPORT/NOTES column." sqref="M19:M26 M39:M41" xr:uid="{8E8C12C1-7DF3-4511-A6ED-95B68156305D}">
      <formula1>0.9</formula1>
      <formula2>1.1</formula2>
    </dataValidation>
    <dataValidation type="decimal" errorStyle="warning" allowBlank="1" showErrorMessage="1" errorTitle="DOCUMENTATION REQUIRED" error="Rates between 10-15%: please provide either Cost Allocation Plan OR Federally-approved Indirect Cost Rate_x000a__x000a_Rates over 15%: please provide Federally-approved Indirect Cost Rate" sqref="F103:F104" xr:uid="{4496E346-E54B-4131-8896-07DE0B6BE27F}">
      <formula1>0</formula1>
      <formula2>0.15</formula2>
    </dataValidation>
    <dataValidation type="list" allowBlank="1" showInputMessage="1" showErrorMessage="1" sqref="C48:C54" xr:uid="{7D3329FF-CC4D-4A46-86BB-51AE24E339E0}">
      <formula1>$C$19:$C$21</formula1>
    </dataValidation>
    <dataValidation type="decimal" errorStyle="warning" allowBlank="1" showInputMessage="1" showErrorMessage="1" errorTitle="VARIANCE REPORT REQUIRED" error="Percentages below 90% or above 110% require an explanation in the VARIANCE REPORT/NOTES column." sqref="M48:M55" xr:uid="{8E534A88-170D-4D7E-81D6-86EEB1903CF5}">
      <formula1>0.9</formula1>
      <formula2>1.1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DBB9-4966-4B79-9CA1-60FCFD6846E2}">
  <sheetPr>
    <tabColor rgb="FFFFC000"/>
  </sheetPr>
  <dimension ref="A1:N69"/>
  <sheetViews>
    <sheetView tabSelected="1" zoomScaleNormal="100" workbookViewId="0">
      <selection activeCell="E13" sqref="E13"/>
    </sheetView>
  </sheetViews>
  <sheetFormatPr defaultColWidth="8.85546875" defaultRowHeight="12.75" x14ac:dyDescent="0.2"/>
  <cols>
    <col min="1" max="1" width="53.7109375" style="304" customWidth="1"/>
    <col min="2" max="8" width="19.7109375" style="305" customWidth="1"/>
    <col min="9" max="11" width="17.28515625" style="268" customWidth="1"/>
    <col min="12" max="12" width="17.140625" style="35" customWidth="1"/>
    <col min="13" max="13" width="14.5703125" style="35" bestFit="1" customWidth="1"/>
    <col min="14" max="14" width="16.85546875" style="35" bestFit="1" customWidth="1"/>
    <col min="15" max="16384" width="8.85546875" style="35"/>
  </cols>
  <sheetData>
    <row r="1" spans="1:11" ht="18" x14ac:dyDescent="0.2">
      <c r="A1" s="222" t="s">
        <v>14</v>
      </c>
      <c r="B1" s="266"/>
      <c r="C1" s="267"/>
      <c r="D1" s="223"/>
      <c r="E1" s="223"/>
      <c r="F1" s="223"/>
      <c r="G1" s="223"/>
      <c r="H1" s="223"/>
    </row>
    <row r="2" spans="1:11" ht="18" x14ac:dyDescent="0.2">
      <c r="A2" s="222" t="s">
        <v>98</v>
      </c>
      <c r="B2" s="226"/>
      <c r="C2" s="226"/>
      <c r="D2" s="227"/>
      <c r="E2" s="227"/>
      <c r="F2" s="227"/>
      <c r="G2" s="227"/>
      <c r="H2" s="227"/>
      <c r="I2" s="226"/>
      <c r="J2" s="226"/>
      <c r="K2" s="226"/>
    </row>
    <row r="3" spans="1:11" ht="18" x14ac:dyDescent="0.2">
      <c r="A3" s="222"/>
      <c r="B3" s="226"/>
      <c r="C3" s="226"/>
      <c r="D3" s="227"/>
      <c r="E3" s="227"/>
      <c r="F3" s="227"/>
      <c r="G3" s="227"/>
      <c r="H3" s="227"/>
      <c r="I3" s="226"/>
      <c r="J3" s="226"/>
      <c r="K3" s="226"/>
    </row>
    <row r="4" spans="1:11" ht="18" x14ac:dyDescent="0.2">
      <c r="A4" s="269" t="s">
        <v>99</v>
      </c>
      <c r="B4" s="226"/>
      <c r="C4" s="226"/>
      <c r="D4" s="227"/>
      <c r="E4" s="227"/>
      <c r="F4" s="227"/>
      <c r="G4" s="227"/>
      <c r="H4" s="227"/>
      <c r="I4" s="226"/>
      <c r="J4" s="226"/>
      <c r="K4" s="226"/>
    </row>
    <row r="5" spans="1:11" ht="14.25" customHeight="1" x14ac:dyDescent="0.2">
      <c r="A5" s="270" t="s">
        <v>100</v>
      </c>
      <c r="B5" s="271"/>
      <c r="C5" s="271"/>
      <c r="D5" s="271"/>
      <c r="E5" s="271"/>
      <c r="F5" s="271"/>
      <c r="G5" s="272"/>
      <c r="H5" s="271"/>
      <c r="I5" s="271"/>
      <c r="J5" s="271"/>
    </row>
    <row r="6" spans="1:11" ht="14.25" customHeight="1" x14ac:dyDescent="0.2">
      <c r="A6" s="270" t="s">
        <v>101</v>
      </c>
      <c r="B6" s="271"/>
      <c r="C6" s="271"/>
      <c r="D6" s="271"/>
      <c r="E6" s="271"/>
      <c r="F6" s="271"/>
      <c r="G6" s="272"/>
      <c r="H6" s="271"/>
      <c r="I6" s="271"/>
      <c r="J6" s="271"/>
    </row>
    <row r="7" spans="1:11" ht="14.25" customHeight="1" x14ac:dyDescent="0.2">
      <c r="A7" s="273"/>
      <c r="B7" s="271"/>
      <c r="C7" s="271"/>
      <c r="D7" s="271"/>
      <c r="E7" s="271"/>
      <c r="F7" s="271"/>
      <c r="G7" s="272"/>
      <c r="H7" s="271"/>
      <c r="I7" s="271"/>
      <c r="J7" s="271"/>
    </row>
    <row r="8" spans="1:11" s="270" customFormat="1" ht="30" x14ac:dyDescent="0.2">
      <c r="A8" s="274" t="s">
        <v>102</v>
      </c>
      <c r="B8" s="275" t="s">
        <v>103</v>
      </c>
      <c r="C8" s="275" t="s">
        <v>104</v>
      </c>
      <c r="D8" s="275" t="s">
        <v>105</v>
      </c>
      <c r="E8" s="273"/>
      <c r="F8" s="273"/>
      <c r="H8" s="273"/>
      <c r="J8" s="273"/>
      <c r="K8" s="273"/>
    </row>
    <row r="9" spans="1:11" s="270" customFormat="1" ht="14.25" x14ac:dyDescent="0.2">
      <c r="A9" s="276" t="s">
        <v>106</v>
      </c>
      <c r="B9" s="277">
        <v>265</v>
      </c>
      <c r="C9" s="278">
        <v>51</v>
      </c>
      <c r="D9" s="279">
        <v>269</v>
      </c>
      <c r="E9" s="273"/>
      <c r="F9" s="273"/>
      <c r="G9" s="273"/>
      <c r="H9" s="273"/>
      <c r="J9" s="273"/>
      <c r="K9" s="273"/>
    </row>
    <row r="10" spans="1:11" s="270" customFormat="1" ht="14.25" x14ac:dyDescent="0.2">
      <c r="A10" s="276" t="s">
        <v>107</v>
      </c>
      <c r="B10" s="277">
        <v>265</v>
      </c>
      <c r="C10" s="280">
        <v>51</v>
      </c>
      <c r="D10" s="279">
        <v>269</v>
      </c>
      <c r="E10" s="273"/>
      <c r="F10" s="273"/>
      <c r="G10" s="273"/>
      <c r="H10" s="273"/>
      <c r="J10" s="273"/>
      <c r="K10" s="273"/>
    </row>
    <row r="11" spans="1:11" s="270" customFormat="1" ht="14.25" x14ac:dyDescent="0.2">
      <c r="A11" s="276" t="s">
        <v>108</v>
      </c>
      <c r="B11" s="273"/>
      <c r="C11" s="280">
        <v>51</v>
      </c>
      <c r="D11" s="279">
        <v>269</v>
      </c>
      <c r="E11" s="273"/>
      <c r="F11" s="273"/>
      <c r="G11" s="273"/>
      <c r="H11" s="273"/>
      <c r="J11" s="273"/>
      <c r="K11" s="273"/>
    </row>
    <row r="12" spans="1:11" s="270" customFormat="1" ht="14.25" x14ac:dyDescent="0.2">
      <c r="A12" s="276" t="s">
        <v>109</v>
      </c>
      <c r="B12" s="273"/>
      <c r="C12" s="279"/>
      <c r="D12" s="279">
        <v>2</v>
      </c>
      <c r="E12" s="273"/>
      <c r="F12" s="273"/>
      <c r="G12" s="273"/>
      <c r="H12" s="273"/>
      <c r="J12" s="273"/>
      <c r="K12" s="273"/>
    </row>
    <row r="13" spans="1:11" s="270" customFormat="1" ht="14.25" x14ac:dyDescent="0.2">
      <c r="A13" s="276" t="s">
        <v>110</v>
      </c>
      <c r="B13" s="273"/>
      <c r="C13" s="279"/>
      <c r="D13" s="279">
        <v>5</v>
      </c>
      <c r="E13" s="273"/>
      <c r="F13" s="273"/>
      <c r="G13" s="273"/>
      <c r="H13" s="273"/>
      <c r="J13" s="273"/>
      <c r="K13" s="273"/>
    </row>
    <row r="14" spans="1:11" s="270" customFormat="1" ht="14.25" x14ac:dyDescent="0.2">
      <c r="A14" s="276" t="s">
        <v>111</v>
      </c>
      <c r="B14" s="273"/>
      <c r="C14" s="279"/>
      <c r="D14" s="279">
        <v>2</v>
      </c>
      <c r="E14" s="273"/>
      <c r="F14" s="273"/>
      <c r="G14" s="273"/>
      <c r="H14" s="273"/>
      <c r="J14" s="273"/>
      <c r="K14" s="273"/>
    </row>
    <row r="15" spans="1:11" s="270" customFormat="1" ht="14.25" x14ac:dyDescent="0.2">
      <c r="A15" s="276" t="s">
        <v>112</v>
      </c>
      <c r="B15" s="273"/>
      <c r="C15" s="279"/>
      <c r="D15" s="279">
        <v>123</v>
      </c>
      <c r="E15" s="273"/>
      <c r="F15" s="273"/>
      <c r="G15" s="273"/>
      <c r="H15" s="273"/>
      <c r="J15" s="273"/>
      <c r="K15" s="273"/>
    </row>
    <row r="16" spans="1:11" s="270" customFormat="1" ht="14.25" x14ac:dyDescent="0.2">
      <c r="A16" s="281"/>
      <c r="B16" s="282"/>
      <c r="C16" s="282"/>
      <c r="D16" s="282"/>
      <c r="F16" s="273"/>
      <c r="G16" s="273"/>
      <c r="H16" s="282"/>
      <c r="I16" s="282"/>
    </row>
    <row r="17" spans="1:11" s="270" customFormat="1" ht="14.25" x14ac:dyDescent="0.2">
      <c r="A17" s="281"/>
      <c r="B17" s="282"/>
      <c r="C17" s="282"/>
      <c r="D17" s="282"/>
      <c r="F17" s="273"/>
      <c r="G17" s="273"/>
      <c r="H17" s="282"/>
      <c r="I17" s="282"/>
    </row>
    <row r="18" spans="1:11" s="270" customFormat="1" ht="16.5" customHeight="1" x14ac:dyDescent="0.2">
      <c r="A18" s="332" t="s">
        <v>113</v>
      </c>
      <c r="B18" s="334" t="s">
        <v>104</v>
      </c>
      <c r="C18" s="335"/>
      <c r="D18" s="336"/>
      <c r="E18" s="334" t="s">
        <v>105</v>
      </c>
      <c r="F18" s="335"/>
      <c r="G18" s="336"/>
    </row>
    <row r="19" spans="1:11" s="270" customFormat="1" ht="45" x14ac:dyDescent="0.2">
      <c r="A19" s="332"/>
      <c r="B19" s="275" t="s">
        <v>114</v>
      </c>
      <c r="C19" s="275" t="s">
        <v>115</v>
      </c>
      <c r="D19" s="275" t="s">
        <v>116</v>
      </c>
      <c r="E19" s="275" t="s">
        <v>114</v>
      </c>
      <c r="F19" s="275" t="s">
        <v>115</v>
      </c>
      <c r="G19" s="275" t="s">
        <v>116</v>
      </c>
      <c r="H19" s="273"/>
    </row>
    <row r="20" spans="1:11" s="270" customFormat="1" ht="14.25" x14ac:dyDescent="0.2">
      <c r="A20" s="276" t="s">
        <v>117</v>
      </c>
      <c r="B20" s="279"/>
      <c r="C20" s="283">
        <v>1</v>
      </c>
      <c r="D20" s="279"/>
      <c r="E20" s="279"/>
      <c r="F20" s="279"/>
      <c r="G20" s="279"/>
      <c r="H20" s="273"/>
    </row>
    <row r="21" spans="1:11" s="270" customFormat="1" ht="14.25" x14ac:dyDescent="0.2">
      <c r="A21" s="276" t="s">
        <v>118</v>
      </c>
      <c r="B21" s="279"/>
      <c r="C21" s="284">
        <v>5</v>
      </c>
      <c r="D21" s="279"/>
      <c r="E21" s="279"/>
      <c r="F21" s="279">
        <v>10</v>
      </c>
      <c r="G21" s="279"/>
      <c r="H21" s="273"/>
    </row>
    <row r="22" spans="1:11" s="270" customFormat="1" ht="14.25" x14ac:dyDescent="0.2">
      <c r="A22" s="276" t="s">
        <v>119</v>
      </c>
      <c r="B22" s="279"/>
      <c r="C22" s="284">
        <v>8</v>
      </c>
      <c r="D22" s="279"/>
      <c r="E22" s="279"/>
      <c r="F22" s="279">
        <v>14</v>
      </c>
      <c r="G22" s="279"/>
      <c r="H22" s="273"/>
    </row>
    <row r="23" spans="1:11" s="270" customFormat="1" ht="14.25" x14ac:dyDescent="0.2">
      <c r="A23" s="276" t="s">
        <v>120</v>
      </c>
      <c r="B23" s="279"/>
      <c r="C23" s="279"/>
      <c r="D23" s="279"/>
      <c r="E23" s="279"/>
      <c r="F23" s="279"/>
      <c r="G23" s="279"/>
      <c r="H23" s="273"/>
    </row>
    <row r="24" spans="1:11" s="270" customFormat="1" ht="14.25" x14ac:dyDescent="0.2">
      <c r="A24" s="276" t="s">
        <v>121</v>
      </c>
      <c r="B24" s="279"/>
      <c r="C24" s="283">
        <v>22</v>
      </c>
      <c r="D24" s="279"/>
      <c r="E24" s="279"/>
      <c r="F24" s="279">
        <v>53</v>
      </c>
      <c r="G24" s="279"/>
      <c r="H24" s="273"/>
    </row>
    <row r="25" spans="1:11" s="270" customFormat="1" ht="14.25" x14ac:dyDescent="0.2">
      <c r="A25" s="276" t="s">
        <v>122</v>
      </c>
      <c r="B25" s="283">
        <v>1</v>
      </c>
      <c r="C25" s="279"/>
      <c r="D25" s="279"/>
      <c r="E25" s="279">
        <v>12</v>
      </c>
      <c r="F25" s="279">
        <v>27</v>
      </c>
      <c r="G25" s="279"/>
      <c r="H25" s="273"/>
    </row>
    <row r="26" spans="1:11" s="270" customFormat="1" ht="14.25" x14ac:dyDescent="0.2">
      <c r="A26" s="276" t="s">
        <v>123</v>
      </c>
      <c r="B26" s="283">
        <v>12</v>
      </c>
      <c r="C26" s="279"/>
      <c r="D26" s="279"/>
      <c r="E26" s="279">
        <v>82</v>
      </c>
      <c r="F26" s="279"/>
      <c r="G26" s="279"/>
      <c r="H26" s="273"/>
    </row>
    <row r="27" spans="1:11" s="270" customFormat="1" ht="14.25" x14ac:dyDescent="0.2">
      <c r="A27" s="276" t="s">
        <v>116</v>
      </c>
      <c r="B27" s="279"/>
      <c r="C27" s="279"/>
      <c r="D27" s="283">
        <v>2</v>
      </c>
      <c r="E27" s="279"/>
      <c r="F27" s="279"/>
      <c r="G27" s="279">
        <v>71</v>
      </c>
      <c r="H27" s="273"/>
    </row>
    <row r="28" spans="1:11" s="270" customFormat="1" ht="15" x14ac:dyDescent="0.2">
      <c r="A28" s="285" t="s">
        <v>107</v>
      </c>
      <c r="B28" s="286">
        <f>SUM(B20:B27)</f>
        <v>13</v>
      </c>
      <c r="C28" s="286">
        <f t="shared" ref="C28:E28" si="0">SUM(C20:C27)</f>
        <v>36</v>
      </c>
      <c r="D28" s="286">
        <f t="shared" si="0"/>
        <v>2</v>
      </c>
      <c r="E28" s="286">
        <f t="shared" si="0"/>
        <v>94</v>
      </c>
      <c r="F28" s="286">
        <f t="shared" ref="F28:G28" si="1">SUM(F20:F27)</f>
        <v>104</v>
      </c>
      <c r="G28" s="286">
        <f t="shared" si="1"/>
        <v>71</v>
      </c>
      <c r="H28" s="273"/>
    </row>
    <row r="29" spans="1:11" s="270" customFormat="1" ht="14.25" x14ac:dyDescent="0.2">
      <c r="B29" s="282"/>
      <c r="C29" s="282"/>
      <c r="D29" s="282"/>
      <c r="E29" s="273"/>
      <c r="F29" s="273"/>
      <c r="G29" s="273"/>
      <c r="H29" s="273"/>
      <c r="J29" s="273"/>
      <c r="K29" s="273"/>
    </row>
    <row r="30" spans="1:11" s="270" customFormat="1" ht="14.25" x14ac:dyDescent="0.2">
      <c r="B30" s="282"/>
      <c r="C30" s="282"/>
      <c r="D30" s="282"/>
      <c r="E30" s="273"/>
      <c r="F30" s="273"/>
      <c r="G30" s="273"/>
      <c r="H30" s="273"/>
      <c r="J30" s="273"/>
      <c r="K30" s="273"/>
    </row>
    <row r="31" spans="1:11" s="270" customFormat="1" ht="35.1" customHeight="1" x14ac:dyDescent="0.2">
      <c r="A31" s="274" t="s">
        <v>124</v>
      </c>
      <c r="B31" s="275" t="s">
        <v>125</v>
      </c>
      <c r="C31" s="275" t="s">
        <v>105</v>
      </c>
      <c r="D31" s="273"/>
      <c r="E31" s="332" t="s">
        <v>126</v>
      </c>
      <c r="F31" s="332"/>
      <c r="G31" s="275" t="s">
        <v>127</v>
      </c>
      <c r="H31" s="275" t="s">
        <v>128</v>
      </c>
      <c r="I31" s="273"/>
      <c r="J31" s="273"/>
    </row>
    <row r="32" spans="1:11" s="270" customFormat="1" ht="14.25" x14ac:dyDescent="0.2">
      <c r="A32" s="276">
        <v>90401</v>
      </c>
      <c r="B32" s="278">
        <v>1</v>
      </c>
      <c r="C32" s="287">
        <v>1</v>
      </c>
      <c r="D32" s="273"/>
      <c r="E32" s="330" t="s">
        <v>129</v>
      </c>
      <c r="F32" s="330"/>
      <c r="G32" s="289" t="s">
        <v>130</v>
      </c>
      <c r="H32" s="290"/>
      <c r="I32" s="273"/>
      <c r="J32" s="273"/>
    </row>
    <row r="33" spans="1:11" s="270" customFormat="1" ht="14.25" x14ac:dyDescent="0.2">
      <c r="A33" s="276">
        <v>90402</v>
      </c>
      <c r="B33" s="280">
        <v>0</v>
      </c>
      <c r="C33" s="287">
        <v>0</v>
      </c>
      <c r="D33" s="273"/>
      <c r="E33" s="333" t="s">
        <v>131</v>
      </c>
      <c r="F33" s="333"/>
      <c r="G33" s="292" t="s">
        <v>130</v>
      </c>
      <c r="H33" s="290"/>
      <c r="I33" s="273"/>
      <c r="J33" s="273"/>
    </row>
    <row r="34" spans="1:11" s="270" customFormat="1" ht="14.25" x14ac:dyDescent="0.2">
      <c r="A34" s="276">
        <v>90403</v>
      </c>
      <c r="B34" s="280">
        <v>3</v>
      </c>
      <c r="C34" s="287">
        <v>1</v>
      </c>
      <c r="D34" s="273"/>
      <c r="E34" s="333" t="s">
        <v>132</v>
      </c>
      <c r="F34" s="333"/>
      <c r="G34" s="292" t="s">
        <v>130</v>
      </c>
      <c r="H34" s="290">
        <v>32</v>
      </c>
      <c r="I34" s="273"/>
      <c r="J34" s="273"/>
    </row>
    <row r="35" spans="1:11" s="270" customFormat="1" ht="14.25" x14ac:dyDescent="0.2">
      <c r="A35" s="276">
        <v>90404</v>
      </c>
      <c r="B35" s="280">
        <v>29</v>
      </c>
      <c r="C35" s="287">
        <v>152</v>
      </c>
      <c r="D35" s="273"/>
      <c r="E35" s="330" t="s">
        <v>133</v>
      </c>
      <c r="F35" s="330"/>
      <c r="G35" s="292" t="s">
        <v>130</v>
      </c>
      <c r="H35" s="290">
        <v>12</v>
      </c>
      <c r="I35" s="273"/>
      <c r="J35" s="273"/>
    </row>
    <row r="36" spans="1:11" s="270" customFormat="1" ht="14.25" x14ac:dyDescent="0.2">
      <c r="A36" s="276">
        <v>90405</v>
      </c>
      <c r="B36" s="280">
        <v>7</v>
      </c>
      <c r="C36" s="287">
        <v>42</v>
      </c>
      <c r="D36" s="273"/>
      <c r="E36" s="330" t="s">
        <v>134</v>
      </c>
      <c r="F36" s="330"/>
      <c r="G36" s="292">
        <v>5</v>
      </c>
      <c r="H36" s="290">
        <v>27</v>
      </c>
      <c r="I36" s="273"/>
      <c r="J36" s="273"/>
    </row>
    <row r="37" spans="1:11" s="270" customFormat="1" ht="14.25" x14ac:dyDescent="0.2">
      <c r="A37" s="276" t="s">
        <v>135</v>
      </c>
      <c r="B37" s="280">
        <v>11</v>
      </c>
      <c r="C37" s="287">
        <v>73</v>
      </c>
      <c r="D37" s="273"/>
      <c r="E37" s="330" t="s">
        <v>136</v>
      </c>
      <c r="F37" s="330"/>
      <c r="G37" s="292">
        <v>10</v>
      </c>
      <c r="H37" s="290">
        <v>38</v>
      </c>
      <c r="I37" s="273"/>
      <c r="J37" s="273"/>
    </row>
    <row r="38" spans="1:11" s="270" customFormat="1" ht="15" x14ac:dyDescent="0.2">
      <c r="A38" s="285" t="s">
        <v>107</v>
      </c>
      <c r="B38" s="286">
        <f>SUM(B32:B37)</f>
        <v>51</v>
      </c>
      <c r="C38" s="286">
        <f>SUM(C32:C37)</f>
        <v>269</v>
      </c>
      <c r="D38" s="282"/>
      <c r="E38" s="330" t="s">
        <v>137</v>
      </c>
      <c r="F38" s="330"/>
      <c r="G38" s="292">
        <v>8</v>
      </c>
      <c r="H38" s="290">
        <v>36</v>
      </c>
      <c r="I38" s="273"/>
      <c r="J38" s="273"/>
    </row>
    <row r="39" spans="1:11" s="270" customFormat="1" ht="14.25" x14ac:dyDescent="0.2">
      <c r="B39" s="273"/>
      <c r="C39" s="282"/>
      <c r="E39" s="330" t="s">
        <v>138</v>
      </c>
      <c r="F39" s="330"/>
      <c r="G39" s="292">
        <v>15</v>
      </c>
      <c r="H39" s="290">
        <v>31</v>
      </c>
      <c r="J39" s="273"/>
      <c r="K39" s="273"/>
    </row>
    <row r="40" spans="1:11" s="270" customFormat="1" ht="14.25" x14ac:dyDescent="0.2">
      <c r="E40" s="330" t="s">
        <v>139</v>
      </c>
      <c r="F40" s="330"/>
      <c r="G40" s="292">
        <v>13</v>
      </c>
      <c r="H40" s="290">
        <v>27</v>
      </c>
    </row>
    <row r="41" spans="1:11" s="270" customFormat="1" ht="14.25" x14ac:dyDescent="0.2">
      <c r="E41" s="330" t="s">
        <v>140</v>
      </c>
      <c r="F41" s="330"/>
      <c r="G41" s="292" t="s">
        <v>130</v>
      </c>
      <c r="H41" s="290">
        <v>0</v>
      </c>
    </row>
    <row r="42" spans="1:11" s="270" customFormat="1" ht="14.25" x14ac:dyDescent="0.2">
      <c r="E42" s="330" t="s">
        <v>141</v>
      </c>
      <c r="F42" s="330"/>
      <c r="G42" s="292" t="s">
        <v>130</v>
      </c>
      <c r="H42" s="290">
        <v>0</v>
      </c>
    </row>
    <row r="43" spans="1:11" s="270" customFormat="1" ht="14.25" x14ac:dyDescent="0.2">
      <c r="E43" s="337" t="s">
        <v>135</v>
      </c>
      <c r="F43" s="338"/>
      <c r="G43" s="292" t="s">
        <v>130</v>
      </c>
      <c r="H43" s="290">
        <v>66</v>
      </c>
    </row>
    <row r="44" spans="1:11" s="270" customFormat="1" ht="15" x14ac:dyDescent="0.2">
      <c r="E44" s="329" t="s">
        <v>107</v>
      </c>
      <c r="F44" s="329"/>
      <c r="G44" s="294">
        <f>SUM(G32:G43)</f>
        <v>51</v>
      </c>
      <c r="H44" s="294">
        <f>SUM(H32:H43)</f>
        <v>269</v>
      </c>
    </row>
    <row r="45" spans="1:11" s="270" customFormat="1" ht="14.25" x14ac:dyDescent="0.2"/>
    <row r="46" spans="1:11" s="270" customFormat="1" ht="14.25" x14ac:dyDescent="0.2"/>
    <row r="47" spans="1:11" s="270" customFormat="1" ht="42" customHeight="1" x14ac:dyDescent="0.2">
      <c r="A47" s="295" t="s">
        <v>142</v>
      </c>
      <c r="B47" s="296" t="s">
        <v>127</v>
      </c>
      <c r="C47" s="296" t="s">
        <v>105</v>
      </c>
      <c r="E47" s="339" t="s">
        <v>143</v>
      </c>
      <c r="F47" s="339"/>
      <c r="G47" s="296" t="s">
        <v>127</v>
      </c>
      <c r="H47" s="296" t="s">
        <v>105</v>
      </c>
    </row>
    <row r="48" spans="1:11" s="270" customFormat="1" ht="14.25" x14ac:dyDescent="0.2">
      <c r="A48" s="288" t="s">
        <v>144</v>
      </c>
      <c r="B48" s="289">
        <v>19</v>
      </c>
      <c r="C48" s="297">
        <v>89</v>
      </c>
      <c r="E48" s="330" t="s">
        <v>145</v>
      </c>
      <c r="F48" s="330"/>
      <c r="G48" s="298"/>
      <c r="H48" s="298"/>
    </row>
    <row r="49" spans="1:14" s="270" customFormat="1" ht="14.25" x14ac:dyDescent="0.2">
      <c r="A49" s="291" t="s">
        <v>146</v>
      </c>
      <c r="B49" s="292">
        <v>32</v>
      </c>
      <c r="C49" s="297">
        <v>123</v>
      </c>
      <c r="E49" s="333" t="s">
        <v>147</v>
      </c>
      <c r="F49" s="333"/>
      <c r="G49" s="299"/>
      <c r="H49" s="298"/>
    </row>
    <row r="50" spans="1:14" s="270" customFormat="1" ht="14.25" x14ac:dyDescent="0.2">
      <c r="A50" s="291" t="s">
        <v>148</v>
      </c>
      <c r="B50" s="284" t="s">
        <v>130</v>
      </c>
      <c r="C50" s="297"/>
      <c r="E50" s="333" t="s">
        <v>149</v>
      </c>
      <c r="F50" s="333"/>
      <c r="G50" s="299"/>
      <c r="H50" s="298"/>
    </row>
    <row r="51" spans="1:14" s="270" customFormat="1" ht="14.25" x14ac:dyDescent="0.2">
      <c r="A51" s="291" t="s">
        <v>150</v>
      </c>
      <c r="B51" s="284" t="s">
        <v>130</v>
      </c>
      <c r="C51" s="297"/>
      <c r="E51" s="330" t="s">
        <v>151</v>
      </c>
      <c r="F51" s="330"/>
      <c r="G51" s="299"/>
      <c r="H51" s="298"/>
    </row>
    <row r="52" spans="1:14" s="270" customFormat="1" ht="14.25" x14ac:dyDescent="0.2">
      <c r="A52" s="288" t="s">
        <v>152</v>
      </c>
      <c r="B52" s="284" t="s">
        <v>130</v>
      </c>
      <c r="C52" s="297"/>
      <c r="E52" s="330" t="s">
        <v>153</v>
      </c>
      <c r="F52" s="330"/>
      <c r="G52" s="299"/>
      <c r="H52" s="298"/>
    </row>
    <row r="53" spans="1:14" s="270" customFormat="1" ht="14.25" x14ac:dyDescent="0.2">
      <c r="A53" s="288" t="s">
        <v>154</v>
      </c>
      <c r="B53" s="284" t="s">
        <v>130</v>
      </c>
      <c r="C53" s="297"/>
      <c r="E53" s="330" t="s">
        <v>155</v>
      </c>
      <c r="F53" s="330"/>
      <c r="G53" s="299"/>
      <c r="H53" s="298"/>
    </row>
    <row r="54" spans="1:14" s="270" customFormat="1" ht="15" x14ac:dyDescent="0.2">
      <c r="A54" s="288" t="s">
        <v>156</v>
      </c>
      <c r="B54" s="284" t="s">
        <v>130</v>
      </c>
      <c r="C54" s="297"/>
      <c r="E54" s="329" t="s">
        <v>157</v>
      </c>
      <c r="F54" s="329"/>
      <c r="G54" s="300">
        <v>51</v>
      </c>
      <c r="H54" s="301">
        <v>269</v>
      </c>
    </row>
    <row r="55" spans="1:14" ht="15" x14ac:dyDescent="0.2">
      <c r="A55" s="288" t="s">
        <v>155</v>
      </c>
      <c r="B55" s="284" t="s">
        <v>130</v>
      </c>
      <c r="C55" s="297">
        <v>57</v>
      </c>
      <c r="D55" s="35"/>
      <c r="E55" s="331" t="s">
        <v>107</v>
      </c>
      <c r="F55" s="331"/>
      <c r="G55" s="294">
        <f>SUM(G48:G54)</f>
        <v>51</v>
      </c>
      <c r="H55" s="294">
        <f>SUM(H48:H54)</f>
        <v>269</v>
      </c>
      <c r="I55" s="35"/>
      <c r="J55" s="35"/>
      <c r="K55" s="35"/>
    </row>
    <row r="56" spans="1:14" ht="15" x14ac:dyDescent="0.25">
      <c r="A56" s="293" t="s">
        <v>157</v>
      </c>
      <c r="B56" s="302" t="s">
        <v>130</v>
      </c>
      <c r="C56" s="303"/>
      <c r="D56" s="35"/>
      <c r="E56" s="35"/>
      <c r="F56" s="35"/>
      <c r="G56" s="35"/>
      <c r="H56" s="35"/>
      <c r="I56" s="35"/>
      <c r="J56" s="35"/>
      <c r="K56" s="35"/>
    </row>
    <row r="57" spans="1:14" ht="15" x14ac:dyDescent="0.2">
      <c r="A57" s="285" t="s">
        <v>107</v>
      </c>
      <c r="B57" s="294">
        <f>SUM(B48:B56)</f>
        <v>51</v>
      </c>
      <c r="C57" s="294">
        <f>SUM(C48:C56)</f>
        <v>269</v>
      </c>
      <c r="D57" s="35"/>
      <c r="E57" s="35"/>
      <c r="F57" s="35"/>
      <c r="G57" s="35"/>
      <c r="H57" s="35"/>
      <c r="I57" s="35"/>
      <c r="J57" s="35"/>
      <c r="K57" s="35"/>
    </row>
    <row r="58" spans="1:14" s="268" customFormat="1" x14ac:dyDescent="0.2">
      <c r="A58" s="304"/>
      <c r="B58" s="305"/>
      <c r="D58" s="305"/>
      <c r="E58" s="35"/>
      <c r="F58" s="35"/>
      <c r="G58" s="35"/>
      <c r="H58" s="35"/>
      <c r="L58" s="35"/>
      <c r="M58" s="35"/>
      <c r="N58" s="35"/>
    </row>
    <row r="59" spans="1:14" s="268" customFormat="1" x14ac:dyDescent="0.2">
      <c r="A59" s="304"/>
      <c r="B59" s="305"/>
      <c r="D59" s="305"/>
      <c r="E59" s="305"/>
      <c r="F59" s="305"/>
      <c r="G59" s="305"/>
      <c r="H59" s="305"/>
      <c r="L59" s="35"/>
      <c r="M59" s="35"/>
      <c r="N59" s="35"/>
    </row>
    <row r="60" spans="1:14" s="270" customFormat="1" ht="30" customHeight="1" x14ac:dyDescent="0.2">
      <c r="A60" s="304"/>
      <c r="B60" s="305"/>
      <c r="C60" s="305"/>
    </row>
    <row r="61" spans="1:14" s="270" customFormat="1" ht="14.25" x14ac:dyDescent="0.2">
      <c r="A61" s="304"/>
      <c r="B61" s="305"/>
      <c r="C61" s="268"/>
    </row>
    <row r="62" spans="1:14" s="270" customFormat="1" ht="14.25" x14ac:dyDescent="0.2"/>
    <row r="63" spans="1:14" s="270" customFormat="1" ht="14.25" x14ac:dyDescent="0.2"/>
    <row r="64" spans="1:14" s="270" customFormat="1" ht="14.25" x14ac:dyDescent="0.2"/>
    <row r="65" spans="1:11" s="270" customFormat="1" ht="14.25" x14ac:dyDescent="0.2"/>
    <row r="66" spans="1:11" s="270" customFormat="1" ht="14.25" x14ac:dyDescent="0.2">
      <c r="I66" s="35"/>
    </row>
    <row r="67" spans="1:11" ht="14.25" x14ac:dyDescent="0.2">
      <c r="A67" s="270"/>
      <c r="B67" s="270"/>
      <c r="C67" s="270"/>
      <c r="D67" s="35"/>
      <c r="E67" s="35"/>
      <c r="F67" s="35"/>
      <c r="G67" s="35"/>
      <c r="H67" s="35"/>
      <c r="J67" s="35"/>
      <c r="K67" s="35"/>
    </row>
    <row r="68" spans="1:11" ht="14.25" x14ac:dyDescent="0.2">
      <c r="A68" s="270"/>
      <c r="B68" s="270"/>
      <c r="C68" s="270"/>
    </row>
    <row r="69" spans="1:11" x14ac:dyDescent="0.2">
      <c r="A69" s="35"/>
      <c r="B69" s="35"/>
      <c r="C69" s="35"/>
    </row>
  </sheetData>
  <sheetProtection algorithmName="SHA-512" hashValue="aEej/j99598t5gNBsyXDfpw2JYrXGOG1Za7QT+xMxhr0+HYgMn3hAznfA9y3/Bkz5MKbjY5y5skMavhKd+zmhw==" saltValue="rJ0lB/6pzZX2/s8tcfB0HQ==" spinCount="100000" sheet="1" objects="1" scenarios="1"/>
  <mergeCells count="26">
    <mergeCell ref="B18:D18"/>
    <mergeCell ref="E34:F34"/>
    <mergeCell ref="E44:F44"/>
    <mergeCell ref="E42:F42"/>
    <mergeCell ref="E41:F41"/>
    <mergeCell ref="E40:F40"/>
    <mergeCell ref="E39:F39"/>
    <mergeCell ref="E38:F38"/>
    <mergeCell ref="E37:F37"/>
    <mergeCell ref="E36:F36"/>
    <mergeCell ref="E54:F54"/>
    <mergeCell ref="E52:F52"/>
    <mergeCell ref="E53:F53"/>
    <mergeCell ref="E55:F55"/>
    <mergeCell ref="A18:A19"/>
    <mergeCell ref="E49:F49"/>
    <mergeCell ref="E50:F50"/>
    <mergeCell ref="E51:F51"/>
    <mergeCell ref="E31:F31"/>
    <mergeCell ref="E32:F32"/>
    <mergeCell ref="E18:G18"/>
    <mergeCell ref="E43:F43"/>
    <mergeCell ref="E35:F35"/>
    <mergeCell ref="E47:F47"/>
    <mergeCell ref="E48:F48"/>
    <mergeCell ref="E33:F3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D80E-DB12-4849-8E84-385549CA4A93}">
  <dimension ref="A1"/>
  <sheetViews>
    <sheetView workbookViewId="0"/>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92D050"/>
    <pageSetUpPr fitToPage="1"/>
  </sheetPr>
  <dimension ref="A1:H22"/>
  <sheetViews>
    <sheetView topLeftCell="B1" zoomScaleNormal="100" zoomScaleSheetLayoutView="100" workbookViewId="0">
      <selection activeCell="D13" sqref="D13"/>
    </sheetView>
  </sheetViews>
  <sheetFormatPr defaultColWidth="11.42578125" defaultRowHeight="12" x14ac:dyDescent="0.2"/>
  <cols>
    <col min="1" max="1" width="9.85546875" style="36" hidden="1" customWidth="1"/>
    <col min="2" max="2" width="48.85546875" style="36" customWidth="1"/>
    <col min="3" max="3" width="15.42578125" style="34" customWidth="1"/>
    <col min="4" max="4" width="19.140625" style="34" customWidth="1"/>
    <col min="5" max="5" width="19.7109375" style="34" customWidth="1"/>
    <col min="6" max="6" width="19.42578125" style="34" customWidth="1"/>
    <col min="7" max="7" width="31.42578125" style="34" customWidth="1"/>
    <col min="8" max="16384" width="11.42578125" style="36"/>
  </cols>
  <sheetData>
    <row r="1" spans="1:7" ht="18" x14ac:dyDescent="0.25">
      <c r="A1" s="19"/>
      <c r="B1" s="26" t="s">
        <v>14</v>
      </c>
      <c r="C1" s="36"/>
      <c r="D1" s="36"/>
      <c r="E1" s="36"/>
      <c r="F1" s="36"/>
      <c r="G1" s="36"/>
    </row>
    <row r="2" spans="1:7" ht="18" x14ac:dyDescent="0.25">
      <c r="A2" s="19"/>
      <c r="B2" s="26" t="s">
        <v>158</v>
      </c>
      <c r="C2" s="36"/>
      <c r="D2" s="36"/>
      <c r="E2" s="36"/>
      <c r="F2" s="36"/>
      <c r="G2" s="36"/>
    </row>
    <row r="3" spans="1:7" ht="36" customHeight="1" x14ac:dyDescent="0.2">
      <c r="A3" s="102"/>
      <c r="B3" s="342" t="s">
        <v>159</v>
      </c>
      <c r="C3" s="343"/>
      <c r="D3" s="343"/>
      <c r="E3" s="343"/>
      <c r="F3" s="344"/>
      <c r="G3" s="36"/>
    </row>
    <row r="4" spans="1:7" ht="18" x14ac:dyDescent="0.25">
      <c r="A4" s="19"/>
      <c r="B4" s="26"/>
      <c r="C4" s="36"/>
      <c r="D4" s="36"/>
      <c r="E4" s="36"/>
      <c r="F4" s="36"/>
      <c r="G4" s="36"/>
    </row>
    <row r="5" spans="1:7" ht="22.5" customHeight="1" x14ac:dyDescent="0.25">
      <c r="A5" s="19"/>
      <c r="B5" s="81" t="str">
        <f>'FISCAL REPORT'!B19</f>
        <v>Haven Neighborhood Services</v>
      </c>
      <c r="C5" s="81"/>
      <c r="D5" s="82"/>
      <c r="E5" s="82"/>
      <c r="F5" s="82"/>
      <c r="G5" s="36"/>
    </row>
    <row r="6" spans="1:7" ht="22.5" customHeight="1" x14ac:dyDescent="0.25">
      <c r="A6" s="19"/>
      <c r="B6" s="81" t="str">
        <f>'FISCAL REPORT'!B20</f>
        <v xml:space="preserve">Beyond the Bank </v>
      </c>
      <c r="C6" s="83"/>
      <c r="D6" s="84"/>
      <c r="E6" s="84"/>
      <c r="F6" s="84"/>
      <c r="G6" s="36"/>
    </row>
    <row r="7" spans="1:7" ht="8.25" customHeight="1" thickBot="1" x14ac:dyDescent="0.25">
      <c r="A7" s="19"/>
      <c r="B7" s="27"/>
      <c r="C7" s="36"/>
      <c r="D7" s="36"/>
      <c r="E7" s="36"/>
      <c r="F7" s="36"/>
      <c r="G7" s="36"/>
    </row>
    <row r="8" spans="1:7" ht="52.5" customHeight="1" x14ac:dyDescent="0.55000000000000004">
      <c r="B8" s="38" t="s">
        <v>160</v>
      </c>
      <c r="C8" s="39" t="s">
        <v>161</v>
      </c>
      <c r="D8" s="39"/>
      <c r="E8" s="39" t="s">
        <v>162</v>
      </c>
      <c r="F8" s="40"/>
      <c r="G8" s="36"/>
    </row>
    <row r="9" spans="1:7" ht="14.25" x14ac:dyDescent="0.2">
      <c r="B9" s="41" t="s">
        <v>163</v>
      </c>
      <c r="C9" s="101">
        <f>'PARTICIPANT DEMOGRAPHICS'!B9</f>
        <v>265</v>
      </c>
      <c r="D9" s="101"/>
      <c r="E9" s="101">
        <f>'PARTICIPANT DEMOGRAPHICS'!D9</f>
        <v>269</v>
      </c>
      <c r="F9" s="44"/>
      <c r="G9" s="36"/>
    </row>
    <row r="10" spans="1:7" ht="14.25" x14ac:dyDescent="0.2">
      <c r="B10" s="45" t="s">
        <v>164</v>
      </c>
      <c r="C10" s="101">
        <f>'PARTICIPANT DEMOGRAPHICS'!B10</f>
        <v>265</v>
      </c>
      <c r="D10" s="43"/>
      <c r="E10" s="101">
        <f>'PARTICIPANT DEMOGRAPHICS'!D10</f>
        <v>269</v>
      </c>
      <c r="F10" s="44"/>
      <c r="G10" s="36"/>
    </row>
    <row r="11" spans="1:7" ht="14.25" x14ac:dyDescent="0.2">
      <c r="B11" s="41" t="s">
        <v>165</v>
      </c>
      <c r="C11" s="61">
        <f>IFERROR(C10/C9, "N/A")</f>
        <v>1</v>
      </c>
      <c r="D11" s="47"/>
      <c r="E11" s="90">
        <f>IFERROR(E10/E9, "N/A")</f>
        <v>1</v>
      </c>
      <c r="F11" s="44"/>
      <c r="G11" s="36"/>
    </row>
    <row r="12" spans="1:7" ht="14.25" x14ac:dyDescent="0.2">
      <c r="B12" s="41"/>
      <c r="C12" s="46"/>
      <c r="D12" s="47"/>
      <c r="E12" s="42"/>
      <c r="F12" s="44"/>
      <c r="G12" s="36"/>
    </row>
    <row r="13" spans="1:7" ht="63.75" customHeight="1" x14ac:dyDescent="0.55000000000000004">
      <c r="B13" s="48" t="s">
        <v>166</v>
      </c>
      <c r="C13" s="112" t="s">
        <v>167</v>
      </c>
      <c r="D13" s="112" t="s">
        <v>168</v>
      </c>
      <c r="E13" s="112" t="s">
        <v>169</v>
      </c>
      <c r="F13" s="113" t="s">
        <v>170</v>
      </c>
      <c r="G13" s="36"/>
    </row>
    <row r="14" spans="1:7" ht="16.5" customHeight="1" x14ac:dyDescent="0.2">
      <c r="B14" s="41" t="s">
        <v>171</v>
      </c>
      <c r="C14" s="85">
        <f>'FISCAL REPORT'!G26</f>
        <v>179599.78</v>
      </c>
      <c r="D14" s="85">
        <f>'FISCAL REPORT'!H26</f>
        <v>115600</v>
      </c>
      <c r="E14" s="85">
        <f>'FISCAL REPORT'!N26</f>
        <v>179600</v>
      </c>
      <c r="F14" s="86">
        <f>'FISCAL REPORT'!L26</f>
        <v>115600</v>
      </c>
      <c r="G14" s="36"/>
    </row>
    <row r="15" spans="1:7" ht="16.5" customHeight="1" x14ac:dyDescent="0.2">
      <c r="B15" s="41"/>
      <c r="C15" s="49"/>
      <c r="D15" s="49"/>
      <c r="E15" s="49"/>
      <c r="F15" s="50"/>
      <c r="G15" s="36"/>
    </row>
    <row r="16" spans="1:7" ht="19.5" x14ac:dyDescent="0.55000000000000004">
      <c r="B16" s="48" t="s">
        <v>172</v>
      </c>
      <c r="C16" s="340" t="s">
        <v>173</v>
      </c>
      <c r="D16" s="340"/>
      <c r="E16" s="340" t="s">
        <v>174</v>
      </c>
      <c r="F16" s="341"/>
      <c r="G16" s="36"/>
    </row>
    <row r="17" spans="2:8" ht="14.25" x14ac:dyDescent="0.2">
      <c r="B17" s="41" t="s">
        <v>175</v>
      </c>
      <c r="C17" s="87">
        <f>IFERROR(C14*C11,"N/A")</f>
        <v>179599.78</v>
      </c>
      <c r="D17" s="51">
        <f>IFERROR(C17/C14,"N/A")</f>
        <v>1</v>
      </c>
      <c r="E17" s="88">
        <f>IFERROR(E14*E11,"N/A")</f>
        <v>179600</v>
      </c>
      <c r="F17" s="53">
        <f>IFERROR(E17/E14,"N/A")</f>
        <v>1</v>
      </c>
      <c r="G17" s="36"/>
    </row>
    <row r="18" spans="2:8" ht="14.25" x14ac:dyDescent="0.2">
      <c r="B18" s="41" t="s">
        <v>176</v>
      </c>
      <c r="C18" s="87">
        <f>D14</f>
        <v>115600</v>
      </c>
      <c r="D18" s="51">
        <f>IFERROR(C18/C17, "N/A")</f>
        <v>0.64365334968673127</v>
      </c>
      <c r="E18" s="88">
        <f>F14</f>
        <v>115600</v>
      </c>
      <c r="F18" s="53">
        <f>IFERROR(E18/E17, "N/A")</f>
        <v>0.64365256124721604</v>
      </c>
      <c r="G18" s="36"/>
      <c r="H18" s="37"/>
    </row>
    <row r="19" spans="2:8" ht="15" thickBot="1" x14ac:dyDescent="0.25">
      <c r="B19" s="41"/>
      <c r="C19" s="28"/>
      <c r="D19" s="51"/>
      <c r="E19" s="52"/>
      <c r="F19" s="53"/>
      <c r="G19" s="36"/>
    </row>
    <row r="20" spans="2:8" ht="15.75" thickBot="1" x14ac:dyDescent="0.3">
      <c r="B20" s="54" t="s">
        <v>177</v>
      </c>
      <c r="C20" s="89">
        <f>IFERROR(C17-C18,"N/A")</f>
        <v>63999.78</v>
      </c>
      <c r="D20" s="55">
        <f>IFERROR(C20/C17, "N/A")</f>
        <v>0.35634665031326873</v>
      </c>
      <c r="E20" s="89">
        <f>IFERROR(E17-E18, "N/A")</f>
        <v>64000</v>
      </c>
      <c r="F20" s="56">
        <f>IFERROR(E20/E17, "N/A")</f>
        <v>0.35634743875278396</v>
      </c>
      <c r="G20" s="36"/>
    </row>
    <row r="21" spans="2:8" ht="30.75" thickBot="1" x14ac:dyDescent="0.3">
      <c r="B21" s="41"/>
      <c r="C21" s="57"/>
      <c r="D21" s="58" t="s">
        <v>178</v>
      </c>
      <c r="E21" s="43"/>
      <c r="F21" s="58" t="s">
        <v>178</v>
      </c>
    </row>
    <row r="22" spans="2:8" s="1" customFormat="1" ht="12.75" x14ac:dyDescent="0.2">
      <c r="B22" s="36"/>
      <c r="C22" s="34"/>
      <c r="D22" s="34"/>
      <c r="E22" s="34"/>
      <c r="F22" s="34"/>
      <c r="G22" s="34"/>
    </row>
  </sheetData>
  <sheetProtection algorithmName="SHA-512" hashValue="XjCtCW7n+/DrLBRDyvtNX1I3vvyy5rfcwQnc59uU4gWvBcJejLHFuC9HYicofjIYvCsTQnKHykUvHreUGIyKMQ==" saltValue="p37W/QzQ8/yjGSLD11IquA==" spinCount="100000" sheet="1" objects="1" scenarios="1"/>
  <mergeCells count="3">
    <mergeCell ref="C16:D16"/>
    <mergeCell ref="E16:F16"/>
    <mergeCell ref="B3:F3"/>
  </mergeCells>
  <phoneticPr fontId="11" type="noConversion"/>
  <pageMargins left="1" right="1" top="0.81" bottom="0.5" header="0.5" footer="0.5"/>
  <pageSetup scale="41" orientation="portrait" horizontalDpi="4294967295" verticalDpi="4294967295"/>
  <headerFooter alignWithMargins="0">
    <oddHeader>&amp;C&amp;"Arial,Bold"&amp;12Cash Match Calculation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07AD-5CF0-4296-9A34-A54EA077DA7B}">
  <sheetPr>
    <tabColor rgb="FFBDD7EE"/>
  </sheetPr>
  <dimension ref="A1:P31"/>
  <sheetViews>
    <sheetView zoomScale="90" zoomScaleNormal="90" workbookViewId="0">
      <selection activeCell="D8" sqref="D8"/>
    </sheetView>
  </sheetViews>
  <sheetFormatPr defaultRowHeight="12.75" x14ac:dyDescent="0.2"/>
  <cols>
    <col min="1" max="1" width="4.5703125" customWidth="1"/>
    <col min="2" max="2" width="20" customWidth="1"/>
    <col min="3" max="3" width="34.140625" customWidth="1"/>
    <col min="4" max="4" width="16" customWidth="1"/>
    <col min="5" max="5" width="39.28515625" customWidth="1"/>
    <col min="6" max="6" width="24.140625" customWidth="1"/>
    <col min="7" max="7" width="26.140625" customWidth="1"/>
    <col min="8" max="8" width="17.7109375" customWidth="1"/>
    <col min="9" max="9" width="34" customWidth="1"/>
    <col min="10" max="10" width="17" customWidth="1"/>
    <col min="11" max="11" width="34" customWidth="1"/>
    <col min="12" max="12" width="13.5703125" customWidth="1"/>
  </cols>
  <sheetData>
    <row r="1" spans="1:16" ht="18" x14ac:dyDescent="0.2">
      <c r="A1" s="222" t="s">
        <v>14</v>
      </c>
      <c r="B1" s="222"/>
      <c r="C1" s="223"/>
      <c r="D1" s="224"/>
      <c r="E1" s="224"/>
      <c r="F1" s="225"/>
    </row>
    <row r="2" spans="1:16" ht="18" x14ac:dyDescent="0.2">
      <c r="A2" s="222" t="s">
        <v>179</v>
      </c>
      <c r="B2" s="222"/>
      <c r="C2" s="226"/>
      <c r="D2" s="226"/>
      <c r="E2" s="227"/>
      <c r="F2" s="225"/>
    </row>
    <row r="3" spans="1:16" ht="18.75" thickBot="1" x14ac:dyDescent="0.25">
      <c r="A3" s="222"/>
    </row>
    <row r="4" spans="1:16" s="1" customFormat="1" ht="16.5" thickBot="1" x14ac:dyDescent="0.3">
      <c r="A4" s="228" t="s">
        <v>16</v>
      </c>
      <c r="B4" s="8"/>
      <c r="C4" s="8"/>
      <c r="D4" s="8"/>
      <c r="E4" s="8"/>
      <c r="F4" s="8"/>
      <c r="G4" s="8"/>
      <c r="H4" s="8"/>
      <c r="I4" s="8"/>
      <c r="J4" s="8"/>
      <c r="K4" s="8"/>
      <c r="L4" s="7"/>
      <c r="M4" s="229"/>
      <c r="N4" s="229"/>
      <c r="O4" s="229"/>
      <c r="P4" s="229"/>
    </row>
    <row r="5" spans="1:16" s="13" customFormat="1" ht="24" customHeight="1" x14ac:dyDescent="0.2">
      <c r="A5" s="230" t="s">
        <v>17</v>
      </c>
      <c r="B5" s="231"/>
      <c r="C5" s="231"/>
      <c r="D5" s="231"/>
      <c r="E5" s="231"/>
      <c r="F5" s="231"/>
      <c r="G5" s="231"/>
      <c r="H5" s="231"/>
      <c r="I5" s="231"/>
      <c r="J5" s="231"/>
      <c r="K5" s="231"/>
      <c r="L5" s="232"/>
    </row>
    <row r="6" spans="1:16" ht="72" customHeight="1" thickBot="1" x14ac:dyDescent="0.25">
      <c r="A6" s="347" t="s">
        <v>180</v>
      </c>
      <c r="B6" s="348"/>
      <c r="C6" s="348"/>
      <c r="D6" s="348"/>
      <c r="E6" s="348"/>
      <c r="F6" s="348"/>
      <c r="G6" s="348"/>
      <c r="H6" s="233"/>
      <c r="I6" s="233"/>
      <c r="J6" s="233"/>
      <c r="K6" s="233"/>
      <c r="L6" s="234"/>
    </row>
    <row r="7" spans="1:16" ht="24.95" customHeight="1" thickBot="1" x14ac:dyDescent="0.25">
      <c r="A7" s="235"/>
      <c r="B7" s="235"/>
      <c r="C7" s="235"/>
      <c r="D7" s="235"/>
      <c r="E7" s="235"/>
      <c r="F7" s="235"/>
      <c r="G7" s="235"/>
      <c r="H7" s="235"/>
      <c r="I7" s="235"/>
      <c r="J7" s="235"/>
      <c r="K7" s="235"/>
      <c r="L7" s="235"/>
    </row>
    <row r="8" spans="1:16" ht="51.6" customHeight="1" x14ac:dyDescent="0.2">
      <c r="A8" s="236"/>
      <c r="B8" s="236" t="s">
        <v>181</v>
      </c>
      <c r="C8" s="236" t="s">
        <v>182</v>
      </c>
      <c r="D8" s="236" t="s">
        <v>183</v>
      </c>
      <c r="E8" s="236" t="s">
        <v>184</v>
      </c>
      <c r="F8" s="236" t="s">
        <v>185</v>
      </c>
      <c r="G8" s="237" t="s">
        <v>186</v>
      </c>
      <c r="H8" s="238" t="s">
        <v>187</v>
      </c>
      <c r="I8" s="239" t="s">
        <v>188</v>
      </c>
      <c r="J8" s="238" t="s">
        <v>189</v>
      </c>
      <c r="K8" s="240" t="s">
        <v>190</v>
      </c>
      <c r="L8" s="239" t="s">
        <v>191</v>
      </c>
      <c r="N8" s="241"/>
    </row>
    <row r="9" spans="1:16" ht="21" customHeight="1" x14ac:dyDescent="0.2">
      <c r="A9" s="242" t="s">
        <v>192</v>
      </c>
      <c r="B9" s="242"/>
      <c r="C9" s="242"/>
      <c r="D9" s="242"/>
      <c r="E9" s="242"/>
      <c r="F9" s="242"/>
      <c r="G9" s="243"/>
      <c r="H9" s="244"/>
      <c r="I9" s="245"/>
      <c r="J9" s="244"/>
      <c r="K9" s="242"/>
      <c r="L9" s="245"/>
    </row>
    <row r="10" spans="1:16" ht="35.25" customHeight="1" x14ac:dyDescent="0.2">
      <c r="A10" s="345">
        <v>1</v>
      </c>
      <c r="B10" s="346" t="s">
        <v>193</v>
      </c>
      <c r="C10" s="346" t="s">
        <v>194</v>
      </c>
      <c r="D10" s="246" t="s">
        <v>195</v>
      </c>
      <c r="E10" s="246" t="s">
        <v>196</v>
      </c>
      <c r="F10" s="246" t="s">
        <v>197</v>
      </c>
      <c r="G10" s="246" t="s">
        <v>198</v>
      </c>
      <c r="H10" s="247">
        <v>51</v>
      </c>
      <c r="I10" s="248" t="s">
        <v>199</v>
      </c>
      <c r="J10" s="249">
        <v>269</v>
      </c>
      <c r="K10" s="250" t="s">
        <v>234</v>
      </c>
      <c r="L10" s="251">
        <f>J10/265</f>
        <v>1.0150943396226415</v>
      </c>
    </row>
    <row r="11" spans="1:16" ht="35.25" customHeight="1" x14ac:dyDescent="0.2">
      <c r="A11" s="345"/>
      <c r="B11" s="346"/>
      <c r="C11" s="346"/>
      <c r="D11" s="246" t="s">
        <v>200</v>
      </c>
      <c r="E11" s="246" t="s">
        <v>201</v>
      </c>
      <c r="F11" s="246" t="s">
        <v>202</v>
      </c>
      <c r="G11" s="246" t="s">
        <v>203</v>
      </c>
      <c r="H11" s="247">
        <v>51</v>
      </c>
      <c r="I11" s="248" t="s">
        <v>199</v>
      </c>
      <c r="J11" s="249">
        <v>269</v>
      </c>
      <c r="K11" s="250" t="s">
        <v>234</v>
      </c>
      <c r="L11" s="251">
        <f>J11/225</f>
        <v>1.1955555555555555</v>
      </c>
    </row>
    <row r="12" spans="1:16" ht="39.950000000000003" customHeight="1" x14ac:dyDescent="0.2">
      <c r="A12" s="345">
        <v>2</v>
      </c>
      <c r="B12" s="346" t="s">
        <v>193</v>
      </c>
      <c r="C12" s="349" t="s">
        <v>204</v>
      </c>
      <c r="D12" s="246" t="s">
        <v>195</v>
      </c>
      <c r="E12" s="246" t="s">
        <v>235</v>
      </c>
      <c r="F12" s="246" t="s">
        <v>205</v>
      </c>
      <c r="G12" s="246" t="s">
        <v>206</v>
      </c>
      <c r="H12" s="247">
        <v>15</v>
      </c>
      <c r="I12" s="248" t="s">
        <v>207</v>
      </c>
      <c r="J12" s="249">
        <v>166</v>
      </c>
      <c r="K12" s="252" t="s">
        <v>230</v>
      </c>
      <c r="L12" s="251">
        <f>J12/125</f>
        <v>1.3280000000000001</v>
      </c>
    </row>
    <row r="13" spans="1:16" ht="49.5" customHeight="1" x14ac:dyDescent="0.2">
      <c r="A13" s="345"/>
      <c r="B13" s="346"/>
      <c r="C13" s="350"/>
      <c r="D13" s="246" t="s">
        <v>200</v>
      </c>
      <c r="E13" s="246" t="s">
        <v>208</v>
      </c>
      <c r="F13" s="246" t="s">
        <v>209</v>
      </c>
      <c r="G13" s="246" t="s">
        <v>210</v>
      </c>
      <c r="H13" s="247">
        <v>0</v>
      </c>
      <c r="I13" s="248" t="s">
        <v>207</v>
      </c>
      <c r="J13" s="249">
        <v>48</v>
      </c>
      <c r="K13" s="252" t="s">
        <v>211</v>
      </c>
      <c r="L13" s="251">
        <f>48/56</f>
        <v>0.8571428571428571</v>
      </c>
    </row>
    <row r="14" spans="1:16" ht="39.950000000000003" customHeight="1" x14ac:dyDescent="0.2">
      <c r="A14" s="345">
        <v>3</v>
      </c>
      <c r="B14" s="346" t="s">
        <v>193</v>
      </c>
      <c r="C14" s="253" t="s">
        <v>194</v>
      </c>
      <c r="D14" s="246" t="s">
        <v>195</v>
      </c>
      <c r="E14" s="254" t="s">
        <v>212</v>
      </c>
      <c r="F14" s="246" t="s">
        <v>205</v>
      </c>
      <c r="G14" s="246" t="s">
        <v>206</v>
      </c>
      <c r="H14" s="247">
        <v>15</v>
      </c>
      <c r="I14" s="248" t="s">
        <v>213</v>
      </c>
      <c r="J14" s="249">
        <v>166</v>
      </c>
      <c r="K14" s="252" t="s">
        <v>230</v>
      </c>
      <c r="L14" s="251">
        <f>J14/125</f>
        <v>1.3280000000000001</v>
      </c>
    </row>
    <row r="15" spans="1:16" ht="37.5" customHeight="1" x14ac:dyDescent="0.2">
      <c r="A15" s="345"/>
      <c r="B15" s="346"/>
      <c r="C15" s="255"/>
      <c r="D15" s="246" t="s">
        <v>200</v>
      </c>
      <c r="E15" s="256" t="s">
        <v>214</v>
      </c>
      <c r="F15" s="246" t="s">
        <v>215</v>
      </c>
      <c r="G15" s="256" t="s">
        <v>216</v>
      </c>
      <c r="H15" s="247">
        <v>0</v>
      </c>
      <c r="I15" s="248" t="s">
        <v>213</v>
      </c>
      <c r="J15" s="249">
        <v>6</v>
      </c>
      <c r="K15" s="252" t="s">
        <v>231</v>
      </c>
      <c r="L15" s="251">
        <f>J15/38</f>
        <v>0.15789473684210525</v>
      </c>
    </row>
    <row r="16" spans="1:16" ht="24" customHeight="1" x14ac:dyDescent="0.2">
      <c r="A16" s="242" t="s">
        <v>217</v>
      </c>
      <c r="B16" s="242"/>
      <c r="C16" s="242"/>
      <c r="D16" s="242"/>
      <c r="E16" s="242"/>
      <c r="F16" s="242"/>
      <c r="G16" s="243"/>
      <c r="H16" s="244"/>
      <c r="I16" s="245"/>
      <c r="J16" s="244"/>
      <c r="K16" s="242"/>
      <c r="L16" s="257"/>
    </row>
    <row r="17" spans="1:12" ht="39.950000000000003" customHeight="1" x14ac:dyDescent="0.2">
      <c r="A17" s="345">
        <v>1</v>
      </c>
      <c r="B17" s="351" t="s">
        <v>193</v>
      </c>
      <c r="C17" s="351" t="s">
        <v>194</v>
      </c>
      <c r="D17" s="258" t="s">
        <v>195</v>
      </c>
      <c r="E17" s="258" t="s">
        <v>218</v>
      </c>
      <c r="F17" s="258" t="s">
        <v>205</v>
      </c>
      <c r="G17" s="258" t="s">
        <v>206</v>
      </c>
      <c r="H17" s="247">
        <v>15</v>
      </c>
      <c r="I17" s="248" t="s">
        <v>213</v>
      </c>
      <c r="J17" s="249">
        <v>166</v>
      </c>
      <c r="K17" s="252" t="s">
        <v>230</v>
      </c>
      <c r="L17" s="259">
        <f>J17/125</f>
        <v>1.3280000000000001</v>
      </c>
    </row>
    <row r="18" spans="1:12" ht="39.950000000000003" customHeight="1" x14ac:dyDescent="0.2">
      <c r="A18" s="345"/>
      <c r="B18" s="351"/>
      <c r="C18" s="351"/>
      <c r="D18" s="258" t="s">
        <v>200</v>
      </c>
      <c r="E18" s="258" t="s">
        <v>219</v>
      </c>
      <c r="F18" s="258" t="s">
        <v>220</v>
      </c>
      <c r="G18" s="258" t="s">
        <v>221</v>
      </c>
      <c r="H18" s="249">
        <v>0</v>
      </c>
      <c r="I18" s="248" t="s">
        <v>213</v>
      </c>
      <c r="J18" s="249">
        <v>10</v>
      </c>
      <c r="K18" s="252" t="s">
        <v>232</v>
      </c>
      <c r="L18" s="259">
        <f>J18/25</f>
        <v>0.4</v>
      </c>
    </row>
    <row r="19" spans="1:12" ht="39.950000000000003" customHeight="1" x14ac:dyDescent="0.2">
      <c r="A19" s="345">
        <v>2</v>
      </c>
      <c r="B19" s="351" t="s">
        <v>193</v>
      </c>
      <c r="C19" s="352" t="s">
        <v>194</v>
      </c>
      <c r="D19" s="258" t="s">
        <v>195</v>
      </c>
      <c r="E19" s="258" t="s">
        <v>222</v>
      </c>
      <c r="F19" s="258" t="s">
        <v>205</v>
      </c>
      <c r="G19" s="258" t="s">
        <v>206</v>
      </c>
      <c r="H19" s="247">
        <v>2</v>
      </c>
      <c r="I19" s="248" t="s">
        <v>213</v>
      </c>
      <c r="J19" s="249">
        <v>166</v>
      </c>
      <c r="K19" s="252" t="s">
        <v>230</v>
      </c>
      <c r="L19" s="259">
        <f>J19/125</f>
        <v>1.3280000000000001</v>
      </c>
    </row>
    <row r="20" spans="1:12" ht="58.5" customHeight="1" x14ac:dyDescent="0.2">
      <c r="A20" s="345"/>
      <c r="B20" s="351"/>
      <c r="C20" s="353"/>
      <c r="D20" s="258" t="s">
        <v>200</v>
      </c>
      <c r="E20" s="258" t="s">
        <v>223</v>
      </c>
      <c r="F20" s="258" t="s">
        <v>224</v>
      </c>
      <c r="G20" s="258" t="s">
        <v>225</v>
      </c>
      <c r="H20" s="247">
        <v>0</v>
      </c>
      <c r="I20" s="248" t="s">
        <v>213</v>
      </c>
      <c r="J20" s="249">
        <v>11</v>
      </c>
      <c r="K20" s="252" t="s">
        <v>233</v>
      </c>
      <c r="L20" s="259">
        <f>J20/15</f>
        <v>0.73333333333333328</v>
      </c>
    </row>
    <row r="21" spans="1:12" ht="39.950000000000003" customHeight="1" x14ac:dyDescent="0.2">
      <c r="A21" s="345">
        <v>3</v>
      </c>
      <c r="B21" s="351" t="s">
        <v>193</v>
      </c>
      <c r="C21" s="352" t="s">
        <v>194</v>
      </c>
      <c r="D21" s="258" t="s">
        <v>195</v>
      </c>
      <c r="E21" s="258" t="s">
        <v>226</v>
      </c>
      <c r="F21" s="258" t="s">
        <v>205</v>
      </c>
      <c r="G21" s="258" t="s">
        <v>206</v>
      </c>
      <c r="H21" s="247">
        <v>15</v>
      </c>
      <c r="I21" s="248" t="s">
        <v>213</v>
      </c>
      <c r="J21" s="249">
        <v>166</v>
      </c>
      <c r="K21" s="252" t="s">
        <v>230</v>
      </c>
      <c r="L21" s="259">
        <f>J21/125</f>
        <v>1.3280000000000001</v>
      </c>
    </row>
    <row r="22" spans="1:12" ht="39.950000000000003" customHeight="1" x14ac:dyDescent="0.2">
      <c r="A22" s="345"/>
      <c r="B22" s="351"/>
      <c r="C22" s="353"/>
      <c r="D22" s="258" t="s">
        <v>200</v>
      </c>
      <c r="E22" s="258" t="s">
        <v>227</v>
      </c>
      <c r="F22" s="258" t="s">
        <v>220</v>
      </c>
      <c r="G22" s="258" t="s">
        <v>228</v>
      </c>
      <c r="H22" s="260">
        <v>2</v>
      </c>
      <c r="I22" s="248" t="s">
        <v>213</v>
      </c>
      <c r="J22" s="261">
        <v>16</v>
      </c>
      <c r="K22" s="262" t="s">
        <v>229</v>
      </c>
      <c r="L22" s="263">
        <f>J22/25</f>
        <v>0.64</v>
      </c>
    </row>
    <row r="23" spans="1:12" x14ac:dyDescent="0.2">
      <c r="A23" s="225"/>
    </row>
    <row r="26" spans="1:12" x14ac:dyDescent="0.2">
      <c r="C26" s="264"/>
      <c r="D26" s="264"/>
      <c r="E26" s="264"/>
    </row>
    <row r="27" spans="1:12" x14ac:dyDescent="0.2">
      <c r="D27" s="265"/>
      <c r="E27" s="225"/>
    </row>
    <row r="28" spans="1:12" x14ac:dyDescent="0.2">
      <c r="C28" s="225"/>
      <c r="D28" s="265"/>
      <c r="E28" s="225"/>
    </row>
    <row r="29" spans="1:12" x14ac:dyDescent="0.2">
      <c r="C29" s="265"/>
      <c r="D29" s="265"/>
      <c r="E29" s="225"/>
    </row>
    <row r="30" spans="1:12" x14ac:dyDescent="0.2">
      <c r="C30" s="265"/>
      <c r="D30" s="265"/>
      <c r="E30" s="265"/>
    </row>
    <row r="31" spans="1:12" x14ac:dyDescent="0.2">
      <c r="D31" s="265"/>
    </row>
  </sheetData>
  <sheetProtection algorithmName="SHA-512" hashValue="UtMJETecH1/pCrEpdu49C6lRLZ+XrY/NfvHGnM3QXwltlpNcWsowb1g2c51gjc0fPsc+Kpd6PfMZHsTHNyoMLQ==" saltValue="TKN0A4tCIFD/7XmBreU52Q==" spinCount="100000" sheet="1" objects="1" scenarios="1"/>
  <protectedRanges>
    <protectedRange sqref="B17:G22" name="Range1"/>
    <protectedRange sqref="L10:L22" name="Range2"/>
  </protectedRanges>
  <dataConsolidate/>
  <mergeCells count="18">
    <mergeCell ref="A14:A15"/>
    <mergeCell ref="B14:B15"/>
    <mergeCell ref="A21:A22"/>
    <mergeCell ref="B21:B22"/>
    <mergeCell ref="C21:C22"/>
    <mergeCell ref="A17:A18"/>
    <mergeCell ref="B17:B18"/>
    <mergeCell ref="C17:C18"/>
    <mergeCell ref="A19:A20"/>
    <mergeCell ref="B19:B20"/>
    <mergeCell ref="C19:C20"/>
    <mergeCell ref="A10:A11"/>
    <mergeCell ref="B10:B11"/>
    <mergeCell ref="C10:C11"/>
    <mergeCell ref="A6:G6"/>
    <mergeCell ref="A12:A13"/>
    <mergeCell ref="B12:B13"/>
    <mergeCell ref="C12:C1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4D4F2C6775654B907F0C20622A74BD" ma:contentTypeVersion="16" ma:contentTypeDescription="Create a new document." ma:contentTypeScope="" ma:versionID="5945962235e5d2d84b446019740e146a">
  <xsd:schema xmlns:xsd="http://www.w3.org/2001/XMLSchema" xmlns:xs="http://www.w3.org/2001/XMLSchema" xmlns:p="http://schemas.microsoft.com/office/2006/metadata/properties" xmlns:ns2="c503424b-3e12-4ddd-ab41-5c8973ad5bb3" xmlns:ns3="bdb8ef80-3d76-4f2b-ba95-731db74cbb70" targetNamespace="http://schemas.microsoft.com/office/2006/metadata/properties" ma:root="true" ma:fieldsID="d87176ffe5f2d429e0ff7838ab60b87d" ns2:_="" ns3:_="">
    <xsd:import namespace="c503424b-3e12-4ddd-ab41-5c8973ad5bb3"/>
    <xsd:import namespace="bdb8ef80-3d76-4f2b-ba95-731db74cbb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03424b-3e12-4ddd-ab41-5c8973ad5b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5046b6-664e-4cc6-916e-c72f0da64b4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ef80-3d76-4f2b-ba95-731db74cbb7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28dd133-b60f-41e9-bfab-2cbf275fe1d6}" ma:internalName="TaxCatchAll" ma:showField="CatchAllData" ma:web="bdb8ef80-3d76-4f2b-ba95-731db74cbb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bdb8ef80-3d76-4f2b-ba95-731db74cbb70">
      <UserInfo>
        <DisplayName>Claire Hester</DisplayName>
        <AccountId>15</AccountId>
        <AccountType/>
      </UserInfo>
      <UserInfo>
        <DisplayName>Marc Amaral</DisplayName>
        <AccountId>24</AccountId>
        <AccountType/>
      </UserInfo>
    </SharedWithUsers>
    <lcf76f155ced4ddcb4097134ff3c332f xmlns="c503424b-3e12-4ddd-ab41-5c8973ad5bb3">
      <Terms xmlns="http://schemas.microsoft.com/office/infopath/2007/PartnerControls"/>
    </lcf76f155ced4ddcb4097134ff3c332f>
    <TaxCatchAll xmlns="bdb8ef80-3d76-4f2b-ba95-731db74cbb70" xsi:nil="true"/>
  </documentManagement>
</p:properties>
</file>

<file path=customXml/itemProps1.xml><?xml version="1.0" encoding="utf-8"?>
<ds:datastoreItem xmlns:ds="http://schemas.openxmlformats.org/officeDocument/2006/customXml" ds:itemID="{6DCC06EF-B43B-4BD3-92E2-8FC8B0FB07EF}">
  <ds:schemaRefs>
    <ds:schemaRef ds:uri="http://schemas.microsoft.com/office/2006/metadata/longProperties"/>
  </ds:schemaRefs>
</ds:datastoreItem>
</file>

<file path=customXml/itemProps2.xml><?xml version="1.0" encoding="utf-8"?>
<ds:datastoreItem xmlns:ds="http://schemas.openxmlformats.org/officeDocument/2006/customXml" ds:itemID="{F148728A-3ABE-4BE2-8186-96DCFA2F47D3}">
  <ds:schemaRefs>
    <ds:schemaRef ds:uri="http://schemas.microsoft.com/sharepoint/v3/contenttype/forms"/>
  </ds:schemaRefs>
</ds:datastoreItem>
</file>

<file path=customXml/itemProps3.xml><?xml version="1.0" encoding="utf-8"?>
<ds:datastoreItem xmlns:ds="http://schemas.openxmlformats.org/officeDocument/2006/customXml" ds:itemID="{0A44FEB1-A4EB-41CC-9740-C54C3C841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03424b-3e12-4ddd-ab41-5c8973ad5bb3"/>
    <ds:schemaRef ds:uri="bdb8ef80-3d76-4f2b-ba95-731db74cb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7D4D97A-7F06-4E8D-98A9-7DE62E8788CF}">
  <ds:schemaRefs>
    <ds:schemaRef ds:uri="http://purl.org/dc/terms/"/>
    <ds:schemaRef ds:uri="http://purl.org/dc/elements/1.1/"/>
    <ds:schemaRef ds:uri="http://schemas.microsoft.com/office/2006/documentManagement/types"/>
    <ds:schemaRef ds:uri="http://schemas.microsoft.com/office/infopath/2007/PartnerControls"/>
    <ds:schemaRef ds:uri="http://purl.org/dc/dcmitype/"/>
    <ds:schemaRef ds:uri="c503424b-3e12-4ddd-ab41-5c8973ad5bb3"/>
    <ds:schemaRef ds:uri="http://schemas.microsoft.com/office/2006/metadata/properties"/>
    <ds:schemaRef ds:uri="http://schemas.openxmlformats.org/package/2006/metadata/core-properties"/>
    <ds:schemaRef ds:uri="bdb8ef80-3d76-4f2b-ba95-731db74cbb7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FISCAL REPORT</vt:lpstr>
      <vt:lpstr>PARTICIPANT DEMOGRAPHICS</vt:lpstr>
      <vt:lpstr>CASH MATCH</vt:lpstr>
      <vt:lpstr>PROGRAM EVALUATION</vt:lpstr>
      <vt:lpstr>'PROGRAM EVALUATION'!Health_and_Wellness</vt:lpstr>
      <vt:lpstr>'PROGRAM EVALUATION'!Lifelong_Learning</vt:lpstr>
      <vt:lpstr>'PROGRAM EVALUATION'!Stability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FINANCE DEPT</dc:creator>
  <cp:keywords/>
  <dc:description/>
  <cp:lastModifiedBy>Nicole Liner-Jigamian</cp:lastModifiedBy>
  <cp:revision/>
  <dcterms:created xsi:type="dcterms:W3CDTF">1999-10-15T17:33:56Z</dcterms:created>
  <dcterms:modified xsi:type="dcterms:W3CDTF">2025-01-28T23:45:15Z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Claire Hester;Marc Amaral</vt:lpwstr>
  </property>
  <property fmtid="{D5CDD505-2E9C-101B-9397-08002B2CF9AE}" pid="3" name="SharedWithUsers">
    <vt:lpwstr>15;#Claire Hester;#24;#Marc Amaral</vt:lpwstr>
  </property>
  <property fmtid="{D5CDD505-2E9C-101B-9397-08002B2CF9AE}" pid="4" name="ContentTypeId">
    <vt:lpwstr>0x010100224D4F2C6775654B907F0C20622A74BD</vt:lpwstr>
  </property>
  <property fmtid="{D5CDD505-2E9C-101B-9397-08002B2CF9AE}" pid="5" name="Order">
    <vt:r8>1456600</vt:r8>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ComplianceAssetId">
    <vt:lpwstr/>
  </property>
  <property fmtid="{D5CDD505-2E9C-101B-9397-08002B2CF9AE}" pid="10" name="ESRI_WORKBOOK_ID">
    <vt:lpwstr>d4cf3feb028a4a33a3f0d0fd33a264b5</vt:lpwstr>
  </property>
  <property fmtid="{D5CDD505-2E9C-101B-9397-08002B2CF9AE}" pid="11" name="MediaServiceImageTags">
    <vt:lpwstr/>
  </property>
  <property fmtid="{D5CDD505-2E9C-101B-9397-08002B2CF9AE}" pid="12" name="_ExtendedDescription">
    <vt:lpwstr/>
  </property>
  <property fmtid="{D5CDD505-2E9C-101B-9397-08002B2CF9AE}" pid="13" name="TriggerFlowInfo">
    <vt:lpwstr/>
  </property>
</Properties>
</file>