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mgov365.sharepoint.com/teams/ccspool/HSDHSGP/HSGP Reports for Posting/2023-24 YE Source Docs/2 FY 2-23-24 READY TO POST/"/>
    </mc:Choice>
  </mc:AlternateContent>
  <xr:revisionPtr revIDLastSave="209" documentId="13_ncr:1_{5EB69147-7B86-4898-B01E-59FC26B03E43}" xr6:coauthVersionLast="47" xr6:coauthVersionMax="47" xr10:uidLastSave="{61322A5C-9BE7-4C26-9BAB-BCE1725049EB}"/>
  <workbookProtection workbookAlgorithmName="SHA-512" workbookHashValue="JJiaJYSnFiXStiC3AH/5x0apE/kXn/lEhPKVwI+ZH0RNbZWIHO2oiheJodv/9OsqXMyjKfT09y2czwGb9VTOxw==" workbookSaltValue="pZqIt7cvbXHlKmUrqed1Yg==" workbookSpinCount="100000" lockStructure="1"/>
  <bookViews>
    <workbookView xWindow="-120" yWindow="-120" windowWidth="29040" windowHeight="15720" tabRatio="605" activeTab="3" xr2:uid="{00000000-000D-0000-FFFF-FFFF00000000}"/>
  </bookViews>
  <sheets>
    <sheet name="INSTRUCTIONS" sheetId="29" r:id="rId1"/>
    <sheet name="FISCAL REPORT" sheetId="36" r:id="rId2"/>
    <sheet name="PARTICIPANT DEMOGRAPHICS" sheetId="35" r:id="rId3"/>
    <sheet name="PROGRAM EVALUATION" sheetId="37" r:id="rId4"/>
    <sheet name="CASH MATCH" sheetId="14" r:id="rId5"/>
    <sheet name="ESRI_MAPINFO_SHEET" sheetId="31" state="veryHidden" r:id="rId6"/>
  </sheets>
  <definedNames>
    <definedName name="Health_and_Wellness" localSheetId="3">'PROGRAM EVALUATION'!$E$29:$E$33</definedName>
    <definedName name="Health_and_Wellness">#REF!</definedName>
    <definedName name="Lifelong_Learning" localSheetId="3">'PROGRAM EVALUATION'!$C$29:$C$33</definedName>
    <definedName name="Lifelong_Learning">#REF!</definedName>
    <definedName name="Stability" localSheetId="3">'PROGRAM EVALUATION'!$D$29:$D$33</definedName>
    <definedName name="Stabili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 i="36" l="1"/>
  <c r="K62" i="36" s="1"/>
  <c r="J59" i="36"/>
  <c r="L59" i="36" s="1"/>
  <c r="L62" i="36" s="1"/>
  <c r="H59" i="36"/>
  <c r="H62" i="36" s="1"/>
  <c r="G59" i="36"/>
  <c r="G62" i="36" s="1"/>
  <c r="D59" i="36"/>
  <c r="D62" i="36" s="1"/>
  <c r="K49" i="36"/>
  <c r="J49" i="36"/>
  <c r="L49" i="36" s="1"/>
  <c r="H49" i="36"/>
  <c r="G49" i="36"/>
  <c r="I49" i="36" s="1"/>
  <c r="D49" i="36"/>
  <c r="L60" i="36"/>
  <c r="M60" i="36" s="1"/>
  <c r="I60" i="36"/>
  <c r="M55" i="36"/>
  <c r="N95" i="36"/>
  <c r="N71" i="36"/>
  <c r="L103" i="36"/>
  <c r="M103" i="36" s="1"/>
  <c r="I103" i="36"/>
  <c r="L102" i="36"/>
  <c r="M102" i="36" s="1"/>
  <c r="I102" i="36"/>
  <c r="L101" i="36"/>
  <c r="M101" i="36" s="1"/>
  <c r="I101" i="36"/>
  <c r="L100" i="36"/>
  <c r="I100" i="36"/>
  <c r="L99" i="36"/>
  <c r="I99" i="36"/>
  <c r="L98" i="36"/>
  <c r="M98" i="36" s="1"/>
  <c r="I98" i="36"/>
  <c r="I97" i="36"/>
  <c r="I96" i="36"/>
  <c r="I95" i="36"/>
  <c r="L94" i="36"/>
  <c r="M94" i="36" s="1"/>
  <c r="I94" i="36"/>
  <c r="L93" i="36"/>
  <c r="M93" i="36" s="1"/>
  <c r="I93" i="36"/>
  <c r="L92" i="36"/>
  <c r="I92" i="36"/>
  <c r="L91" i="36"/>
  <c r="M91" i="36" s="1"/>
  <c r="I91" i="36"/>
  <c r="L105" i="36"/>
  <c r="M105" i="36" s="1"/>
  <c r="I105" i="36"/>
  <c r="L104" i="36"/>
  <c r="I104" i="36"/>
  <c r="M71" i="36"/>
  <c r="I71" i="36"/>
  <c r="M70" i="36"/>
  <c r="I70" i="36"/>
  <c r="L56" i="36"/>
  <c r="M56" i="36" s="1"/>
  <c r="I56" i="36"/>
  <c r="L54" i="36"/>
  <c r="I54" i="36"/>
  <c r="L53" i="36"/>
  <c r="I53" i="36"/>
  <c r="L52" i="36"/>
  <c r="I52" i="36"/>
  <c r="L51" i="36"/>
  <c r="I51" i="36"/>
  <c r="L50" i="36"/>
  <c r="I50" i="36"/>
  <c r="L58" i="36"/>
  <c r="I58" i="36"/>
  <c r="L57" i="36"/>
  <c r="I57" i="36"/>
  <c r="J62" i="36" l="1"/>
  <c r="M49" i="36"/>
  <c r="M59" i="36"/>
  <c r="I59" i="36"/>
  <c r="M57" i="36"/>
  <c r="N57" i="36"/>
  <c r="M58" i="36"/>
  <c r="N58" i="36"/>
  <c r="M50" i="36"/>
  <c r="N50" i="36"/>
  <c r="M51" i="36"/>
  <c r="N51" i="36"/>
  <c r="M52" i="36"/>
  <c r="N52" i="36"/>
  <c r="M53" i="36"/>
  <c r="N53" i="36"/>
  <c r="M54" i="36"/>
  <c r="N54" i="36"/>
  <c r="N56" i="36"/>
  <c r="M104" i="36"/>
  <c r="N104" i="36"/>
  <c r="M92" i="36"/>
  <c r="N92" i="36"/>
  <c r="M99" i="36"/>
  <c r="N99" i="36"/>
  <c r="M100" i="36"/>
  <c r="N100" i="36"/>
  <c r="M69" i="36"/>
  <c r="I69" i="36"/>
  <c r="L72" i="36"/>
  <c r="I72" i="36"/>
  <c r="L113" i="36"/>
  <c r="M113" i="36" s="1"/>
  <c r="I113" i="36"/>
  <c r="L73" i="36"/>
  <c r="I73" i="36"/>
  <c r="L114" i="36"/>
  <c r="M114" i="36" s="1"/>
  <c r="I114" i="36"/>
  <c r="N59" i="36" l="1"/>
  <c r="M73" i="36"/>
  <c r="N73" i="36"/>
  <c r="M72" i="36"/>
  <c r="N72" i="36"/>
  <c r="L61" i="36"/>
  <c r="M61" i="36" s="1"/>
  <c r="I61" i="36"/>
  <c r="B6" i="14" l="1"/>
  <c r="B5" i="14"/>
  <c r="H44" i="35" l="1"/>
  <c r="G44" i="35"/>
  <c r="C38" i="35"/>
  <c r="B38" i="35"/>
  <c r="H55" i="35"/>
  <c r="G55" i="35"/>
  <c r="C57" i="35"/>
  <c r="B57" i="35"/>
  <c r="E10" i="14" l="1"/>
  <c r="E9" i="14"/>
  <c r="C10" i="14"/>
  <c r="C9" i="14"/>
  <c r="G28" i="35"/>
  <c r="F28" i="35"/>
  <c r="E28" i="35"/>
  <c r="N133" i="36"/>
  <c r="N25" i="36" s="1"/>
  <c r="K133" i="36"/>
  <c r="K25" i="36" s="1"/>
  <c r="J133" i="36"/>
  <c r="J25" i="36" s="1"/>
  <c r="H133" i="36"/>
  <c r="G133" i="36"/>
  <c r="G25" i="36" s="1"/>
  <c r="L132" i="36"/>
  <c r="M132" i="36" s="1"/>
  <c r="I132" i="36"/>
  <c r="L131" i="36"/>
  <c r="I131" i="36"/>
  <c r="N130" i="36"/>
  <c r="M130" i="36"/>
  <c r="L130" i="36"/>
  <c r="K130" i="36"/>
  <c r="J130" i="36"/>
  <c r="I130" i="36"/>
  <c r="H130" i="36"/>
  <c r="G130" i="36"/>
  <c r="N124" i="36"/>
  <c r="N24" i="36" s="1"/>
  <c r="K124" i="36"/>
  <c r="K24" i="36" s="1"/>
  <c r="J124" i="36"/>
  <c r="J24" i="36" s="1"/>
  <c r="H124" i="36"/>
  <c r="H24" i="36" s="1"/>
  <c r="G124" i="36"/>
  <c r="G24" i="36" s="1"/>
  <c r="L123" i="36"/>
  <c r="M123" i="36" s="1"/>
  <c r="I123" i="36"/>
  <c r="L122" i="36"/>
  <c r="M122" i="36" s="1"/>
  <c r="I122" i="36"/>
  <c r="L121" i="36"/>
  <c r="M121" i="36" s="1"/>
  <c r="I121" i="36"/>
  <c r="N120" i="36"/>
  <c r="M120" i="36"/>
  <c r="L120" i="36"/>
  <c r="K120" i="36"/>
  <c r="J120" i="36"/>
  <c r="I120" i="36"/>
  <c r="H120" i="36"/>
  <c r="G120" i="36"/>
  <c r="N116" i="36"/>
  <c r="N23" i="36" s="1"/>
  <c r="K116" i="36"/>
  <c r="K23" i="36" s="1"/>
  <c r="J116" i="36"/>
  <c r="J23" i="36" s="1"/>
  <c r="H116" i="36"/>
  <c r="H23" i="36" s="1"/>
  <c r="G116" i="36"/>
  <c r="L115" i="36"/>
  <c r="M115" i="36" s="1"/>
  <c r="I115" i="36"/>
  <c r="N112" i="36"/>
  <c r="M112" i="36"/>
  <c r="L112" i="36"/>
  <c r="K112" i="36"/>
  <c r="J112" i="36"/>
  <c r="I112" i="36"/>
  <c r="H112" i="36"/>
  <c r="G112" i="36"/>
  <c r="N108" i="36"/>
  <c r="N22" i="36" s="1"/>
  <c r="K108" i="36"/>
  <c r="K22" i="36" s="1"/>
  <c r="J108" i="36"/>
  <c r="J22" i="36" s="1"/>
  <c r="H108" i="36"/>
  <c r="H22" i="36" s="1"/>
  <c r="G108" i="36"/>
  <c r="G22" i="36" s="1"/>
  <c r="L107" i="36"/>
  <c r="M107" i="36" s="1"/>
  <c r="I107" i="36"/>
  <c r="L106" i="36"/>
  <c r="M106" i="36" s="1"/>
  <c r="I106" i="36"/>
  <c r="L90" i="36"/>
  <c r="I90" i="36"/>
  <c r="N89" i="36"/>
  <c r="M89" i="36"/>
  <c r="L89" i="36"/>
  <c r="K89" i="36"/>
  <c r="J89" i="36"/>
  <c r="I89" i="36"/>
  <c r="H89" i="36"/>
  <c r="G89" i="36"/>
  <c r="N85" i="36"/>
  <c r="N21" i="36" s="1"/>
  <c r="K85" i="36"/>
  <c r="K21" i="36" s="1"/>
  <c r="J85" i="36"/>
  <c r="J21" i="36" s="1"/>
  <c r="H85" i="36"/>
  <c r="H21" i="36" s="1"/>
  <c r="G85" i="36"/>
  <c r="G21" i="36" s="1"/>
  <c r="L84" i="36"/>
  <c r="M84" i="36" s="1"/>
  <c r="I84" i="36"/>
  <c r="L83" i="36"/>
  <c r="M83" i="36" s="1"/>
  <c r="I83" i="36"/>
  <c r="L82" i="36"/>
  <c r="M82" i="36" s="1"/>
  <c r="I82" i="36"/>
  <c r="N81" i="36"/>
  <c r="M81" i="36"/>
  <c r="L81" i="36"/>
  <c r="K81" i="36"/>
  <c r="J81" i="36"/>
  <c r="I81" i="36"/>
  <c r="H81" i="36"/>
  <c r="G81" i="36"/>
  <c r="K77" i="36"/>
  <c r="K20" i="36" s="1"/>
  <c r="J77" i="36"/>
  <c r="J20" i="36" s="1"/>
  <c r="H77" i="36"/>
  <c r="H20" i="36" s="1"/>
  <c r="G77" i="36"/>
  <c r="G20" i="36" s="1"/>
  <c r="L76" i="36"/>
  <c r="M76" i="36" s="1"/>
  <c r="I76" i="36"/>
  <c r="L75" i="36"/>
  <c r="M75" i="36" s="1"/>
  <c r="I75" i="36"/>
  <c r="L74" i="36"/>
  <c r="I74" i="36"/>
  <c r="L68" i="36"/>
  <c r="I68" i="36"/>
  <c r="L67" i="36"/>
  <c r="N67" i="36" s="1"/>
  <c r="I67" i="36"/>
  <c r="N66" i="36"/>
  <c r="M66" i="36"/>
  <c r="L66" i="36"/>
  <c r="K66" i="36"/>
  <c r="J66" i="36"/>
  <c r="I66" i="36"/>
  <c r="H66" i="36"/>
  <c r="G66" i="36"/>
  <c r="K19" i="36"/>
  <c r="J19" i="36"/>
  <c r="H19" i="36"/>
  <c r="G19" i="36"/>
  <c r="L48" i="36"/>
  <c r="I48" i="36"/>
  <c r="N47" i="36"/>
  <c r="M47" i="36"/>
  <c r="L47" i="36"/>
  <c r="K47" i="36"/>
  <c r="J47" i="36"/>
  <c r="I47" i="36"/>
  <c r="H47" i="36"/>
  <c r="G47" i="36"/>
  <c r="D26" i="36"/>
  <c r="D25" i="36"/>
  <c r="D24" i="36"/>
  <c r="D23" i="36"/>
  <c r="D22" i="36"/>
  <c r="D21" i="36"/>
  <c r="D20" i="36"/>
  <c r="D19" i="36"/>
  <c r="M48" i="36" l="1"/>
  <c r="N48" i="36"/>
  <c r="M68" i="36"/>
  <c r="N68" i="36"/>
  <c r="M74" i="36"/>
  <c r="N74" i="36"/>
  <c r="H25" i="36"/>
  <c r="I116" i="36"/>
  <c r="I23" i="36" s="1"/>
  <c r="I133" i="36"/>
  <c r="I25" i="36" s="1"/>
  <c r="I77" i="36"/>
  <c r="I20" i="36" s="1"/>
  <c r="K135" i="36"/>
  <c r="K26" i="36" s="1"/>
  <c r="L77" i="36"/>
  <c r="L20" i="36" s="1"/>
  <c r="M20" i="36" s="1"/>
  <c r="G135" i="36"/>
  <c r="G26" i="36" s="1"/>
  <c r="C14" i="14" s="1"/>
  <c r="I85" i="36"/>
  <c r="I21" i="36" s="1"/>
  <c r="L133" i="36"/>
  <c r="M133" i="36" s="1"/>
  <c r="H135" i="36"/>
  <c r="F131" i="36" s="1"/>
  <c r="I62" i="36"/>
  <c r="I19" i="36" s="1"/>
  <c r="L108" i="36"/>
  <c r="M108" i="36" s="1"/>
  <c r="I108" i="36"/>
  <c r="I22" i="36" s="1"/>
  <c r="I124" i="36"/>
  <c r="I24" i="36" s="1"/>
  <c r="J135" i="36"/>
  <c r="J26" i="36" s="1"/>
  <c r="L85" i="36"/>
  <c r="M67" i="36"/>
  <c r="L116" i="36"/>
  <c r="L124" i="36"/>
  <c r="M90" i="36"/>
  <c r="M131" i="36"/>
  <c r="N49" i="36" l="1"/>
  <c r="N77" i="36"/>
  <c r="L25" i="36"/>
  <c r="M25" i="36" s="1"/>
  <c r="M77" i="36"/>
  <c r="L22" i="36"/>
  <c r="M22" i="36" s="1"/>
  <c r="H26" i="36"/>
  <c r="D14" i="14" s="1"/>
  <c r="I135" i="36"/>
  <c r="I26" i="36" s="1"/>
  <c r="L24" i="36"/>
  <c r="M24" i="36" s="1"/>
  <c r="M124" i="36"/>
  <c r="L19" i="36"/>
  <c r="M19" i="36" s="1"/>
  <c r="M62" i="36"/>
  <c r="L23" i="36"/>
  <c r="M23" i="36" s="1"/>
  <c r="M116" i="36"/>
  <c r="M85" i="36"/>
  <c r="L21" i="36"/>
  <c r="M21" i="36" s="1"/>
  <c r="L135" i="36"/>
  <c r="N62" i="36" l="1"/>
  <c r="N19" i="36" s="1"/>
  <c r="N20" i="36"/>
  <c r="L26" i="36"/>
  <c r="F14" i="14" s="1"/>
  <c r="M135" i="36"/>
  <c r="N135" i="36" l="1"/>
  <c r="N26" i="36" s="1"/>
  <c r="E14" i="14" s="1"/>
  <c r="E17" i="14" s="1"/>
  <c r="M26" i="36"/>
  <c r="B27" i="36"/>
  <c r="B28" i="36" s="1"/>
  <c r="D28" i="35" l="1"/>
  <c r="C28" i="35"/>
  <c r="B28" i="35"/>
  <c r="C18" i="14" l="1"/>
  <c r="E11" i="14"/>
  <c r="C11" i="14"/>
  <c r="C17" i="14" l="1"/>
  <c r="D17" i="14" s="1"/>
  <c r="F17" i="14" l="1"/>
  <c r="D18" i="14"/>
  <c r="C20" i="14"/>
  <c r="D20" i="14" s="1"/>
  <c r="E18" i="14" l="1"/>
  <c r="E20" i="14" s="1"/>
  <c r="F20" i="14" s="1"/>
  <c r="F18" i="14" l="1"/>
</calcChain>
</file>

<file path=xl/sharedStrings.xml><?xml version="1.0" encoding="utf-8"?>
<sst xmlns="http://schemas.openxmlformats.org/spreadsheetml/2006/main" count="343" uniqueCount="270">
  <si>
    <t>FY 2023-24 Human Services Grants Program</t>
  </si>
  <si>
    <t>Exhibit B</t>
  </si>
  <si>
    <t>Program Budget and Evaluation Workbook</t>
  </si>
  <si>
    <t>REPORTS</t>
  </si>
  <si>
    <t>REPORT PERIOD</t>
  </si>
  <si>
    <t>REPORT DEADLINE</t>
  </si>
  <si>
    <t>Mid-Year Program and Fiscal Status Reports</t>
  </si>
  <si>
    <t>7/1/2023 – 12/31/2023</t>
  </si>
  <si>
    <t>Year-End Program and Fiscal Status Reports</t>
  </si>
  <si>
    <t>7/1/2023 – 6/30/2024</t>
  </si>
  <si>
    <t>OVERVIEW</t>
  </si>
  <si>
    <t>HSGP grantees will use this document as a single tool to:
1) Establish the Program Budget
2) Submit Mid-Year Reporting
3) Submit Year-End Reporting</t>
  </si>
  <si>
    <t>For organizations granted HSGP funding for multiple programs, separate Mid-Year and Year-End Status Reports are required for each program.</t>
  </si>
  <si>
    <t xml:space="preserve">Please Note: All reports and supporting documents submitted to the City are considered public record and are subject to disclosure under the Public Records Act.  Further note that staff may use the information herein, in whole or in part, to provide Council and the public with reports of agency performance, including demographics, outcomes, successes, findings, and concerns. To the extent possible, please avoid inclusion of any Personally Identifiable Information (PII), or other confidential information, except where absolutely necessary. </t>
  </si>
  <si>
    <t>CITY OF SANTA MONICA</t>
  </si>
  <si>
    <t>FY 2023-24 PROGRAM BUDGET &amp; FISCAL REPORTING TEMPLATE</t>
  </si>
  <si>
    <t>INSTRUCTIONS</t>
  </si>
  <si>
    <r>
      <t xml:space="preserve">Input periodic data into the grey shaded cells, as described in the instructions below. All other cells are locked for editing. Cells containing formulas will automatically calculate. Please report any issues to </t>
    </r>
    <r>
      <rPr>
        <b/>
        <u/>
        <sz val="11"/>
        <rFont val="Arial"/>
        <family val="2"/>
      </rPr>
      <t>humanservices@santamonica.gov</t>
    </r>
    <r>
      <rPr>
        <sz val="11"/>
        <rFont val="Arial"/>
        <family val="2"/>
      </rPr>
      <t xml:space="preserve">  </t>
    </r>
  </si>
  <si>
    <r>
      <t xml:space="preserve">SECTION I: BUDGET SUMMARY: </t>
    </r>
    <r>
      <rPr>
        <sz val="10"/>
        <rFont val="Arial"/>
        <family val="2"/>
      </rPr>
      <t xml:space="preserve"> The Budget Summary section contains locked cells that will auto-populate as you complete Section III: Line Item Detail</t>
    </r>
  </si>
  <si>
    <r>
      <rPr>
        <b/>
        <sz val="10"/>
        <rFont val="Arial"/>
        <family val="2"/>
      </rPr>
      <t xml:space="preserve">REPORTING PERIOD:  </t>
    </r>
    <r>
      <rPr>
        <sz val="10"/>
        <rFont val="Arial"/>
        <family val="2"/>
      </rPr>
      <t>Use the drop-down box to select the appropriate reporting period (Mid-Year, or Year-End)</t>
    </r>
  </si>
  <si>
    <r>
      <rPr>
        <b/>
        <sz val="10"/>
        <rFont val="Arial"/>
        <family val="2"/>
      </rPr>
      <t xml:space="preserve">Total City Funds Received to Date: </t>
    </r>
    <r>
      <rPr>
        <sz val="10"/>
        <rFont val="Arial"/>
        <family val="2"/>
      </rPr>
      <t>Enter the amount of current year HSGP payments received to date</t>
    </r>
  </si>
  <si>
    <t>SECTION II: SUPPORTING DOCUMENTATION:</t>
  </si>
  <si>
    <r>
      <rPr>
        <b/>
        <sz val="10"/>
        <rFont val="Arial"/>
        <family val="2"/>
      </rPr>
      <t>DATE UPLOADED TO SHAREPOINT</t>
    </r>
    <r>
      <rPr>
        <sz val="10"/>
        <rFont val="Arial"/>
        <family val="2"/>
      </rPr>
      <t>:  Enter the date on which the required Supporting Documentation was uploaded/submitted for each reporting period</t>
    </r>
  </si>
  <si>
    <t xml:space="preserve"> </t>
  </si>
  <si>
    <t>SECTION III: LINE ITEM DETAIL</t>
  </si>
  <si>
    <r>
      <rPr>
        <b/>
        <sz val="10"/>
        <rFont val="Arial"/>
        <family val="2"/>
      </rPr>
      <t xml:space="preserve">HSGP MID-YEAR EXPEND (Column J): </t>
    </r>
    <r>
      <rPr>
        <sz val="10"/>
        <rFont val="Arial"/>
        <family val="2"/>
      </rPr>
      <t xml:space="preserve">Populate the grey shaded cells with year-to-date HSGP grant expenditures
</t>
    </r>
    <r>
      <rPr>
        <b/>
        <sz val="10"/>
        <rFont val="Arial"/>
        <family val="2"/>
      </rPr>
      <t>HSGP YEAR-END EXPEND (Column K):</t>
    </r>
    <r>
      <rPr>
        <sz val="10"/>
        <rFont val="Arial"/>
        <family val="2"/>
      </rPr>
      <t xml:space="preserve"> Populate the grey shaded cells with year-end HSGP grant expenditures
</t>
    </r>
    <r>
      <rPr>
        <b/>
        <sz val="10"/>
        <rFont val="Arial"/>
        <family val="2"/>
      </rPr>
      <t>YEAR-END TOTAL PROGRAM EXPEND (Column N)</t>
    </r>
    <r>
      <rPr>
        <sz val="10"/>
        <rFont val="Arial"/>
        <family val="2"/>
      </rPr>
      <t>: Populate the grey shaded cells with year-end Total Program Expenditures (includes expenditures from all funding sources)</t>
    </r>
  </si>
  <si>
    <r>
      <rPr>
        <b/>
        <i/>
        <sz val="10"/>
        <rFont val="Arial"/>
        <family val="2"/>
      </rPr>
      <t xml:space="preserve">Mid-year Agency Variance Report (Column O) / Year-end Agency Variance Report (Column Q): </t>
    </r>
    <r>
      <rPr>
        <sz val="10"/>
        <rFont val="Arial"/>
        <family val="2"/>
      </rPr>
      <t>Provide a brief explanation of any significant budget variances for each reporting period. 
A significant budget variance is one that will modify the Program Budget by 10% or more and by not less than $1000 for the following:
    - The subtotal of any expenditure category in Section III: Lite Item Detail (subsections 1A - 6)
    - Any subcontract with an organization providing direct client services; or
    - Any subsidy, stipend, grant, or award to program participants or direct service providers.
If the above criteria are met, please contact your grant analyst to discuss whether a budget modification is necessary. Any subsequent updates required due to approved Budget Modifications will be incorporated by City staff.</t>
    </r>
  </si>
  <si>
    <t>SECTION I:  BUDGET SUMMARY</t>
  </si>
  <si>
    <t>TOTAL
PROGRAM
BUDGET</t>
  </si>
  <si>
    <t>HSGP GRANT
BUDGET</t>
  </si>
  <si>
    <t>NON-CITY PROGRAM BUDGET</t>
  </si>
  <si>
    <t>HSGP
MID-YEAR EXPEND.</t>
  </si>
  <si>
    <t>HSGP
YEAR-END EXPEND.</t>
  </si>
  <si>
    <t>HSGP TOTAL EXPEND.</t>
  </si>
  <si>
    <t>HSGP PERCENT EXPENDED</t>
  </si>
  <si>
    <t>YEAR-END
 TOTAL PROGRAM EXPEND.</t>
  </si>
  <si>
    <t>AGENCY NAME:</t>
  </si>
  <si>
    <t>Legal Aid Foundation of Los Angeles</t>
  </si>
  <si>
    <t>PROGRAM NAME:</t>
  </si>
  <si>
    <t>Comprehensive Community Legal Services</t>
  </si>
  <si>
    <t>REPORTING PERIOD:</t>
  </si>
  <si>
    <t>FY 2023-24 Program Budget: 7/1/23 - 6/30/24</t>
  </si>
  <si>
    <t>A. Total City Funds Received to Date:</t>
  </si>
  <si>
    <t>B. Total City Funds Expended to Date:</t>
  </si>
  <si>
    <t>C. Cash Balance (Line A - Line B):</t>
  </si>
  <si>
    <r>
      <t xml:space="preserve">SECTION II: SUPPORTING DOCUMENTATION: </t>
    </r>
    <r>
      <rPr>
        <sz val="11"/>
        <rFont val="Arial"/>
        <family val="2"/>
      </rPr>
      <t xml:space="preserve">The City requires grantees to submit supporting documentation along with their Mid-Year and Year-End Fiscal Status Reports. Documentation MUST provide a detailed accounting of expenditures </t>
    </r>
  </si>
  <si>
    <t xml:space="preserve">charged to the HSGP grant and MUST reconcile to total HSGP grant expenditures for the associated period. Acceptable forms of documentation will be generated from the grantee’s financial system and include General Ledger </t>
  </si>
  <si>
    <t>or Profit and Loss Detail reports. The City WILL NOT ACCEPT documentation that does provide sufficient detail and/or does not reconcile to total Santa Monica grant expenditures for the associated period.</t>
  </si>
  <si>
    <t>SUPPORTING DOCUMENTATION FOR HSGP GRANT EXPENDITURES (MID-YEAR)</t>
  </si>
  <si>
    <t>DATE UPLOADED TO SHAREPOINT:</t>
  </si>
  <si>
    <t>SUPPORTING DOCUMENTATION FOR HSGP GRANT EXPENDITURES (YEAR-END)</t>
  </si>
  <si>
    <t>Senior/Executive Management</t>
  </si>
  <si>
    <t>Mid-Year Report (1st Period): 7/1/23 - 12/31/23</t>
  </si>
  <si>
    <t>Administrative Support</t>
  </si>
  <si>
    <t>Year-End Report (2nd Period): 7/1/23 - 6/30/24</t>
  </si>
  <si>
    <t>Direct Service Provision/Program Staff</t>
  </si>
  <si>
    <t>SECTION III:  LINE ITEM DETAIL</t>
  </si>
  <si>
    <t>1A.  Staff Salaries</t>
  </si>
  <si>
    <t>List all paid program and administrative positions (both City and non-City funded) and complete all fields below.</t>
  </si>
  <si>
    <t>Staff Name</t>
  </si>
  <si>
    <t>Title</t>
  </si>
  <si>
    <t>Position Classification</t>
  </si>
  <si>
    <t>FTE (Agency Wide)</t>
  </si>
  <si>
    <t>Kevin Mitchell</t>
  </si>
  <si>
    <t>Managing Attorney</t>
  </si>
  <si>
    <t>Denise McGranahan</t>
  </si>
  <si>
    <t>Senior Staff Attorney</t>
  </si>
  <si>
    <t>Romy Ganschow</t>
  </si>
  <si>
    <t>Staff Attorney</t>
  </si>
  <si>
    <t>Lynn Franco</t>
  </si>
  <si>
    <t>D. Towne Morton</t>
  </si>
  <si>
    <t>Zachary Genduso</t>
  </si>
  <si>
    <t>Jonathan Brown</t>
  </si>
  <si>
    <t>Ever Meyer</t>
  </si>
  <si>
    <t>Paralegal</t>
  </si>
  <si>
    <t>Rosa Bravo</t>
  </si>
  <si>
    <t>Receptionist</t>
  </si>
  <si>
    <t>Rachel Salinas</t>
  </si>
  <si>
    <t>Legal Secretary</t>
  </si>
  <si>
    <t>1A.  Staff Salaries TOTAL</t>
  </si>
  <si>
    <t>1B.  Staff Fringe Benefits</t>
  </si>
  <si>
    <t>List each fringe benefit as a percentage of total staff salaries listed above (FICA, SUI, Workers’ Compensation, Medical Insurance, Retirement, etc.).</t>
  </si>
  <si>
    <t>Description</t>
  </si>
  <si>
    <t>Medical Insurance 13.65%</t>
  </si>
  <si>
    <t>Dental Insurance 1.75%</t>
  </si>
  <si>
    <t>Group Life Insurance .10%</t>
  </si>
  <si>
    <t>Vision .25%</t>
  </si>
  <si>
    <t>Long Term Care/Disability .40%</t>
  </si>
  <si>
    <t>Retirement 6.50%</t>
  </si>
  <si>
    <t>FICA  7.65%</t>
  </si>
  <si>
    <t>SUI .50%, Workers' Comp 2.00%</t>
  </si>
  <si>
    <t>1B.  Staff Fringe Benefits TOTAL</t>
  </si>
  <si>
    <t>2.  Consultant Services</t>
  </si>
  <si>
    <t>List each consultant to be funded. Include type of service, total budgeted expense, and any additional information to support the use of consultants as opposed to staff or volunteers.</t>
  </si>
  <si>
    <t>2.  Consultant Services TOTAL</t>
  </si>
  <si>
    <t>3.  Operating Expenses</t>
  </si>
  <si>
    <t>List all operating expenses [e.g., space/rent expense, utilities, facility maintenance, equipment, insurance, office supplies, printing, audit fees, travel, training, etc.].</t>
  </si>
  <si>
    <t>Facility rent @ $13,615.50/month x 12 months</t>
  </si>
  <si>
    <t>Share of operating costs @ $1,195/month x 12 months</t>
  </si>
  <si>
    <t>Parking @ $1,950/month x 12 months</t>
  </si>
  <si>
    <t>Travel to training and conferences for housing/family law attorney, including registration, airfare, lodging, per diem,etc.</t>
  </si>
  <si>
    <t>Local mileage @ 150 miles/month x 12 months x $0.56/mile</t>
  </si>
  <si>
    <t>Property General Liability Insurance @ $5,548/year</t>
  </si>
  <si>
    <t>Professional Liability Insurance @ $$745/attorney x 5 FTE</t>
  </si>
  <si>
    <t>Office, computer supplies @ $350/month x 12 months</t>
  </si>
  <si>
    <t>Postage @ $100/month x 12 months</t>
  </si>
  <si>
    <t>Telephone/Online services @ $1,500/month x 12 months</t>
  </si>
  <si>
    <t>Lexis-Nexis/Westlaw @ $600/month x 12 months</t>
  </si>
  <si>
    <t>Audit</t>
  </si>
  <si>
    <t>Litigation expenses, court process services, translation, deposition costs @ $450/month x 12 months</t>
  </si>
  <si>
    <t>Voucher for low income landlord @ $1,000 per voucher</t>
  </si>
  <si>
    <t>Equipment rental/computer hardware/software maintenance @ $750/month x 12 months</t>
  </si>
  <si>
    <t>Bar dues, Messenger service, Other miscellaneous expenses @ $200/month x 12 months</t>
  </si>
  <si>
    <t>3.  Operating Expenses TOTAL</t>
  </si>
  <si>
    <t>4.  Direct Client Support</t>
  </si>
  <si>
    <t>List any expenses associated with direct service provision, individual client support, scholarships, or stipends. Include estimated number of recipients.</t>
  </si>
  <si>
    <t>4.  Scholarships/Stipends TOTAL</t>
  </si>
  <si>
    <t>5.  Other</t>
  </si>
  <si>
    <t>List any program expense not appropriate for any of the above line items and provide justification.</t>
  </si>
  <si>
    <t>5.  Other TOTAL</t>
  </si>
  <si>
    <t>6.  Indirect Administrative Costs</t>
  </si>
  <si>
    <t>Santa Monica Grant budgets may include Indirect Administrative Costs as follows:</t>
  </si>
  <si>
    <r>
      <t xml:space="preserve">Rates 10% or less of total SM grant:  </t>
    </r>
    <r>
      <rPr>
        <sz val="8"/>
        <rFont val="Arial"/>
        <family val="2"/>
      </rPr>
      <t>Shall be considered de minimis and will be accepted without further supporting documentation</t>
    </r>
  </si>
  <si>
    <t>Rates above 10% of total SM grant:  Must be accompanied by documentation of the agency’s federally-negotiated indirect cost rate.</t>
  </si>
  <si>
    <t>Indirect Administrative Costs</t>
  </si>
  <si>
    <t>Rate:</t>
  </si>
  <si>
    <t>6.  Indirect Administrative Costs TOTAL</t>
  </si>
  <si>
    <t>7.   TOTAL BUDGET</t>
  </si>
  <si>
    <t>By submitting this report to the Human Services Division, agency certifies that this report is true, complete and accurate and that all expenditures are in compliance with the conditions of the Grant Agreement.</t>
  </si>
  <si>
    <t>FY 2023-24 Program Participants and Demographics</t>
  </si>
  <si>
    <t xml:space="preserve">INSTRUCTIONS: </t>
  </si>
  <si>
    <t xml:space="preserve">Populate the grey shaded cells in the tables below with participant demographics. All tables must be completed.   </t>
  </si>
  <si>
    <t>All Mid-Year and Year-End totals must reconcile to Total SMPP reported for the period.</t>
  </si>
  <si>
    <t>PARTICIPANTS RECEIVING CONTRACTED SERVICES</t>
  </si>
  <si>
    <t>Projected Total</t>
  </si>
  <si>
    <t>Mid-Year Actuals</t>
  </si>
  <si>
    <t>Year-End Actuals</t>
  </si>
  <si>
    <t>Total Unduplicated Program Participants</t>
  </si>
  <si>
    <t>Total SMPP</t>
  </si>
  <si>
    <t>Low-Income SMPP</t>
  </si>
  <si>
    <t>Homeless SMPP</t>
  </si>
  <si>
    <t>w/ Disabilities SMPP</t>
  </si>
  <si>
    <t>Served in Military SMPP</t>
  </si>
  <si>
    <t>Primary Language not English SMPP</t>
  </si>
  <si>
    <t>RACE AND ETHNICITY
(Number of SMPP)</t>
  </si>
  <si>
    <t>Latinx/Hispanic</t>
  </si>
  <si>
    <t>Non-Latinx/
Non-Hispanic</t>
  </si>
  <si>
    <t>Prefer Not to Answer/Don't Know</t>
  </si>
  <si>
    <t>American Indian or Alaska Native</t>
  </si>
  <si>
    <t>Asian or Asian American</t>
  </si>
  <si>
    <t>Black or African-American</t>
  </si>
  <si>
    <t>Native Hawaiian or Other Pacific Islander</t>
  </si>
  <si>
    <t>White or Caucasian</t>
  </si>
  <si>
    <t>Multiple Race</t>
  </si>
  <si>
    <t>Race category not listed</t>
  </si>
  <si>
    <t>ZIP CODE
(Number of SMPP)</t>
  </si>
  <si>
    <t>Mid-Year
 Actuals</t>
  </si>
  <si>
    <t>AGE
(Number of SMPP)</t>
  </si>
  <si>
    <t>Mid-Year 
Actuals</t>
  </si>
  <si>
    <t>Year-End 
Actuals</t>
  </si>
  <si>
    <t>Under 5</t>
  </si>
  <si>
    <t>5-12</t>
  </si>
  <si>
    <t>13-17</t>
  </si>
  <si>
    <t>18-24</t>
  </si>
  <si>
    <t>25-34</t>
  </si>
  <si>
    <t>Other/Prefer not to answer</t>
  </si>
  <si>
    <t>35-44</t>
  </si>
  <si>
    <t>45-54</t>
  </si>
  <si>
    <t>55-61</t>
  </si>
  <si>
    <t>62-74</t>
  </si>
  <si>
    <t>75-84</t>
  </si>
  <si>
    <t>85+</t>
  </si>
  <si>
    <r>
      <t>GENDER IDENTITY (Number of SMPP)</t>
    </r>
    <r>
      <rPr>
        <sz val="11"/>
        <color theme="1"/>
        <rFont val="Arial"/>
        <family val="2"/>
      </rPr>
      <t xml:space="preserve">
</t>
    </r>
    <r>
      <rPr>
        <i/>
        <sz val="11"/>
        <color theme="1"/>
        <rFont val="Arial"/>
        <family val="2"/>
      </rPr>
      <t>Please provide the most detailed data available.</t>
    </r>
  </si>
  <si>
    <r>
      <t xml:space="preserve">SEXUAL IDENTITY (Number of SMPP)
</t>
    </r>
    <r>
      <rPr>
        <i/>
        <sz val="11"/>
        <color theme="1"/>
        <rFont val="Arial"/>
        <family val="2"/>
      </rPr>
      <t>Please provide the most detailed data available.</t>
    </r>
  </si>
  <si>
    <t>Male</t>
  </si>
  <si>
    <t>Asexual</t>
  </si>
  <si>
    <t>Female</t>
  </si>
  <si>
    <t>Bisexual or Pansexual</t>
  </si>
  <si>
    <t>Non-Binary</t>
  </si>
  <si>
    <t xml:space="preserve"> - </t>
  </si>
  <si>
    <t>Lesbian or Gay</t>
  </si>
  <si>
    <t>Gender Non-Conforming</t>
  </si>
  <si>
    <t>Straight or Heterosexual</t>
  </si>
  <si>
    <t>Intersex</t>
  </si>
  <si>
    <t>Queer</t>
  </si>
  <si>
    <t>Trans Male (Female to Male)</t>
  </si>
  <si>
    <t>Other/Prefer Not to Answer</t>
  </si>
  <si>
    <t>Trans Female (Male to Female)</t>
  </si>
  <si>
    <t>Agency Does Not Collect This Data</t>
  </si>
  <si>
    <t>FY 2023-24 Program Evaluation Chart</t>
  </si>
  <si>
    <r>
      <t xml:space="preserve">Mid-Year Progress to Annual Target (column H): </t>
    </r>
    <r>
      <rPr>
        <sz val="11"/>
        <color rgb="FF000000"/>
        <rFont val="Arial"/>
        <family val="2"/>
      </rPr>
      <t xml:space="preserve">Enter progress to Annual Target at Mid-Year
</t>
    </r>
    <r>
      <rPr>
        <b/>
        <sz val="11"/>
        <color rgb="FF000000"/>
        <rFont val="Arial"/>
        <family val="2"/>
      </rPr>
      <t>Mid-Year Variance Explanation (column I)</t>
    </r>
    <r>
      <rPr>
        <sz val="11"/>
        <color rgb="FF000000"/>
        <rFont val="Arial"/>
        <family val="2"/>
      </rPr>
      <t xml:space="preserve">: Provide a concise explanation for each Indicator not on track to be meet the Annual Target by Year-End. 
</t>
    </r>
    <r>
      <rPr>
        <b/>
        <sz val="11"/>
        <color rgb="FF000000"/>
        <rFont val="Arial"/>
        <family val="2"/>
      </rPr>
      <t xml:space="preserve">Year-End Progress to Annual Target (column J): </t>
    </r>
    <r>
      <rPr>
        <sz val="11"/>
        <color rgb="FF000000"/>
        <rFont val="Arial"/>
        <family val="2"/>
      </rPr>
      <t xml:space="preserve">Enter progress to Annual Target at Year-End
</t>
    </r>
    <r>
      <rPr>
        <b/>
        <sz val="11"/>
        <color rgb="FF000000"/>
        <rFont val="Arial"/>
        <family val="2"/>
      </rPr>
      <t>Year-End Variance Explanation (column K):</t>
    </r>
    <r>
      <rPr>
        <sz val="11"/>
        <color rgb="FF000000"/>
        <rFont val="Arial"/>
        <family val="2"/>
      </rPr>
      <t xml:space="preserve"> Provide a concise explanation for each Indicator above or below 10% of the Annual Target at Year-End.</t>
    </r>
  </si>
  <si>
    <t>Community Impact Area</t>
  </si>
  <si>
    <t>Goal</t>
  </si>
  <si>
    <t>Indicator Type</t>
  </si>
  <si>
    <t>Indicator Description</t>
  </si>
  <si>
    <t>Annual Target</t>
  </si>
  <si>
    <t>Documentation
Method</t>
  </si>
  <si>
    <t>Mid-Year
Progress to 
Annual Target</t>
  </si>
  <si>
    <t>Mid-Year Variance Explanation</t>
  </si>
  <si>
    <t>Year-End
Progress to 
Annual Target</t>
  </si>
  <si>
    <t>Year-End Variance Explanation</t>
  </si>
  <si>
    <t>% to Annual Target 
(Year-End)</t>
  </si>
  <si>
    <t>Primary Indicators</t>
  </si>
  <si>
    <t>Stability</t>
  </si>
  <si>
    <t>Address housing and economic instability through individual legal services ranging from referrals to extended service in court or administrative hearings for housing and government benefits cases</t>
  </si>
  <si>
    <t>Output</t>
  </si>
  <si>
    <t>Total number of cases (active and closed)</t>
  </si>
  <si>
    <t>925 Cases</t>
  </si>
  <si>
    <t>Client Case Management System</t>
  </si>
  <si>
    <t>n/a</t>
  </si>
  <si>
    <t>Total number of unduplicated Santa Monica clients receiving any services</t>
  </si>
  <si>
    <t>800 SMPP</t>
  </si>
  <si>
    <t xml:space="preserve">
Significant staffing shortages during most of the reporting period which remain vacant at time of report despite robust hiring efforts. </t>
  </si>
  <si>
    <t>Outcome</t>
  </si>
  <si>
    <t>% of closed cases with positive legal outcomes</t>
  </si>
  <si>
    <t>Health_and_Wellness</t>
  </si>
  <si>
    <t>Promote mental, emotional, and physical wellbeing through individual legal advice and referrals regarding domestic violence and family law cases</t>
  </si>
  <si>
    <t>Total number of unduplicated program participants contacting the clinic seeking legal advice during reporting year</t>
  </si>
  <si>
    <t>250 PP</t>
  </si>
  <si>
    <t xml:space="preserve">Non-residents are also being served through another grant so they are not reflected on this program status report. Grant funding is through June 30, 2024. </t>
  </si>
  <si>
    <t>Non-residents are also being served through another grant so they are not reflected on this program status report. Grant funding is through June 30, 2024.  This number will increase next reporting period.</t>
  </si>
  <si>
    <t>Total number of Santa Monica residents contacting the clinic seeking legal advice during reporting year</t>
  </si>
  <si>
    <t>120 SMPP</t>
  </si>
  <si>
    <t>Fewer Santa Monica residents came to us seeking assistance this year than last (82% of the year-end goal); however, we still delivered actual services at 95% of the year-end goal.</t>
  </si>
  <si>
    <t>100 SMPP</t>
  </si>
  <si>
    <t xml:space="preserve">Legal Education and trainings to community and Santa Monica social service agencies </t>
  </si>
  <si>
    <t>Number trainings held (community members and service providers)</t>
  </si>
  <si>
    <t xml:space="preserve">Significant staffing shortages during most of the reporting period limited ability to carry out trainings. </t>
  </si>
  <si>
    <t>Number people trained (community members and service providers)</t>
  </si>
  <si>
    <t>Sign-in sheets;
Webinar attendance records</t>
  </si>
  <si>
    <t xml:space="preserve">Limited ability to carry out trainings impacted goal for number of participants trained. </t>
  </si>
  <si>
    <t>Secondary Indicators (Note: secondary indicators are optional. Indicators listed here can be used to further illustrate programs impact).</t>
  </si>
  <si>
    <t xml:space="preserve">Breakdown of Services for Closed Cases </t>
  </si>
  <si>
    <t>Legal Problem Code </t>
  </si>
  <si>
    <t>Limited Services </t>
  </si>
  <si>
    <t>Extended Services </t>
  </si>
  <si>
    <t>Total Closed Cases </t>
  </si>
  <si>
    <t>Referrals </t>
  </si>
  <si>
    <t>Counsel and Advice </t>
  </si>
  <si>
    <t>Limited Action </t>
  </si>
  <si>
    <t>Subtotal </t>
  </si>
  <si>
    <t>Negotiated Settlement 
without Litigation</t>
  </si>
  <si>
    <t>Negotiated Settlement 
with Litigation</t>
  </si>
  <si>
    <t>Administrative Agency Decision</t>
  </si>
  <si>
    <t>Court Decision </t>
  </si>
  <si>
    <t>Extensive 
Services</t>
  </si>
  <si>
    <r>
      <t>Housing</t>
    </r>
    <r>
      <rPr>
        <sz val="10"/>
        <color rgb="FF000000"/>
        <rFont val="Arial"/>
        <family val="2"/>
      </rPr>
      <t> </t>
    </r>
  </si>
  <si>
    <r>
      <t>Other (Employment, Income Maintenance/ Benefits, etc.)</t>
    </r>
    <r>
      <rPr>
        <sz val="10"/>
        <color rgb="FF000000"/>
        <rFont val="Arial"/>
        <family val="2"/>
      </rPr>
      <t> </t>
    </r>
  </si>
  <si>
    <t>Right to Counsel services</t>
  </si>
  <si>
    <t>FY 2023-24 CASH MATCH CALCULATOR</t>
  </si>
  <si>
    <t>NO ACTION NEEDED: This tab will auto-populate based on data entered on other reporting tabs. Once your Year-End Fiscal Report is completed, this tab will display your Year-End Actual Cash Match to SMPP.</t>
  </si>
  <si>
    <t>PROGRAM STATUS REPORT</t>
  </si>
  <si>
    <t>FY 2023-24 Annual Target</t>
  </si>
  <si>
    <t>FY 2023-24
 Year-End Actual</t>
  </si>
  <si>
    <t>Total Program Participants</t>
  </si>
  <si>
    <t>Total Santa Monica Program Participants (SMPP)</t>
  </si>
  <si>
    <t>Level of Service to SMPP (%)</t>
  </si>
  <si>
    <t>FISCAL STATUS REPORT</t>
  </si>
  <si>
    <t>FY 2023-24 Total Program Budget</t>
  </si>
  <si>
    <t>FY 2023-24
SM Grant Budget</t>
  </si>
  <si>
    <t>FY 2023-24
Total Program Expend.</t>
  </si>
  <si>
    <t>FY 2023-24
SM Grant Budget Expend.</t>
  </si>
  <si>
    <t>Program Expenditures</t>
  </si>
  <si>
    <t>CASH MATCH CALCULATOR</t>
  </si>
  <si>
    <t>Based on Program Plan and Budget</t>
  </si>
  <si>
    <t>Based on Actual Data and Expenditures</t>
  </si>
  <si>
    <t>Level of Service to SMPP:</t>
  </si>
  <si>
    <t>SM Grant Funding to SMPP:</t>
  </si>
  <si>
    <t>Agency Cash Match to SMPP:</t>
  </si>
  <si>
    <t>Cash match must be least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</si>
</sst>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0.000"/>
    <numFmt numFmtId="168" formatCode="[$-F800]dddd\,\ mmmm\ dd\,\ yyyy"/>
    <numFmt numFmtId="169" formatCode="0.000%"/>
    <numFmt numFmtId="170" formatCode="0.00_);\(0.00\)"/>
  </numFmts>
  <fonts count="35" x14ac:knownFonts="1">
    <font>
      <sz val="10"/>
      <name val="Arial"/>
    </font>
    <font>
      <sz val="10"/>
      <name val="Arial"/>
      <family val="2"/>
    </font>
    <font>
      <b/>
      <sz val="10"/>
      <name val="Arial"/>
      <family val="2"/>
    </font>
    <font>
      <b/>
      <sz val="11"/>
      <name val="Arial"/>
      <family val="2"/>
    </font>
    <font>
      <sz val="11"/>
      <name val="Arial"/>
      <family val="2"/>
    </font>
    <font>
      <b/>
      <u val="singleAccounting"/>
      <sz val="11"/>
      <name val="Arial"/>
      <family val="2"/>
    </font>
    <font>
      <b/>
      <sz val="8"/>
      <name val="Arial"/>
      <family val="2"/>
    </font>
    <font>
      <b/>
      <u/>
      <sz val="8"/>
      <name val="Arial"/>
      <family val="2"/>
    </font>
    <font>
      <sz val="10"/>
      <color indexed="8"/>
      <name val="MS Sans Serif"/>
    </font>
    <font>
      <b/>
      <i/>
      <sz val="10"/>
      <name val="Arial"/>
      <family val="2"/>
    </font>
    <font>
      <b/>
      <i/>
      <u/>
      <sz val="8"/>
      <name val="Arial"/>
      <family val="2"/>
    </font>
    <font>
      <sz val="8"/>
      <name val="Arial"/>
      <family val="2"/>
    </font>
    <font>
      <b/>
      <sz val="14"/>
      <name val="Arial"/>
      <family val="2"/>
    </font>
    <font>
      <b/>
      <sz val="10"/>
      <color theme="1"/>
      <name val="Arial"/>
      <family val="2"/>
    </font>
    <font>
      <b/>
      <sz val="10"/>
      <color theme="0"/>
      <name val="Arial"/>
      <family val="2"/>
    </font>
    <font>
      <sz val="10"/>
      <color rgb="FFFF0000"/>
      <name val="Arial"/>
      <family val="2"/>
    </font>
    <font>
      <sz val="9"/>
      <name val="Arial"/>
      <family val="2"/>
    </font>
    <font>
      <b/>
      <u val="singleAccounting"/>
      <sz val="10"/>
      <name val="Arial"/>
      <family val="2"/>
    </font>
    <font>
      <b/>
      <sz val="11"/>
      <color theme="1"/>
      <name val="Arial"/>
      <family val="2"/>
    </font>
    <font>
      <sz val="11"/>
      <color theme="1"/>
      <name val="Arial"/>
      <family val="2"/>
    </font>
    <font>
      <b/>
      <sz val="14"/>
      <color rgb="FF00B050"/>
      <name val="Arial"/>
      <family val="2"/>
    </font>
    <font>
      <sz val="10"/>
      <color rgb="FF00B050"/>
      <name val="Arial"/>
      <family val="2"/>
    </font>
    <font>
      <b/>
      <sz val="10"/>
      <color rgb="FF00B050"/>
      <name val="Arial"/>
      <family val="2"/>
    </font>
    <font>
      <b/>
      <sz val="11"/>
      <color theme="0"/>
      <name val="Arial"/>
      <family val="2"/>
    </font>
    <font>
      <sz val="11"/>
      <color rgb="FF000000"/>
      <name val="Arial"/>
      <family val="2"/>
    </font>
    <font>
      <b/>
      <sz val="11"/>
      <color rgb="FF000000"/>
      <name val="Arial"/>
      <family val="2"/>
    </font>
    <font>
      <b/>
      <sz val="10"/>
      <color rgb="FF000000"/>
      <name val="Arial"/>
      <family val="2"/>
    </font>
    <font>
      <sz val="10"/>
      <color rgb="FF000000"/>
      <name val="Arial"/>
      <family val="2"/>
    </font>
    <font>
      <sz val="12"/>
      <name val="Cambria"/>
      <family val="1"/>
    </font>
    <font>
      <sz val="12"/>
      <name val="Arial"/>
      <family val="2"/>
    </font>
    <font>
      <b/>
      <u/>
      <sz val="11"/>
      <name val="Arial"/>
      <family val="2"/>
    </font>
    <font>
      <b/>
      <sz val="9"/>
      <name val="Arial"/>
      <family val="2"/>
    </font>
    <font>
      <i/>
      <sz val="11"/>
      <color theme="1"/>
      <name val="Arial"/>
      <family val="2"/>
    </font>
    <font>
      <b/>
      <sz val="12"/>
      <name val="Arial"/>
      <family val="2"/>
    </font>
    <font>
      <sz val="10"/>
      <color theme="1"/>
      <name val="Arial"/>
      <family val="2"/>
    </font>
  </fonts>
  <fills count="1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D9D9"/>
        <bgColor indexed="64"/>
      </patternFill>
    </fill>
  </fills>
  <borders count="6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1"/>
      </left>
      <right/>
      <top style="thin">
        <color indexed="64"/>
      </top>
      <bottom style="medium">
        <color indexed="64"/>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top style="thin">
        <color theme="0" tint="-0.24994659260841701"/>
      </top>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diagonal/>
    </border>
    <border>
      <left/>
      <right style="medium">
        <color indexed="64"/>
      </right>
      <top style="thin">
        <color indexed="64"/>
      </top>
      <bottom style="medium">
        <color indexed="64"/>
      </bottom>
      <diagonal/>
    </border>
    <border>
      <left style="medium">
        <color indexed="64"/>
      </left>
      <right/>
      <top style="medium">
        <color theme="0" tint="-0.14996795556505021"/>
      </top>
      <bottom style="medium">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1"/>
      </left>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14996795556505021"/>
      </left>
      <right/>
      <top style="thin">
        <color theme="0" tint="-0.14996795556505021"/>
      </top>
      <bottom style="thin">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8" fillId="0" borderId="0"/>
    <xf numFmtId="9" fontId="1" fillId="0" borderId="0" applyFont="0" applyFill="0" applyBorder="0" applyAlignment="0" applyProtection="0"/>
  </cellStyleXfs>
  <cellXfs count="381">
    <xf numFmtId="0" fontId="0" fillId="0" borderId="0" xfId="0"/>
    <xf numFmtId="0" fontId="1" fillId="0" borderId="0" xfId="3"/>
    <xf numFmtId="9" fontId="3" fillId="4" borderId="2" xfId="5" applyFont="1" applyFill="1" applyBorder="1" applyAlignment="1" applyProtection="1">
      <alignment horizontal="center"/>
    </xf>
    <xf numFmtId="166" fontId="6" fillId="4" borderId="9" xfId="1" applyNumberFormat="1" applyFont="1" applyFill="1" applyBorder="1" applyAlignment="1" applyProtection="1">
      <alignment horizontal="center"/>
    </xf>
    <xf numFmtId="9" fontId="6" fillId="4" borderId="10" xfId="5" applyFont="1" applyFill="1" applyBorder="1" applyAlignment="1" applyProtection="1">
      <alignment horizontal="center"/>
    </xf>
    <xf numFmtId="166" fontId="6" fillId="4" borderId="7" xfId="1" applyNumberFormat="1" applyFont="1" applyFill="1" applyBorder="1" applyAlignment="1" applyProtection="1">
      <alignment horizontal="center"/>
    </xf>
    <xf numFmtId="9" fontId="6" fillId="4" borderId="0" xfId="5" applyFont="1" applyFill="1" applyBorder="1" applyAlignment="1" applyProtection="1">
      <alignment horizontal="center"/>
    </xf>
    <xf numFmtId="166" fontId="2" fillId="0" borderId="0" xfId="1" applyNumberFormat="1" applyFont="1" applyFill="1" applyProtection="1"/>
    <xf numFmtId="9" fontId="1" fillId="0" borderId="0" xfId="5" applyFont="1" applyFill="1" applyAlignment="1" applyProtection="1">
      <alignment horizontal="center"/>
    </xf>
    <xf numFmtId="9" fontId="1" fillId="0" borderId="5" xfId="5" applyFont="1" applyFill="1" applyBorder="1" applyAlignment="1" applyProtection="1">
      <alignment horizontal="center"/>
    </xf>
    <xf numFmtId="9" fontId="1" fillId="0" borderId="0" xfId="5" applyFont="1" applyFill="1" applyBorder="1" applyAlignment="1" applyProtection="1">
      <alignment horizontal="center"/>
    </xf>
    <xf numFmtId="9" fontId="1" fillId="0" borderId="18" xfId="5" applyFont="1" applyFill="1" applyBorder="1" applyAlignment="1" applyProtection="1">
      <alignment horizontal="center"/>
    </xf>
    <xf numFmtId="9" fontId="1" fillId="0" borderId="19" xfId="5" applyFont="1" applyFill="1" applyBorder="1" applyAlignment="1" applyProtection="1">
      <alignment horizontal="center"/>
    </xf>
    <xf numFmtId="9" fontId="2" fillId="0" borderId="19" xfId="5" applyFont="1" applyFill="1" applyBorder="1" applyAlignment="1" applyProtection="1">
      <alignment horizontal="center"/>
    </xf>
    <xf numFmtId="166" fontId="2" fillId="0" borderId="0" xfId="1" applyNumberFormat="1" applyFont="1" applyFill="1" applyAlignment="1" applyProtection="1">
      <alignment textRotation="90"/>
    </xf>
    <xf numFmtId="9" fontId="2" fillId="0" borderId="0" xfId="5" applyFont="1" applyFill="1" applyAlignment="1" applyProtection="1">
      <alignment horizontal="center" textRotation="90"/>
    </xf>
    <xf numFmtId="0" fontId="13" fillId="0" borderId="0" xfId="3" applyFont="1" applyAlignment="1">
      <alignment horizontal="center"/>
    </xf>
    <xf numFmtId="9" fontId="1" fillId="0" borderId="20" xfId="5" applyFont="1" applyFill="1" applyBorder="1" applyAlignment="1" applyProtection="1">
      <alignment horizontal="center"/>
    </xf>
    <xf numFmtId="9" fontId="7" fillId="0" borderId="0" xfId="5" applyFont="1" applyFill="1" applyBorder="1" applyAlignment="1" applyProtection="1">
      <alignment horizontal="center" wrapText="1"/>
    </xf>
    <xf numFmtId="9" fontId="2" fillId="4" borderId="22" xfId="5" applyFont="1" applyFill="1" applyBorder="1" applyAlignment="1" applyProtection="1">
      <alignment horizontal="center"/>
    </xf>
    <xf numFmtId="164" fontId="11" fillId="4" borderId="0" xfId="2" applyNumberFormat="1" applyFont="1" applyFill="1" applyBorder="1" applyProtection="1"/>
    <xf numFmtId="9" fontId="11" fillId="4" borderId="0" xfId="5" applyFont="1" applyFill="1" applyBorder="1" applyAlignment="1" applyProtection="1">
      <alignment horizontal="center"/>
    </xf>
    <xf numFmtId="44" fontId="11" fillId="4" borderId="7" xfId="2" applyFont="1" applyFill="1" applyBorder="1" applyProtection="1"/>
    <xf numFmtId="0" fontId="12" fillId="0" borderId="0" xfId="3" applyFont="1"/>
    <xf numFmtId="0" fontId="12" fillId="0" borderId="0" xfId="3" applyFont="1" applyAlignment="1">
      <alignment vertical="top"/>
    </xf>
    <xf numFmtId="164" fontId="4" fillId="3" borderId="0" xfId="2" applyNumberFormat="1" applyFont="1" applyFill="1" applyBorder="1" applyAlignment="1" applyProtection="1">
      <alignment horizontal="center"/>
    </xf>
    <xf numFmtId="9" fontId="2" fillId="0" borderId="0" xfId="5" applyFont="1" applyFill="1" applyBorder="1" applyAlignment="1" applyProtection="1">
      <alignment horizontal="center"/>
    </xf>
    <xf numFmtId="168" fontId="4" fillId="0" borderId="4" xfId="3" applyNumberFormat="1" applyFont="1" applyBorder="1" applyAlignment="1">
      <alignment horizontal="center" vertical="center" wrapText="1"/>
    </xf>
    <xf numFmtId="0" fontId="4" fillId="0" borderId="4" xfId="3" applyFont="1" applyBorder="1" applyAlignment="1">
      <alignment horizontal="center" vertical="center" wrapText="1"/>
    </xf>
    <xf numFmtId="0" fontId="4" fillId="0" borderId="13" xfId="3" applyFont="1" applyBorder="1" applyAlignment="1">
      <alignment vertical="center" wrapText="1"/>
    </xf>
    <xf numFmtId="164" fontId="2" fillId="0" borderId="0" xfId="2" applyNumberFormat="1" applyFont="1" applyFill="1" applyBorder="1" applyProtection="1"/>
    <xf numFmtId="0" fontId="16" fillId="0" borderId="0" xfId="3" applyFont="1" applyAlignment="1">
      <alignment horizontal="center"/>
    </xf>
    <xf numFmtId="0" fontId="16" fillId="0" borderId="0" xfId="3" applyFont="1"/>
    <xf numFmtId="167" fontId="16" fillId="0" borderId="0" xfId="3" applyNumberFormat="1" applyFont="1"/>
    <xf numFmtId="41" fontId="5" fillId="5" borderId="11" xfId="3" applyNumberFormat="1" applyFont="1" applyFill="1" applyBorder="1" applyAlignment="1">
      <alignment horizontal="center"/>
    </xf>
    <xf numFmtId="41" fontId="17" fillId="5" borderId="10" xfId="3" applyNumberFormat="1" applyFont="1" applyFill="1" applyBorder="1" applyAlignment="1">
      <alignment horizontal="center" wrapText="1"/>
    </xf>
    <xf numFmtId="0" fontId="1" fillId="5" borderId="9" xfId="3" applyFill="1" applyBorder="1"/>
    <xf numFmtId="0" fontId="4" fillId="7" borderId="8" xfId="3" applyFont="1" applyFill="1" applyBorder="1"/>
    <xf numFmtId="0" fontId="4" fillId="3" borderId="0" xfId="3" applyFont="1" applyFill="1" applyAlignment="1">
      <alignment horizontal="center"/>
    </xf>
    <xf numFmtId="0" fontId="4" fillId="7" borderId="0" xfId="3" applyFont="1" applyFill="1" applyAlignment="1">
      <alignment horizontal="center"/>
    </xf>
    <xf numFmtId="0" fontId="16" fillId="7" borderId="7" xfId="3" applyFont="1" applyFill="1" applyBorder="1"/>
    <xf numFmtId="9" fontId="4" fillId="3" borderId="8" xfId="3" applyNumberFormat="1" applyFont="1" applyFill="1" applyBorder="1"/>
    <xf numFmtId="9" fontId="4" fillId="3" borderId="0" xfId="3" applyNumberFormat="1" applyFont="1" applyFill="1" applyAlignment="1">
      <alignment horizontal="center"/>
    </xf>
    <xf numFmtId="9" fontId="4" fillId="7" borderId="0" xfId="3" applyNumberFormat="1" applyFont="1" applyFill="1" applyAlignment="1">
      <alignment horizontal="center"/>
    </xf>
    <xf numFmtId="41" fontId="5" fillId="5" borderId="8" xfId="3" applyNumberFormat="1" applyFont="1" applyFill="1" applyBorder="1" applyAlignment="1">
      <alignment horizontal="center"/>
    </xf>
    <xf numFmtId="164" fontId="4" fillId="7" borderId="0" xfId="2" applyNumberFormat="1" applyFont="1" applyFill="1" applyBorder="1" applyAlignment="1" applyProtection="1">
      <alignment horizontal="right"/>
    </xf>
    <xf numFmtId="164" fontId="4" fillId="7" borderId="7" xfId="2" applyNumberFormat="1" applyFont="1" applyFill="1" applyBorder="1" applyAlignment="1" applyProtection="1">
      <alignment horizontal="right"/>
    </xf>
    <xf numFmtId="165" fontId="4" fillId="3" borderId="0" xfId="3" applyNumberFormat="1" applyFont="1" applyFill="1" applyAlignment="1">
      <alignment horizontal="center"/>
    </xf>
    <xf numFmtId="164" fontId="4" fillId="7" borderId="0" xfId="2" applyNumberFormat="1" applyFont="1" applyFill="1" applyBorder="1" applyAlignment="1" applyProtection="1">
      <alignment horizontal="center"/>
    </xf>
    <xf numFmtId="165" fontId="4" fillId="3" borderId="7" xfId="3" applyNumberFormat="1" applyFont="1" applyFill="1" applyBorder="1" applyAlignment="1">
      <alignment horizontal="center"/>
    </xf>
    <xf numFmtId="0" fontId="3" fillId="9" borderId="3" xfId="3" applyFont="1" applyFill="1" applyBorder="1"/>
    <xf numFmtId="165" fontId="3" fillId="9" borderId="1" xfId="3" applyNumberFormat="1" applyFont="1" applyFill="1" applyBorder="1" applyAlignment="1">
      <alignment horizontal="center"/>
    </xf>
    <xf numFmtId="0" fontId="16" fillId="7" borderId="0" xfId="3" applyFont="1" applyFill="1" applyAlignment="1">
      <alignment horizontal="center"/>
    </xf>
    <xf numFmtId="0" fontId="3" fillId="2" borderId="17" xfId="3" applyFont="1" applyFill="1" applyBorder="1" applyAlignment="1">
      <alignment horizontal="center" wrapText="1"/>
    </xf>
    <xf numFmtId="9" fontId="2" fillId="5" borderId="2" xfId="5" applyFont="1" applyFill="1" applyBorder="1" applyAlignment="1" applyProtection="1"/>
    <xf numFmtId="9" fontId="11" fillId="4" borderId="0" xfId="5" applyFont="1" applyFill="1" applyBorder="1" applyProtection="1"/>
    <xf numFmtId="165" fontId="4" fillId="3" borderId="0" xfId="5" applyNumberFormat="1" applyFont="1" applyFill="1" applyBorder="1" applyAlignment="1" applyProtection="1">
      <alignment horizontal="center"/>
    </xf>
    <xf numFmtId="9" fontId="7" fillId="0" borderId="10" xfId="5" applyFont="1" applyFill="1" applyBorder="1" applyAlignment="1" applyProtection="1">
      <alignment horizontal="center" wrapText="1"/>
    </xf>
    <xf numFmtId="166" fontId="7" fillId="0" borderId="9" xfId="1" applyNumberFormat="1" applyFont="1" applyFill="1" applyBorder="1" applyAlignment="1" applyProtection="1">
      <alignment horizontal="center" wrapText="1"/>
    </xf>
    <xf numFmtId="164" fontId="2" fillId="0" borderId="9" xfId="2" applyNumberFormat="1" applyFont="1" applyFill="1" applyBorder="1" applyProtection="1"/>
    <xf numFmtId="164" fontId="2" fillId="0" borderId="7" xfId="2" applyNumberFormat="1" applyFont="1" applyFill="1" applyBorder="1" applyProtection="1"/>
    <xf numFmtId="166" fontId="2" fillId="0" borderId="4" xfId="1" applyNumberFormat="1" applyFont="1" applyFill="1" applyBorder="1" applyProtection="1"/>
    <xf numFmtId="9" fontId="2" fillId="4" borderId="16" xfId="5" applyFont="1" applyFill="1" applyBorder="1" applyAlignment="1" applyProtection="1">
      <alignment horizontal="center"/>
    </xf>
    <xf numFmtId="42" fontId="1" fillId="0" borderId="19" xfId="2" applyNumberFormat="1" applyFont="1" applyFill="1" applyBorder="1" applyProtection="1"/>
    <xf numFmtId="42" fontId="2" fillId="0" borderId="19" xfId="2" applyNumberFormat="1" applyFont="1" applyFill="1" applyBorder="1" applyProtection="1"/>
    <xf numFmtId="42" fontId="1" fillId="0" borderId="21" xfId="2" applyNumberFormat="1" applyFont="1" applyFill="1" applyBorder="1" applyProtection="1"/>
    <xf numFmtId="42" fontId="2" fillId="0" borderId="21" xfId="2" applyNumberFormat="1" applyFont="1" applyFill="1" applyBorder="1" applyProtection="1"/>
    <xf numFmtId="42" fontId="1" fillId="0" borderId="18" xfId="2" applyNumberFormat="1" applyFont="1" applyFill="1" applyBorder="1" applyProtection="1"/>
    <xf numFmtId="42" fontId="2" fillId="4" borderId="22" xfId="2" applyNumberFormat="1" applyFont="1" applyFill="1" applyBorder="1" applyProtection="1"/>
    <xf numFmtId="42" fontId="2" fillId="4" borderId="23" xfId="2" applyNumberFormat="1" applyFont="1" applyFill="1" applyBorder="1" applyProtection="1"/>
    <xf numFmtId="42" fontId="1" fillId="0" borderId="20" xfId="2" applyNumberFormat="1" applyFont="1" applyFill="1" applyBorder="1" applyProtection="1"/>
    <xf numFmtId="42" fontId="2" fillId="4" borderId="16" xfId="2" applyNumberFormat="1" applyFont="1" applyFill="1" applyBorder="1" applyProtection="1"/>
    <xf numFmtId="42" fontId="2" fillId="4" borderId="43" xfId="2" applyNumberFormat="1" applyFont="1" applyFill="1" applyBorder="1" applyProtection="1"/>
    <xf numFmtId="42" fontId="3" fillId="4" borderId="2" xfId="2" applyNumberFormat="1" applyFont="1" applyFill="1" applyBorder="1" applyProtection="1"/>
    <xf numFmtId="42" fontId="3" fillId="4" borderId="1" xfId="2" applyNumberFormat="1" applyFont="1" applyFill="1" applyBorder="1" applyProtection="1"/>
    <xf numFmtId="42" fontId="1" fillId="0" borderId="12" xfId="2" applyNumberFormat="1" applyFont="1" applyFill="1" applyBorder="1" applyProtection="1"/>
    <xf numFmtId="49" fontId="3" fillId="0" borderId="12" xfId="3" applyNumberFormat="1" applyFont="1" applyBorder="1"/>
    <xf numFmtId="0" fontId="16" fillId="0" borderId="12" xfId="3" applyFont="1" applyBorder="1"/>
    <xf numFmtId="49" fontId="3" fillId="0" borderId="15" xfId="3" applyNumberFormat="1" applyFont="1" applyBorder="1"/>
    <xf numFmtId="0" fontId="16" fillId="0" borderId="15" xfId="3" applyFont="1" applyBorder="1"/>
    <xf numFmtId="42" fontId="4" fillId="7" borderId="0" xfId="2" applyNumberFormat="1" applyFont="1" applyFill="1" applyBorder="1" applyAlignment="1" applyProtection="1">
      <alignment horizontal="right"/>
    </xf>
    <xf numFmtId="42" fontId="4" fillId="7" borderId="7" xfId="2" applyNumberFormat="1" applyFont="1" applyFill="1" applyBorder="1" applyAlignment="1" applyProtection="1">
      <alignment horizontal="right"/>
    </xf>
    <xf numFmtId="42" fontId="4" fillId="3" borderId="0" xfId="2" applyNumberFormat="1" applyFont="1" applyFill="1" applyBorder="1" applyAlignment="1" applyProtection="1">
      <alignment horizontal="center"/>
    </xf>
    <xf numFmtId="42" fontId="4" fillId="7" borderId="0" xfId="2" applyNumberFormat="1" applyFont="1" applyFill="1" applyBorder="1" applyAlignment="1" applyProtection="1">
      <alignment horizontal="center"/>
    </xf>
    <xf numFmtId="42" fontId="3" fillId="9" borderId="2" xfId="2" applyNumberFormat="1" applyFont="1" applyFill="1" applyBorder="1" applyAlignment="1" applyProtection="1">
      <alignment horizontal="center"/>
    </xf>
    <xf numFmtId="165" fontId="4" fillId="7" borderId="0" xfId="3" applyNumberFormat="1" applyFont="1" applyFill="1" applyAlignment="1">
      <alignment horizontal="center"/>
    </xf>
    <xf numFmtId="0" fontId="20" fillId="0" borderId="0" xfId="3" applyFont="1"/>
    <xf numFmtId="0" fontId="21" fillId="0" borderId="0" xfId="3" applyFont="1"/>
    <xf numFmtId="0" fontId="22" fillId="0" borderId="0" xfId="3" applyFont="1" applyAlignment="1">
      <alignment horizontal="center"/>
    </xf>
    <xf numFmtId="0" fontId="23" fillId="8" borderId="17" xfId="3" applyFont="1" applyFill="1" applyBorder="1" applyAlignment="1">
      <alignment horizontal="center" vertical="center" wrapText="1"/>
    </xf>
    <xf numFmtId="0" fontId="23" fillId="8" borderId="1" xfId="3" applyFont="1" applyFill="1" applyBorder="1" applyAlignment="1">
      <alignment horizontal="center" vertical="center" wrapText="1"/>
    </xf>
    <xf numFmtId="166" fontId="2" fillId="0" borderId="7" xfId="1" applyNumberFormat="1" applyFont="1" applyFill="1" applyBorder="1" applyProtection="1"/>
    <xf numFmtId="166" fontId="7" fillId="0" borderId="7" xfId="1" applyNumberFormat="1" applyFont="1" applyFill="1" applyBorder="1" applyAlignment="1" applyProtection="1">
      <alignment horizontal="center" wrapText="1"/>
    </xf>
    <xf numFmtId="164" fontId="1" fillId="0" borderId="10" xfId="2" applyNumberFormat="1" applyFont="1" applyFill="1" applyBorder="1" applyProtection="1"/>
    <xf numFmtId="49" fontId="1" fillId="0" borderId="10" xfId="2" applyNumberFormat="1" applyFont="1" applyFill="1" applyBorder="1" applyAlignment="1" applyProtection="1">
      <alignment horizontal="left"/>
    </xf>
    <xf numFmtId="9" fontId="2" fillId="5" borderId="5" xfId="5" applyFont="1" applyFill="1" applyBorder="1" applyAlignment="1" applyProtection="1"/>
    <xf numFmtId="1" fontId="4" fillId="3" borderId="0" xfId="3" applyNumberFormat="1" applyFont="1" applyFill="1" applyAlignment="1">
      <alignment horizontal="center"/>
    </xf>
    <xf numFmtId="0" fontId="13" fillId="0" borderId="32" xfId="3" applyFont="1" applyBorder="1" applyAlignment="1">
      <alignment horizontal="center"/>
    </xf>
    <xf numFmtId="42" fontId="1" fillId="11" borderId="19" xfId="2" applyNumberFormat="1" applyFont="1" applyFill="1" applyBorder="1" applyProtection="1"/>
    <xf numFmtId="42" fontId="1" fillId="11" borderId="20" xfId="2" applyNumberFormat="1" applyFont="1" applyFill="1" applyBorder="1" applyProtection="1"/>
    <xf numFmtId="49" fontId="1" fillId="11" borderId="29" xfId="5" applyNumberFormat="1" applyFont="1" applyFill="1" applyBorder="1" applyAlignment="1" applyProtection="1">
      <alignment horizontal="left" vertical="top" wrapText="1"/>
    </xf>
    <xf numFmtId="49" fontId="1" fillId="11" borderId="39" xfId="5" applyNumberFormat="1" applyFont="1" applyFill="1" applyBorder="1" applyAlignment="1" applyProtection="1">
      <alignment horizontal="left" vertical="top" wrapText="1"/>
    </xf>
    <xf numFmtId="49" fontId="1" fillId="11" borderId="34" xfId="5" applyNumberFormat="1" applyFont="1" applyFill="1" applyBorder="1" applyAlignment="1" applyProtection="1">
      <alignment horizontal="left" vertical="top" wrapText="1"/>
    </xf>
    <xf numFmtId="49" fontId="1" fillId="11" borderId="37" xfId="5" applyNumberFormat="1" applyFont="1" applyFill="1" applyBorder="1" applyAlignment="1" applyProtection="1">
      <alignment horizontal="left" vertical="top" wrapText="1"/>
    </xf>
    <xf numFmtId="49" fontId="1" fillId="11" borderId="41" xfId="5" applyNumberFormat="1" applyFont="1" applyFill="1" applyBorder="1" applyAlignment="1" applyProtection="1">
      <alignment horizontal="left" vertical="top" wrapText="1"/>
    </xf>
    <xf numFmtId="49" fontId="1" fillId="11" borderId="42" xfId="5" applyNumberFormat="1" applyFont="1" applyFill="1" applyBorder="1" applyAlignment="1" applyProtection="1">
      <alignment horizontal="left" vertical="top" wrapText="1"/>
    </xf>
    <xf numFmtId="165" fontId="3" fillId="6" borderId="2" xfId="3" applyNumberFormat="1" applyFont="1" applyFill="1" applyBorder="1" applyAlignment="1">
      <alignment horizontal="center"/>
    </xf>
    <xf numFmtId="0" fontId="12" fillId="0" borderId="0" xfId="3" applyFont="1" applyAlignment="1">
      <alignment horizontal="center"/>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1" fillId="0" borderId="0" xfId="3" applyAlignment="1">
      <alignment horizontal="left" vertical="center" wrapText="1"/>
    </xf>
    <xf numFmtId="0" fontId="2" fillId="0" borderId="0" xfId="3" applyFont="1"/>
    <xf numFmtId="0" fontId="2" fillId="0" borderId="0" xfId="3" applyFont="1" applyAlignment="1">
      <alignment textRotation="90"/>
    </xf>
    <xf numFmtId="0" fontId="3" fillId="5" borderId="3" xfId="3" applyFont="1" applyFill="1" applyBorder="1"/>
    <xf numFmtId="0" fontId="2" fillId="5" borderId="2" xfId="3" applyFont="1" applyFill="1" applyBorder="1"/>
    <xf numFmtId="0" fontId="2" fillId="5" borderId="1" xfId="3" applyFont="1" applyFill="1" applyBorder="1"/>
    <xf numFmtId="0" fontId="1" fillId="0" borderId="8" xfId="3" applyBorder="1" applyAlignment="1">
      <alignment vertical="center"/>
    </xf>
    <xf numFmtId="0" fontId="1" fillId="0" borderId="0" xfId="3" applyAlignment="1">
      <alignment vertical="center"/>
    </xf>
    <xf numFmtId="0" fontId="2" fillId="0" borderId="7" xfId="3" applyFont="1" applyBorder="1"/>
    <xf numFmtId="0" fontId="1" fillId="0" borderId="7" xfId="3" applyBorder="1"/>
    <xf numFmtId="0" fontId="1" fillId="0" borderId="8" xfId="3" applyBorder="1" applyAlignment="1">
      <alignment horizontal="left" vertical="center" wrapText="1"/>
    </xf>
    <xf numFmtId="0" fontId="1" fillId="0" borderId="8" xfId="3" applyBorder="1"/>
    <xf numFmtId="0" fontId="1" fillId="0" borderId="11" xfId="3" applyBorder="1"/>
    <xf numFmtId="0" fontId="1" fillId="0" borderId="10" xfId="3" applyBorder="1"/>
    <xf numFmtId="0" fontId="7" fillId="0" borderId="10" xfId="3" applyFont="1" applyBorder="1" applyAlignment="1">
      <alignment horizontal="center" wrapText="1"/>
    </xf>
    <xf numFmtId="0" fontId="2" fillId="0" borderId="8" xfId="3" applyFont="1" applyBorder="1" applyAlignment="1">
      <alignment horizontal="left"/>
    </xf>
    <xf numFmtId="49" fontId="2" fillId="11" borderId="12" xfId="3" applyNumberFormat="1" applyFont="1" applyFill="1" applyBorder="1"/>
    <xf numFmtId="0" fontId="1" fillId="0" borderId="0" xfId="3" applyAlignment="1">
      <alignment horizontal="left" indent="1"/>
    </xf>
    <xf numFmtId="49" fontId="2" fillId="11" borderId="15" xfId="3" applyNumberFormat="1" applyFont="1" applyFill="1" applyBorder="1"/>
    <xf numFmtId="0" fontId="2" fillId="0" borderId="8" xfId="3" applyFont="1" applyBorder="1"/>
    <xf numFmtId="0" fontId="11" fillId="11" borderId="12" xfId="3" applyFont="1" applyFill="1" applyBorder="1"/>
    <xf numFmtId="42" fontId="1" fillId="6" borderId="12" xfId="2" applyNumberFormat="1" applyFont="1" applyFill="1" applyBorder="1" applyProtection="1"/>
    <xf numFmtId="0" fontId="2" fillId="0" borderId="0" xfId="3" applyFont="1" applyAlignment="1">
      <alignment horizontal="left" indent="1"/>
    </xf>
    <xf numFmtId="0" fontId="1" fillId="0" borderId="6" xfId="3" applyBorder="1"/>
    <xf numFmtId="0" fontId="1" fillId="0" borderId="5" xfId="3" applyBorder="1"/>
    <xf numFmtId="0" fontId="3" fillId="5" borderId="11" xfId="3" applyFont="1" applyFill="1" applyBorder="1"/>
    <xf numFmtId="0" fontId="2" fillId="5" borderId="10" xfId="3" applyFont="1" applyFill="1" applyBorder="1"/>
    <xf numFmtId="0" fontId="2" fillId="5" borderId="9" xfId="3" applyFont="1" applyFill="1" applyBorder="1"/>
    <xf numFmtId="0" fontId="4" fillId="5" borderId="8" xfId="3" applyFont="1" applyFill="1" applyBorder="1"/>
    <xf numFmtId="0" fontId="2" fillId="5" borderId="0" xfId="3" applyFont="1" applyFill="1"/>
    <xf numFmtId="0" fontId="2" fillId="5" borderId="7" xfId="3" applyFont="1" applyFill="1" applyBorder="1"/>
    <xf numFmtId="0" fontId="4" fillId="5" borderId="6" xfId="3" applyFont="1" applyFill="1" applyBorder="1"/>
    <xf numFmtId="0" fontId="2" fillId="5" borderId="5" xfId="3" applyFont="1" applyFill="1" applyBorder="1"/>
    <xf numFmtId="0" fontId="2" fillId="5" borderId="4" xfId="3" applyFont="1" applyFill="1" applyBorder="1"/>
    <xf numFmtId="0" fontId="2" fillId="0" borderId="8" xfId="3" applyFont="1" applyBorder="1" applyAlignment="1">
      <alignment horizontal="left" indent="4"/>
    </xf>
    <xf numFmtId="14" fontId="1" fillId="6" borderId="18" xfId="2" applyNumberFormat="1" applyFont="1" applyFill="1" applyBorder="1" applyProtection="1"/>
    <xf numFmtId="0" fontId="2" fillId="0" borderId="6" xfId="3" applyFont="1" applyBorder="1"/>
    <xf numFmtId="0" fontId="16" fillId="0" borderId="5" xfId="3" applyFont="1" applyBorder="1" applyAlignment="1">
      <alignment horizontal="center"/>
    </xf>
    <xf numFmtId="0" fontId="2" fillId="0" borderId="5" xfId="3" applyFont="1" applyBorder="1"/>
    <xf numFmtId="0" fontId="1" fillId="0" borderId="4" xfId="3" applyBorder="1"/>
    <xf numFmtId="0" fontId="2" fillId="0" borderId="10" xfId="3" applyFont="1" applyBorder="1"/>
    <xf numFmtId="49" fontId="1" fillId="0" borderId="10" xfId="3" applyNumberFormat="1" applyBorder="1" applyAlignment="1">
      <alignment horizontal="left"/>
    </xf>
    <xf numFmtId="49" fontId="1" fillId="0" borderId="0" xfId="3" applyNumberFormat="1" applyAlignment="1">
      <alignment horizontal="left"/>
    </xf>
    <xf numFmtId="49" fontId="1" fillId="0" borderId="5" xfId="3" applyNumberFormat="1" applyBorder="1" applyAlignment="1">
      <alignment horizontal="left"/>
    </xf>
    <xf numFmtId="0" fontId="3" fillId="5" borderId="6" xfId="3" applyFont="1" applyFill="1" applyBorder="1"/>
    <xf numFmtId="0" fontId="2" fillId="4" borderId="11" xfId="3" applyFont="1" applyFill="1" applyBorder="1" applyAlignment="1">
      <alignment wrapText="1"/>
    </xf>
    <xf numFmtId="0" fontId="2" fillId="4" borderId="10" xfId="3" applyFont="1" applyFill="1" applyBorder="1"/>
    <xf numFmtId="0" fontId="1" fillId="4" borderId="10" xfId="3" applyFill="1" applyBorder="1"/>
    <xf numFmtId="0" fontId="6" fillId="4" borderId="10" xfId="3" applyFont="1" applyFill="1" applyBorder="1" applyAlignment="1">
      <alignment horizontal="center"/>
    </xf>
    <xf numFmtId="0" fontId="11" fillId="4" borderId="8" xfId="3" applyFont="1" applyFill="1" applyBorder="1"/>
    <xf numFmtId="0" fontId="6" fillId="4" borderId="0" xfId="3" applyFont="1" applyFill="1"/>
    <xf numFmtId="0" fontId="11" fillId="4" borderId="0" xfId="3" applyFont="1" applyFill="1"/>
    <xf numFmtId="0" fontId="6" fillId="4" borderId="0" xfId="3" applyFont="1" applyFill="1" applyAlignment="1">
      <alignment horizontal="center"/>
    </xf>
    <xf numFmtId="0" fontId="11" fillId="0" borderId="0" xfId="3" applyFont="1"/>
    <xf numFmtId="0" fontId="7" fillId="0" borderId="8" xfId="3" applyFont="1" applyBorder="1" applyAlignment="1">
      <alignment wrapText="1"/>
    </xf>
    <xf numFmtId="0" fontId="7" fillId="0" borderId="0" xfId="3" applyFont="1" applyAlignment="1">
      <alignment wrapText="1"/>
    </xf>
    <xf numFmtId="0" fontId="7" fillId="0" borderId="0" xfId="3" applyFont="1" applyAlignment="1">
      <alignment horizontal="center" wrapText="1"/>
    </xf>
    <xf numFmtId="49" fontId="1" fillId="11" borderId="46" xfId="0" applyNumberFormat="1" applyFont="1" applyFill="1" applyBorder="1" applyAlignment="1">
      <alignment horizontal="left" vertical="top"/>
    </xf>
    <xf numFmtId="49" fontId="1" fillId="11" borderId="19" xfId="0" applyNumberFormat="1" applyFont="1" applyFill="1" applyBorder="1" applyAlignment="1">
      <alignment horizontal="left" vertical="top"/>
    </xf>
    <xf numFmtId="49" fontId="1" fillId="11" borderId="19" xfId="0" applyNumberFormat="1" applyFont="1" applyFill="1" applyBorder="1" applyAlignment="1">
      <alignment horizontal="center" vertical="top" shrinkToFit="1"/>
    </xf>
    <xf numFmtId="170" fontId="1" fillId="11" borderId="19" xfId="0" applyNumberFormat="1" applyFont="1" applyFill="1" applyBorder="1" applyAlignment="1">
      <alignment horizontal="center" vertical="top" shrinkToFit="1"/>
    </xf>
    <xf numFmtId="9" fontId="1" fillId="11" borderId="19" xfId="0" applyNumberFormat="1" applyFont="1" applyFill="1" applyBorder="1" applyAlignment="1">
      <alignment horizontal="center" vertical="top" shrinkToFit="1"/>
    </xf>
    <xf numFmtId="6" fontId="1" fillId="6" borderId="19" xfId="2" applyNumberFormat="1" applyFont="1" applyFill="1" applyBorder="1" applyProtection="1"/>
    <xf numFmtId="42" fontId="1" fillId="6" borderId="19" xfId="2" applyNumberFormat="1" applyFont="1" applyFill="1" applyBorder="1" applyProtection="1"/>
    <xf numFmtId="42" fontId="1" fillId="0" borderId="19" xfId="3" applyNumberFormat="1" applyBorder="1"/>
    <xf numFmtId="42" fontId="1" fillId="6" borderId="21" xfId="3" applyNumberFormat="1" applyFill="1" applyBorder="1"/>
    <xf numFmtId="164" fontId="1" fillId="6" borderId="19" xfId="2" applyNumberFormat="1" applyFont="1" applyFill="1" applyBorder="1" applyProtection="1"/>
    <xf numFmtId="44" fontId="1" fillId="6" borderId="19" xfId="2" applyFont="1" applyFill="1" applyBorder="1" applyProtection="1"/>
    <xf numFmtId="0" fontId="2" fillId="4" borderId="47" xfId="3" applyFont="1" applyFill="1" applyBorder="1" applyAlignment="1">
      <alignment horizontal="left"/>
    </xf>
    <xf numFmtId="170" fontId="2" fillId="4" borderId="22" xfId="3" applyNumberFormat="1" applyFont="1" applyFill="1" applyBorder="1" applyAlignment="1">
      <alignment horizontal="right"/>
    </xf>
    <xf numFmtId="0" fontId="2" fillId="4" borderId="22" xfId="3" applyFont="1" applyFill="1" applyBorder="1" applyAlignment="1">
      <alignment horizontal="right"/>
    </xf>
    <xf numFmtId="0" fontId="2" fillId="4" borderId="11" xfId="3" applyFont="1" applyFill="1" applyBorder="1"/>
    <xf numFmtId="0" fontId="10" fillId="0" borderId="8" xfId="3" applyFont="1" applyBorder="1" applyAlignment="1">
      <alignment wrapText="1"/>
    </xf>
    <xf numFmtId="0" fontId="10" fillId="0" borderId="0" xfId="3" applyFont="1" applyAlignment="1">
      <alignment wrapText="1"/>
    </xf>
    <xf numFmtId="0" fontId="10" fillId="0" borderId="0" xfId="3" applyFont="1" applyAlignment="1">
      <alignment horizontal="center" wrapText="1"/>
    </xf>
    <xf numFmtId="49" fontId="1" fillId="11" borderId="27" xfId="0" applyNumberFormat="1" applyFont="1" applyFill="1" applyBorder="1" applyAlignment="1">
      <alignment horizontal="left" vertical="top"/>
    </xf>
    <xf numFmtId="49" fontId="1" fillId="11" borderId="29" xfId="0" applyNumberFormat="1" applyFont="1" applyFill="1" applyBorder="1" applyAlignment="1">
      <alignment horizontal="left" vertical="top" shrinkToFit="1"/>
    </xf>
    <xf numFmtId="49" fontId="1" fillId="11" borderId="29" xfId="3" applyNumberFormat="1" applyFill="1" applyBorder="1" applyAlignment="1">
      <alignment horizontal="left" vertical="top" wrapText="1"/>
    </xf>
    <xf numFmtId="49" fontId="1" fillId="11" borderId="24" xfId="3" applyNumberFormat="1" applyFill="1" applyBorder="1" applyAlignment="1">
      <alignment horizontal="left" vertical="top" wrapText="1"/>
    </xf>
    <xf numFmtId="0" fontId="1" fillId="0" borderId="0" xfId="3" applyAlignment="1">
      <alignment horizontal="left" vertical="top" wrapText="1"/>
    </xf>
    <xf numFmtId="42" fontId="1" fillId="6" borderId="21" xfId="2" applyNumberFormat="1" applyFont="1" applyFill="1" applyBorder="1" applyProtection="1"/>
    <xf numFmtId="49" fontId="1" fillId="11" borderId="27" xfId="3" applyNumberFormat="1" applyFill="1" applyBorder="1" applyAlignment="1">
      <alignment horizontal="left" vertical="top"/>
    </xf>
    <xf numFmtId="44" fontId="1" fillId="6" borderId="18" xfId="2" applyFont="1" applyFill="1" applyBorder="1" applyProtection="1"/>
    <xf numFmtId="42" fontId="1" fillId="6" borderId="26" xfId="2" applyNumberFormat="1" applyFont="1" applyFill="1" applyBorder="1" applyProtection="1"/>
    <xf numFmtId="49" fontId="1" fillId="11" borderId="27" xfId="3" applyNumberFormat="1" applyFill="1" applyBorder="1" applyAlignment="1">
      <alignment horizontal="left" vertical="top" wrapText="1"/>
    </xf>
    <xf numFmtId="49" fontId="1" fillId="11" borderId="39" xfId="3" applyNumberFormat="1" applyFill="1" applyBorder="1" applyAlignment="1">
      <alignment horizontal="left" vertical="top" wrapText="1"/>
    </xf>
    <xf numFmtId="49" fontId="1" fillId="11" borderId="28" xfId="3" applyNumberFormat="1" applyFill="1" applyBorder="1" applyAlignment="1">
      <alignment horizontal="left" vertical="top" wrapText="1"/>
    </xf>
    <xf numFmtId="0" fontId="2" fillId="4" borderId="36" xfId="3" applyFont="1" applyFill="1" applyBorder="1" applyAlignment="1">
      <alignment horizontal="left"/>
    </xf>
    <xf numFmtId="0" fontId="2" fillId="4" borderId="16" xfId="3" applyFont="1" applyFill="1" applyBorder="1" applyAlignment="1">
      <alignment horizontal="right"/>
    </xf>
    <xf numFmtId="0" fontId="2" fillId="4" borderId="22" xfId="3" applyFont="1" applyFill="1" applyBorder="1" applyAlignment="1">
      <alignment horizontal="center"/>
    </xf>
    <xf numFmtId="49" fontId="1" fillId="11" borderId="45" xfId="0" applyNumberFormat="1" applyFont="1" applyFill="1" applyBorder="1" applyAlignment="1">
      <alignment horizontal="left" vertical="top"/>
    </xf>
    <xf numFmtId="49" fontId="1" fillId="11" borderId="34" xfId="0" applyNumberFormat="1" applyFont="1" applyFill="1" applyBorder="1" applyAlignment="1">
      <alignment horizontal="left" vertical="top" shrinkToFit="1"/>
    </xf>
    <xf numFmtId="49" fontId="1" fillId="11" borderId="34" xfId="3" applyNumberFormat="1" applyFill="1" applyBorder="1" applyAlignment="1">
      <alignment horizontal="left" vertical="top" wrapText="1"/>
    </xf>
    <xf numFmtId="49" fontId="1" fillId="11" borderId="35" xfId="3" applyNumberFormat="1" applyFill="1" applyBorder="1" applyAlignment="1">
      <alignment horizontal="left" vertical="top" wrapText="1"/>
    </xf>
    <xf numFmtId="49" fontId="1" fillId="11" borderId="45" xfId="3" applyNumberFormat="1" applyFill="1" applyBorder="1" applyAlignment="1">
      <alignment horizontal="left" vertical="top"/>
    </xf>
    <xf numFmtId="42" fontId="1" fillId="6" borderId="20" xfId="2" applyNumberFormat="1" applyFont="1" applyFill="1" applyBorder="1" applyProtection="1"/>
    <xf numFmtId="42" fontId="1" fillId="6" borderId="18" xfId="2" applyNumberFormat="1" applyFont="1" applyFill="1" applyBorder="1" applyProtection="1"/>
    <xf numFmtId="49" fontId="1" fillId="11" borderId="37" xfId="3" applyNumberFormat="1" applyFill="1" applyBorder="1" applyAlignment="1">
      <alignment horizontal="left" vertical="top" wrapText="1"/>
    </xf>
    <xf numFmtId="49" fontId="1" fillId="11" borderId="38" xfId="3" applyNumberFormat="1" applyFill="1" applyBorder="1" applyAlignment="1">
      <alignment horizontal="left" vertical="top" wrapText="1"/>
    </xf>
    <xf numFmtId="49" fontId="1" fillId="11" borderId="56" xfId="3" applyNumberFormat="1" applyFill="1" applyBorder="1" applyAlignment="1">
      <alignment horizontal="left" vertical="top"/>
    </xf>
    <xf numFmtId="0" fontId="11" fillId="4" borderId="0" xfId="3" applyFont="1" applyFill="1" applyAlignment="1">
      <alignment wrapText="1"/>
    </xf>
    <xf numFmtId="0" fontId="11" fillId="4" borderId="7" xfId="3" applyFont="1" applyFill="1" applyBorder="1"/>
    <xf numFmtId="0" fontId="6" fillId="4" borderId="8" xfId="3" applyFont="1" applyFill="1" applyBorder="1" applyAlignment="1">
      <alignment horizontal="left" indent="1"/>
    </xf>
    <xf numFmtId="0" fontId="31" fillId="4" borderId="8" xfId="3" applyFont="1" applyFill="1" applyBorder="1" applyAlignment="1">
      <alignment horizontal="left" indent="1"/>
    </xf>
    <xf numFmtId="49" fontId="1" fillId="11" borderId="44" xfId="0" applyNumberFormat="1" applyFont="1" applyFill="1" applyBorder="1" applyAlignment="1">
      <alignment horizontal="left" vertical="top" shrinkToFit="1"/>
    </xf>
    <xf numFmtId="49" fontId="1" fillId="11" borderId="40" xfId="0" applyNumberFormat="1" applyFont="1" applyFill="1" applyBorder="1" applyAlignment="1">
      <alignment horizontal="left" vertical="top" shrinkToFit="1"/>
    </xf>
    <xf numFmtId="0" fontId="15" fillId="0" borderId="0" xfId="3" applyFont="1" applyAlignment="1">
      <alignment horizontal="left" vertical="top" wrapText="1"/>
    </xf>
    <xf numFmtId="169" fontId="15" fillId="0" borderId="0" xfId="3" applyNumberFormat="1" applyFont="1" applyAlignment="1">
      <alignment horizontal="left" vertical="top" wrapText="1"/>
    </xf>
    <xf numFmtId="49" fontId="1" fillId="11" borderId="44" xfId="3" applyNumberFormat="1" applyFill="1" applyBorder="1" applyAlignment="1">
      <alignment horizontal="left" vertical="top" wrapText="1"/>
    </xf>
    <xf numFmtId="42" fontId="1" fillId="6" borderId="25" xfId="2" applyNumberFormat="1" applyFont="1" applyFill="1" applyBorder="1" applyProtection="1"/>
    <xf numFmtId="0" fontId="2" fillId="4" borderId="16" xfId="3" applyFont="1" applyFill="1" applyBorder="1" applyAlignment="1">
      <alignment horizontal="center"/>
    </xf>
    <xf numFmtId="0" fontId="3" fillId="4" borderId="3" xfId="3" applyFont="1" applyFill="1" applyBorder="1" applyAlignment="1">
      <alignment horizontal="right"/>
    </xf>
    <xf numFmtId="0" fontId="3" fillId="4" borderId="2" xfId="3" applyFont="1" applyFill="1" applyBorder="1" applyAlignment="1">
      <alignment horizontal="right"/>
    </xf>
    <xf numFmtId="0" fontId="3" fillId="4" borderId="2" xfId="3" applyFont="1" applyFill="1" applyBorder="1" applyAlignment="1">
      <alignment horizontal="left"/>
    </xf>
    <xf numFmtId="0" fontId="3" fillId="4" borderId="2" xfId="3" applyFont="1" applyFill="1" applyBorder="1" applyAlignment="1">
      <alignment horizontal="center"/>
    </xf>
    <xf numFmtId="0" fontId="12" fillId="0" borderId="0" xfId="3" applyFont="1" applyAlignment="1">
      <alignment horizontal="left" vertical="center"/>
    </xf>
    <xf numFmtId="0" fontId="2" fillId="0" borderId="0" xfId="3" applyFont="1" applyAlignment="1">
      <alignment vertical="center" wrapText="1"/>
    </xf>
    <xf numFmtId="0" fontId="2" fillId="0" borderId="0" xfId="3" applyFont="1" applyAlignment="1">
      <alignment horizontal="left" vertical="center"/>
    </xf>
    <xf numFmtId="0" fontId="2" fillId="0" borderId="0" xfId="3" applyFont="1" applyAlignment="1">
      <alignment horizontal="center" vertical="center" wrapText="1"/>
    </xf>
    <xf numFmtId="0" fontId="1" fillId="0" borderId="0" xfId="3" applyAlignment="1">
      <alignment vertical="center" wrapText="1"/>
    </xf>
    <xf numFmtId="0" fontId="12" fillId="0" borderId="0" xfId="3" applyFont="1" applyAlignment="1">
      <alignment horizontal="left" vertical="center" wrapText="1"/>
    </xf>
    <xf numFmtId="0" fontId="12" fillId="0" borderId="0" xfId="3" applyFont="1" applyAlignment="1">
      <alignment horizontal="center" vertical="center" wrapText="1"/>
    </xf>
    <xf numFmtId="0" fontId="3" fillId="0" borderId="0" xfId="3" applyFont="1" applyAlignment="1">
      <alignment horizontal="left" vertical="center"/>
    </xf>
    <xf numFmtId="0" fontId="4" fillId="0" borderId="0" xfId="3" applyFont="1" applyAlignment="1">
      <alignment vertical="center"/>
    </xf>
    <xf numFmtId="0" fontId="29" fillId="0" borderId="0" xfId="3" applyFont="1" applyAlignment="1">
      <alignment vertical="center" wrapText="1"/>
    </xf>
    <xf numFmtId="0" fontId="29" fillId="0" borderId="0" xfId="3" applyFont="1" applyAlignment="1">
      <alignment vertical="center"/>
    </xf>
    <xf numFmtId="0" fontId="4" fillId="0" borderId="0" xfId="3" applyFont="1" applyAlignment="1">
      <alignment vertical="center" wrapText="1"/>
    </xf>
    <xf numFmtId="0" fontId="18" fillId="4" borderId="14" xfId="3" applyFont="1" applyFill="1" applyBorder="1" applyAlignment="1">
      <alignment horizontal="left" vertical="center" wrapText="1"/>
    </xf>
    <xf numFmtId="0" fontId="18" fillId="4" borderId="14" xfId="3" applyFont="1" applyFill="1" applyBorder="1" applyAlignment="1">
      <alignment horizontal="center" vertical="center" wrapText="1"/>
    </xf>
    <xf numFmtId="0" fontId="4" fillId="0" borderId="14" xfId="0" applyFont="1" applyBorder="1" applyAlignment="1">
      <alignment horizontal="right" vertical="center"/>
    </xf>
    <xf numFmtId="1" fontId="4" fillId="11" borderId="14" xfId="3" applyNumberFormat="1" applyFont="1" applyFill="1" applyBorder="1" applyAlignment="1">
      <alignment horizontal="center" vertical="center" wrapText="1"/>
    </xf>
    <xf numFmtId="1" fontId="4" fillId="6" borderId="14" xfId="3" applyNumberFormat="1" applyFont="1" applyFill="1" applyBorder="1" applyAlignment="1">
      <alignment horizontal="center" vertical="center" wrapText="1"/>
    </xf>
    <xf numFmtId="0" fontId="4" fillId="0" borderId="0" xfId="3" applyFont="1" applyAlignment="1">
      <alignment horizontal="right" vertical="center"/>
    </xf>
    <xf numFmtId="0" fontId="4" fillId="0" borderId="0" xfId="3" applyFont="1" applyAlignment="1">
      <alignment horizontal="center" vertical="center" wrapText="1"/>
    </xf>
    <xf numFmtId="0" fontId="3" fillId="0" borderId="14" xfId="0" applyFont="1" applyBorder="1" applyAlignment="1">
      <alignment horizontal="right" vertical="center"/>
    </xf>
    <xf numFmtId="1" fontId="3" fillId="0" borderId="14" xfId="3" applyNumberFormat="1" applyFont="1" applyBorder="1" applyAlignment="1">
      <alignment horizontal="center" vertical="center" wrapText="1"/>
    </xf>
    <xf numFmtId="0" fontId="19" fillId="0" borderId="14" xfId="3" applyFont="1" applyBorder="1" applyAlignment="1">
      <alignment horizontal="right" vertical="center"/>
    </xf>
    <xf numFmtId="1" fontId="19" fillId="6" borderId="14" xfId="3" applyNumberFormat="1" applyFont="1" applyFill="1" applyBorder="1" applyAlignment="1">
      <alignment vertical="center" wrapText="1"/>
    </xf>
    <xf numFmtId="0" fontId="19" fillId="0" borderId="14" xfId="3" quotePrefix="1" applyFont="1" applyBorder="1" applyAlignment="1">
      <alignment horizontal="right" vertical="center"/>
    </xf>
    <xf numFmtId="1" fontId="19" fillId="6" borderId="14" xfId="3" quotePrefix="1" applyNumberFormat="1" applyFont="1" applyFill="1" applyBorder="1" applyAlignment="1">
      <alignment vertical="center" wrapText="1"/>
    </xf>
    <xf numFmtId="0" fontId="18" fillId="0" borderId="14" xfId="3" applyFont="1" applyBorder="1" applyAlignment="1">
      <alignment horizontal="right" vertical="center"/>
    </xf>
    <xf numFmtId="1" fontId="18" fillId="0" borderId="14" xfId="3" applyNumberFormat="1" applyFont="1" applyBorder="1" applyAlignment="1">
      <alignment horizontal="center" vertical="center" wrapText="1"/>
    </xf>
    <xf numFmtId="0" fontId="18" fillId="14" borderId="31" xfId="3" applyFont="1" applyFill="1" applyBorder="1" applyAlignment="1">
      <alignment horizontal="left" vertical="center" wrapText="1"/>
    </xf>
    <xf numFmtId="0" fontId="18" fillId="14" borderId="14" xfId="3" applyFont="1" applyFill="1" applyBorder="1" applyAlignment="1">
      <alignment horizontal="center" vertical="center" wrapText="1"/>
    </xf>
    <xf numFmtId="166" fontId="19" fillId="6" borderId="14" xfId="1" applyNumberFormat="1" applyFont="1" applyFill="1" applyBorder="1" applyAlignment="1" applyProtection="1">
      <alignment vertical="center" wrapText="1"/>
    </xf>
    <xf numFmtId="1" fontId="19" fillId="6" borderId="14" xfId="1" applyNumberFormat="1" applyFont="1" applyFill="1" applyBorder="1" applyAlignment="1" applyProtection="1">
      <alignment vertical="center" wrapText="1"/>
    </xf>
    <xf numFmtId="43" fontId="19" fillId="6" borderId="14" xfId="1" applyFont="1" applyFill="1" applyBorder="1" applyAlignment="1" applyProtection="1">
      <alignment vertical="center" wrapText="1"/>
    </xf>
    <xf numFmtId="166" fontId="19" fillId="6" borderId="14" xfId="1" quotePrefix="1" applyNumberFormat="1" applyFont="1" applyFill="1" applyBorder="1" applyAlignment="1" applyProtection="1">
      <alignment vertical="center" wrapText="1"/>
    </xf>
    <xf numFmtId="43" fontId="19" fillId="6" borderId="14" xfId="1" quotePrefix="1" applyFont="1" applyFill="1" applyBorder="1" applyAlignment="1" applyProtection="1">
      <alignment vertical="center" wrapText="1"/>
    </xf>
    <xf numFmtId="0" fontId="4" fillId="6" borderId="0" xfId="3" applyFont="1" applyFill="1" applyAlignment="1">
      <alignment vertical="center"/>
    </xf>
    <xf numFmtId="166" fontId="18" fillId="6" borderId="14" xfId="1" applyNumberFormat="1" applyFont="1" applyFill="1" applyBorder="1" applyAlignment="1" applyProtection="1">
      <alignment vertical="center"/>
    </xf>
    <xf numFmtId="1" fontId="19" fillId="6" borderId="14" xfId="1" quotePrefix="1" applyNumberFormat="1" applyFont="1" applyFill="1" applyBorder="1" applyAlignment="1" applyProtection="1">
      <alignment vertical="center" wrapText="1"/>
    </xf>
    <xf numFmtId="0" fontId="1" fillId="0" borderId="0" xfId="3" applyAlignment="1">
      <alignment horizontal="center" vertical="center"/>
    </xf>
    <xf numFmtId="0" fontId="1" fillId="0" borderId="0" xfId="3" applyAlignment="1">
      <alignment horizontal="center" vertical="center" wrapText="1"/>
    </xf>
    <xf numFmtId="0" fontId="2" fillId="0" borderId="0" xfId="3" applyFont="1" applyAlignment="1">
      <alignment horizontal="center" vertical="center" textRotation="90" wrapText="1"/>
    </xf>
    <xf numFmtId="0" fontId="1" fillId="0" borderId="0" xfId="0" applyFont="1"/>
    <xf numFmtId="0" fontId="33" fillId="5" borderId="3" xfId="3" applyFont="1" applyFill="1" applyBorder="1"/>
    <xf numFmtId="49" fontId="2" fillId="0" borderId="0" xfId="3" applyNumberFormat="1" applyFont="1" applyAlignment="1">
      <alignment horizontal="center"/>
    </xf>
    <xf numFmtId="0" fontId="4" fillId="0" borderId="11" xfId="3" applyFont="1" applyBorder="1" applyAlignment="1">
      <alignment vertical="center"/>
    </xf>
    <xf numFmtId="0" fontId="4" fillId="0" borderId="10" xfId="3" applyFont="1" applyBorder="1" applyAlignment="1">
      <alignment vertical="center" wrapText="1"/>
    </xf>
    <xf numFmtId="0" fontId="4" fillId="0" borderId="9" xfId="3" applyFont="1" applyBorder="1" applyAlignment="1">
      <alignment vertical="center" wrapText="1"/>
    </xf>
    <xf numFmtId="0" fontId="4" fillId="0" borderId="5" xfId="3" applyFont="1" applyBorder="1" applyAlignment="1">
      <alignment vertical="top" wrapText="1"/>
    </xf>
    <xf numFmtId="0" fontId="4" fillId="0" borderId="4" xfId="3" applyFont="1" applyBorder="1" applyAlignment="1">
      <alignment vertical="top" wrapText="1"/>
    </xf>
    <xf numFmtId="0" fontId="4" fillId="0" borderId="0" xfId="3" applyFont="1" applyAlignment="1">
      <alignment horizontal="left" vertical="top" wrapText="1"/>
    </xf>
    <xf numFmtId="0" fontId="26" fillId="5" borderId="14"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8" fillId="0" borderId="0" xfId="0" applyFont="1" applyAlignment="1">
      <alignment horizontal="justify" vertical="center"/>
    </xf>
    <xf numFmtId="0" fontId="9" fillId="12" borderId="14" xfId="0" applyFont="1" applyFill="1" applyBorder="1"/>
    <xf numFmtId="0" fontId="9" fillId="12" borderId="32" xfId="0" applyFont="1" applyFill="1" applyBorder="1"/>
    <xf numFmtId="0" fontId="9" fillId="12" borderId="50" xfId="0" applyFont="1" applyFill="1" applyBorder="1"/>
    <xf numFmtId="0" fontId="9" fillId="12" borderId="51" xfId="0" applyFont="1" applyFill="1" applyBorder="1"/>
    <xf numFmtId="0" fontId="27" fillId="11" borderId="14" xfId="0" applyFont="1" applyFill="1" applyBorder="1" applyAlignment="1">
      <alignment horizontal="center" vertical="center" wrapText="1"/>
    </xf>
    <xf numFmtId="0" fontId="0" fillId="6" borderId="50" xfId="0" applyFill="1" applyBorder="1"/>
    <xf numFmtId="0" fontId="0" fillId="6" borderId="51" xfId="0" applyFill="1" applyBorder="1"/>
    <xf numFmtId="0" fontId="0" fillId="6" borderId="14" xfId="0" applyFill="1" applyBorder="1"/>
    <xf numFmtId="9" fontId="0" fillId="11" borderId="51" xfId="0" applyNumberFormat="1" applyFill="1" applyBorder="1"/>
    <xf numFmtId="0" fontId="0" fillId="6" borderId="14" xfId="0" applyFill="1" applyBorder="1" applyAlignment="1">
      <alignment wrapText="1"/>
    </xf>
    <xf numFmtId="9" fontId="27" fillId="11" borderId="14" xfId="0" applyNumberFormat="1" applyFont="1" applyFill="1" applyBorder="1" applyAlignment="1">
      <alignment horizontal="center" vertical="center" wrapText="1"/>
    </xf>
    <xf numFmtId="10" fontId="0" fillId="6" borderId="50" xfId="0" applyNumberFormat="1" applyFill="1" applyBorder="1"/>
    <xf numFmtId="0" fontId="0" fillId="6" borderId="51" xfId="0" applyFill="1" applyBorder="1" applyAlignment="1">
      <alignment wrapText="1"/>
    </xf>
    <xf numFmtId="0" fontId="0" fillId="6" borderId="50" xfId="0" applyFill="1" applyBorder="1" applyAlignment="1">
      <alignment vertical="top" wrapText="1"/>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34" fillId="13" borderId="14" xfId="0" applyFont="1" applyFill="1" applyBorder="1" applyAlignment="1">
      <alignment horizontal="center" wrapText="1"/>
    </xf>
    <xf numFmtId="0" fontId="0" fillId="13" borderId="51" xfId="0" applyFill="1" applyBorder="1"/>
    <xf numFmtId="9" fontId="27" fillId="13" borderId="14" xfId="0" applyNumberFormat="1" applyFont="1" applyFill="1" applyBorder="1" applyAlignment="1">
      <alignment horizontal="center" vertical="center" wrapText="1"/>
    </xf>
    <xf numFmtId="0" fontId="27" fillId="13" borderId="32" xfId="0" applyFont="1" applyFill="1" applyBorder="1" applyAlignment="1">
      <alignment horizontal="center" vertical="center" wrapText="1"/>
    </xf>
    <xf numFmtId="0" fontId="0" fillId="6" borderId="52" xfId="0" applyFill="1" applyBorder="1"/>
    <xf numFmtId="0" fontId="0" fillId="6" borderId="53" xfId="0" applyFill="1" applyBorder="1"/>
    <xf numFmtId="0" fontId="0" fillId="6" borderId="55" xfId="0" applyFill="1" applyBorder="1"/>
    <xf numFmtId="0" fontId="0" fillId="13" borderId="53" xfId="0" applyFill="1" applyBorder="1"/>
    <xf numFmtId="0" fontId="9" fillId="12" borderId="57" xfId="0" applyFont="1" applyFill="1" applyBorder="1"/>
    <xf numFmtId="0" fontId="0" fillId="12" borderId="58" xfId="0" applyFill="1" applyBorder="1"/>
    <xf numFmtId="0" fontId="0" fillId="12" borderId="59" xfId="0" applyFill="1" applyBorder="1"/>
    <xf numFmtId="0" fontId="26" fillId="7" borderId="17" xfId="0" applyFont="1" applyFill="1" applyBorder="1" applyAlignment="1">
      <alignment horizontal="center" vertical="center" wrapText="1"/>
    </xf>
    <xf numFmtId="0" fontId="2" fillId="0" borderId="17" xfId="0" applyFont="1" applyBorder="1" applyAlignment="1">
      <alignment horizontal="center" wrapText="1"/>
    </xf>
    <xf numFmtId="0" fontId="2" fillId="0" borderId="17" xfId="0" applyFont="1" applyBorder="1" applyAlignment="1">
      <alignment horizontal="center"/>
    </xf>
    <xf numFmtId="0" fontId="26" fillId="0" borderId="63"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1" fillId="0" borderId="17" xfId="0" applyFont="1" applyBorder="1" applyAlignment="1">
      <alignment horizontal="left" vertical="center" wrapText="1"/>
    </xf>
    <xf numFmtId="0" fontId="26" fillId="0" borderId="66"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26" fillId="15" borderId="17"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1" fillId="0" borderId="0" xfId="0" applyFont="1" applyAlignment="1">
      <alignment wrapText="1"/>
    </xf>
    <xf numFmtId="0" fontId="1" fillId="0" borderId="0" xfId="3" applyAlignment="1">
      <alignment horizontal="left" vertical="center" wrapText="1"/>
    </xf>
    <xf numFmtId="0" fontId="12" fillId="0" borderId="0" xfId="3" applyFont="1" applyAlignment="1">
      <alignment horizontal="center"/>
    </xf>
    <xf numFmtId="0" fontId="14" fillId="10" borderId="0" xfId="3" applyFont="1" applyFill="1" applyAlignment="1">
      <alignment horizontal="left" vertical="center" wrapText="1"/>
    </xf>
    <xf numFmtId="0" fontId="1" fillId="0" borderId="6" xfId="3" applyBorder="1" applyAlignment="1">
      <alignment horizontal="left" vertical="center" wrapText="1"/>
    </xf>
    <xf numFmtId="0" fontId="1" fillId="0" borderId="5" xfId="3" applyBorder="1" applyAlignment="1">
      <alignment horizontal="left" vertical="center" wrapText="1"/>
    </xf>
    <xf numFmtId="0" fontId="1" fillId="0" borderId="4" xfId="3" applyBorder="1" applyAlignment="1">
      <alignment horizontal="left" vertical="center" wrapText="1"/>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2" fillId="0" borderId="9" xfId="3" applyFont="1" applyBorder="1" applyAlignment="1">
      <alignment horizontal="center" vertical="center"/>
    </xf>
    <xf numFmtId="0" fontId="2" fillId="0" borderId="6" xfId="3" applyFont="1" applyBorder="1" applyAlignment="1">
      <alignment horizontal="center" vertical="center"/>
    </xf>
    <xf numFmtId="0" fontId="2" fillId="0" borderId="5" xfId="3" applyFont="1" applyBorder="1" applyAlignment="1">
      <alignment horizontal="center" vertical="center"/>
    </xf>
    <xf numFmtId="0" fontId="2" fillId="0" borderId="4" xfId="3" applyFont="1" applyBorder="1" applyAlignment="1">
      <alignment horizontal="center" vertical="center"/>
    </xf>
    <xf numFmtId="0" fontId="4" fillId="0" borderId="11" xfId="3" applyFont="1" applyBorder="1" applyAlignment="1">
      <alignment horizontal="left" vertical="center" wrapText="1"/>
    </xf>
    <xf numFmtId="0" fontId="4" fillId="0" borderId="10" xfId="3" applyFont="1" applyBorder="1" applyAlignment="1">
      <alignment horizontal="left" vertical="center" wrapText="1"/>
    </xf>
    <xf numFmtId="0" fontId="4" fillId="0" borderId="9" xfId="3" applyFont="1" applyBorder="1" applyAlignment="1">
      <alignment horizontal="left" vertical="center" wrapText="1"/>
    </xf>
    <xf numFmtId="0" fontId="2" fillId="6" borderId="3"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1" xfId="3" applyFont="1" applyFill="1" applyBorder="1" applyAlignment="1">
      <alignment horizontal="left" vertical="center" wrapText="1"/>
    </xf>
    <xf numFmtId="0" fontId="1" fillId="0" borderId="8" xfId="3" applyBorder="1" applyAlignment="1">
      <alignment horizontal="left" vertical="center" wrapText="1"/>
    </xf>
    <xf numFmtId="0" fontId="1" fillId="0" borderId="7" xfId="3" applyBorder="1" applyAlignment="1">
      <alignment horizontal="left" vertical="center" wrapText="1"/>
    </xf>
    <xf numFmtId="0" fontId="1" fillId="0" borderId="8" xfId="3" applyBorder="1" applyAlignment="1">
      <alignment horizontal="left" wrapText="1"/>
    </xf>
    <xf numFmtId="0" fontId="1" fillId="0" borderId="0" xfId="3" applyAlignment="1">
      <alignment horizontal="left" wrapText="1"/>
    </xf>
    <xf numFmtId="0" fontId="1" fillId="0" borderId="7" xfId="3" applyBorder="1" applyAlignment="1">
      <alignment horizontal="left" wrapText="1"/>
    </xf>
    <xf numFmtId="0" fontId="18" fillId="0" borderId="14" xfId="3" applyFont="1" applyBorder="1" applyAlignment="1">
      <alignment horizontal="right" vertical="center"/>
    </xf>
    <xf numFmtId="0" fontId="19" fillId="0" borderId="14" xfId="3" applyFont="1" applyBorder="1" applyAlignment="1">
      <alignment horizontal="right" vertical="center"/>
    </xf>
    <xf numFmtId="0" fontId="3" fillId="0" borderId="14" xfId="0" applyFont="1" applyBorder="1" applyAlignment="1">
      <alignment horizontal="right" vertical="center"/>
    </xf>
    <xf numFmtId="0" fontId="18" fillId="4" borderId="14" xfId="3" applyFont="1" applyFill="1" applyBorder="1" applyAlignment="1">
      <alignment horizontal="left" vertical="center" wrapText="1"/>
    </xf>
    <xf numFmtId="0" fontId="19" fillId="0" borderId="14" xfId="3" quotePrefix="1" applyFont="1" applyBorder="1" applyAlignment="1">
      <alignment horizontal="right" vertical="center"/>
    </xf>
    <xf numFmtId="0" fontId="18" fillId="4" borderId="32" xfId="3" applyFont="1" applyFill="1" applyBorder="1" applyAlignment="1">
      <alignment horizontal="center" vertical="center" wrapText="1"/>
    </xf>
    <xf numFmtId="0" fontId="18" fillId="4" borderId="15" xfId="3" applyFont="1" applyFill="1" applyBorder="1" applyAlignment="1">
      <alignment horizontal="center" vertical="center" wrapText="1"/>
    </xf>
    <xf numFmtId="0" fontId="18" fillId="4" borderId="30" xfId="3" applyFont="1" applyFill="1" applyBorder="1" applyAlignment="1">
      <alignment horizontal="center" vertical="center" wrapText="1"/>
    </xf>
    <xf numFmtId="0" fontId="4" fillId="0" borderId="32" xfId="0" applyFont="1" applyBorder="1" applyAlignment="1">
      <alignment horizontal="right" vertical="center"/>
    </xf>
    <xf numFmtId="0" fontId="4" fillId="0" borderId="30" xfId="0" applyFont="1" applyBorder="1" applyAlignment="1">
      <alignment horizontal="right" vertical="center"/>
    </xf>
    <xf numFmtId="0" fontId="18" fillId="14" borderId="14" xfId="3" applyFont="1" applyFill="1" applyBorder="1" applyAlignment="1">
      <alignment horizontal="left" vertical="center" wrapText="1"/>
    </xf>
    <xf numFmtId="0" fontId="27" fillId="0" borderId="14" xfId="0" applyFont="1" applyBorder="1" applyAlignment="1">
      <alignment horizontal="center" vertical="center" wrapText="1"/>
    </xf>
    <xf numFmtId="0" fontId="27" fillId="11" borderId="14" xfId="0" applyFont="1" applyFill="1" applyBorder="1" applyAlignment="1">
      <alignment horizontal="center" vertical="center" wrapText="1"/>
    </xf>
    <xf numFmtId="0" fontId="25" fillId="0" borderId="6" xfId="3" applyFont="1" applyBorder="1" applyAlignment="1">
      <alignment horizontal="left" vertical="top" wrapText="1" indent="1"/>
    </xf>
    <xf numFmtId="0" fontId="25" fillId="0" borderId="5" xfId="3" applyFont="1" applyBorder="1" applyAlignment="1">
      <alignment horizontal="left" vertical="top" wrapText="1" indent="1"/>
    </xf>
    <xf numFmtId="0" fontId="2" fillId="0" borderId="9" xfId="0" applyFont="1" applyBorder="1" applyAlignment="1">
      <alignment horizontal="left" vertical="center"/>
    </xf>
    <xf numFmtId="0" fontId="2" fillId="0" borderId="61" xfId="0" applyFont="1" applyBorder="1" applyAlignment="1">
      <alignment horizontal="left" vertical="center"/>
    </xf>
    <xf numFmtId="0" fontId="26" fillId="7" borderId="3"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60" xfId="0" applyFont="1" applyBorder="1" applyAlignment="1">
      <alignment horizontal="center" vertical="center" wrapText="1"/>
    </xf>
    <xf numFmtId="0" fontId="2" fillId="0" borderId="62" xfId="0" applyFont="1" applyBorder="1" applyAlignment="1">
      <alignment horizontal="center" vertical="center" wrapText="1"/>
    </xf>
    <xf numFmtId="0" fontId="27" fillId="13" borderId="31" xfId="0" applyFont="1" applyFill="1" applyBorder="1" applyAlignment="1">
      <alignment horizontal="center" wrapText="1"/>
    </xf>
    <xf numFmtId="0" fontId="27" fillId="13" borderId="33" xfId="0" applyFont="1" applyFill="1" applyBorder="1" applyAlignment="1">
      <alignment horizontal="center" wrapText="1"/>
    </xf>
    <xf numFmtId="0" fontId="27" fillId="13" borderId="14" xfId="0" applyFont="1" applyFill="1" applyBorder="1" applyAlignment="1">
      <alignment horizontal="center" vertical="center" wrapText="1"/>
    </xf>
    <xf numFmtId="0" fontId="34" fillId="13" borderId="14"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27" fillId="13" borderId="33" xfId="0" applyFont="1" applyFill="1" applyBorder="1" applyAlignment="1">
      <alignment horizontal="center" vertical="center" wrapText="1"/>
    </xf>
    <xf numFmtId="0" fontId="34" fillId="13" borderId="31" xfId="0" applyFont="1" applyFill="1" applyBorder="1" applyAlignment="1">
      <alignment horizontal="center" vertical="center" wrapText="1"/>
    </xf>
    <xf numFmtId="0" fontId="34" fillId="13" borderId="33" xfId="0" applyFont="1" applyFill="1" applyBorder="1" applyAlignment="1">
      <alignment horizontal="center" vertical="center" wrapText="1"/>
    </xf>
    <xf numFmtId="41" fontId="17" fillId="5" borderId="0" xfId="3" applyNumberFormat="1" applyFont="1" applyFill="1" applyAlignment="1">
      <alignment horizontal="center" wrapText="1"/>
    </xf>
    <xf numFmtId="41" fontId="17" fillId="5" borderId="7" xfId="3" applyNumberFormat="1" applyFont="1" applyFill="1" applyBorder="1" applyAlignment="1">
      <alignment horizontal="center" wrapText="1"/>
    </xf>
    <xf numFmtId="0" fontId="29" fillId="0" borderId="32" xfId="3" applyFont="1" applyBorder="1" applyAlignment="1">
      <alignment horizontal="left" wrapText="1"/>
    </xf>
    <xf numFmtId="0" fontId="29" fillId="0" borderId="15" xfId="3" applyFont="1" applyBorder="1" applyAlignment="1">
      <alignment horizontal="left" wrapText="1"/>
    </xf>
    <xf numFmtId="0" fontId="29" fillId="0" borderId="30" xfId="3" applyFont="1" applyBorder="1" applyAlignment="1">
      <alignment horizontal="left" wrapText="1"/>
    </xf>
  </cellXfs>
  <cellStyles count="6">
    <cellStyle name="Comma" xfId="1" builtinId="3"/>
    <cellStyle name="Currency" xfId="2" builtinId="4"/>
    <cellStyle name="Normal" xfId="0" builtinId="0"/>
    <cellStyle name="Normal 2" xfId="3" xr:uid="{00000000-0005-0000-0000-000003000000}"/>
    <cellStyle name="Normal 3"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38</xdr:row>
      <xdr:rowOff>76200</xdr:rowOff>
    </xdr:from>
    <xdr:to>
      <xdr:col>0</xdr:col>
      <xdr:colOff>514350</xdr:colOff>
      <xdr:row>43</xdr:row>
      <xdr:rowOff>95250</xdr:rowOff>
    </xdr:to>
    <xdr:sp macro="" textlink="">
      <xdr:nvSpPr>
        <xdr:cNvPr id="2" name="Check Box 3" hidden="1">
          <a:extLst>
            <a:ext uri="{63B3BB69-23CF-44E3-9099-C40C66FF867C}">
              <a14:compatExt xmlns:a14="http://schemas.microsoft.com/office/drawing/2010/main" spid="_x0000_s31747"/>
            </a:ext>
            <a:ext uri="{FF2B5EF4-FFF2-40B4-BE49-F238E27FC236}">
              <a16:creationId xmlns:a16="http://schemas.microsoft.com/office/drawing/2014/main" id="{2884129F-951E-4FED-BCD0-45BEF016F4DF}"/>
            </a:ext>
          </a:extLst>
        </xdr:cNvPr>
        <xdr:cNvSpPr/>
      </xdr:nvSpPr>
      <xdr:spPr bwMode="auto">
        <a:xfrm>
          <a:off x="228600" y="3257550"/>
          <a:ext cx="28575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94298</xdr:rowOff>
    </xdr:to>
    <xdr:sp macro="" textlink="">
      <xdr:nvSpPr>
        <xdr:cNvPr id="3" name="Check Box 4" hidden="1">
          <a:extLst>
            <a:ext uri="{63B3BB69-23CF-44E3-9099-C40C66FF867C}">
              <a14:compatExt xmlns:a14="http://schemas.microsoft.com/office/drawing/2010/main" spid="_x0000_s31748"/>
            </a:ext>
            <a:ext uri="{FF2B5EF4-FFF2-40B4-BE49-F238E27FC236}">
              <a16:creationId xmlns:a16="http://schemas.microsoft.com/office/drawing/2014/main" id="{7D490829-9196-4F00-99F0-29D81272899F}"/>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38</xdr:row>
      <xdr:rowOff>76200</xdr:rowOff>
    </xdr:from>
    <xdr:to>
      <xdr:col>0</xdr:col>
      <xdr:colOff>514350</xdr:colOff>
      <xdr:row>43</xdr:row>
      <xdr:rowOff>111125</xdr:rowOff>
    </xdr:to>
    <xdr:sp macro="" textlink="">
      <xdr:nvSpPr>
        <xdr:cNvPr id="4" name="Check Box 3" hidden="1">
          <a:extLst>
            <a:ext uri="{63B3BB69-23CF-44E3-9099-C40C66FF867C}">
              <a14:compatExt xmlns:a14="http://schemas.microsoft.com/office/drawing/2010/main" spid="_x0000_s31747"/>
            </a:ext>
            <a:ext uri="{FF2B5EF4-FFF2-40B4-BE49-F238E27FC236}">
              <a16:creationId xmlns:a16="http://schemas.microsoft.com/office/drawing/2014/main" id="{E9CF3412-93F8-40B2-A71F-5EAF96FACFA5}"/>
            </a:ext>
          </a:extLst>
        </xdr:cNvPr>
        <xdr:cNvSpPr/>
      </xdr:nvSpPr>
      <xdr:spPr bwMode="auto">
        <a:xfrm>
          <a:off x="228600" y="3257550"/>
          <a:ext cx="28575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228600</xdr:colOff>
      <xdr:row>40</xdr:row>
      <xdr:rowOff>76200</xdr:rowOff>
    </xdr:from>
    <xdr:to>
      <xdr:col>0</xdr:col>
      <xdr:colOff>514350</xdr:colOff>
      <xdr:row>43</xdr:row>
      <xdr:rowOff>94298</xdr:rowOff>
    </xdr:to>
    <xdr:sp macro="" textlink="">
      <xdr:nvSpPr>
        <xdr:cNvPr id="5" name="Check Box 4" hidden="1">
          <a:extLst>
            <a:ext uri="{63B3BB69-23CF-44E3-9099-C40C66FF867C}">
              <a14:compatExt xmlns:a14="http://schemas.microsoft.com/office/drawing/2010/main" spid="_x0000_s31748"/>
            </a:ext>
            <a:ext uri="{FF2B5EF4-FFF2-40B4-BE49-F238E27FC236}">
              <a16:creationId xmlns:a16="http://schemas.microsoft.com/office/drawing/2014/main" id="{35F9AA77-01B1-4744-ABD3-FCAA11F96C64}"/>
            </a:ext>
          </a:extLst>
        </xdr:cNvPr>
        <xdr:cNvSpPr/>
      </xdr:nvSpPr>
      <xdr:spPr bwMode="auto">
        <a:xfrm>
          <a:off x="228600" y="3352800"/>
          <a:ext cx="28575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A996D7FC-BD26-4E4C-94AB-9C19BDE6F78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2BA4-E230-43D2-8AE6-26877467B799}">
  <sheetPr>
    <tabColor theme="1" tint="0.499984740745262"/>
    <pageSetUpPr autoPageBreaks="0"/>
  </sheetPr>
  <dimension ref="A1:C13"/>
  <sheetViews>
    <sheetView zoomScaleNormal="100" workbookViewId="0">
      <selection activeCell="A14" sqref="A14"/>
    </sheetView>
  </sheetViews>
  <sheetFormatPr defaultColWidth="9.140625" defaultRowHeight="12.75" x14ac:dyDescent="0.2"/>
  <cols>
    <col min="1" max="2" width="28.140625" style="1" customWidth="1"/>
    <col min="3" max="3" width="32.7109375" style="1" customWidth="1"/>
    <col min="4" max="16384" width="9.140625" style="1"/>
  </cols>
  <sheetData>
    <row r="1" spans="1:3" s="86" customFormat="1" ht="18" x14ac:dyDescent="0.25">
      <c r="A1" s="321" t="s">
        <v>0</v>
      </c>
      <c r="B1" s="321"/>
      <c r="C1" s="321"/>
    </row>
    <row r="2" spans="1:3" s="86" customFormat="1" ht="18" x14ac:dyDescent="0.25">
      <c r="A2" s="107"/>
      <c r="B2" s="107" t="s">
        <v>1</v>
      </c>
      <c r="C2" s="107"/>
    </row>
    <row r="3" spans="1:3" s="87" customFormat="1" ht="18" x14ac:dyDescent="0.25">
      <c r="A3" s="321" t="s">
        <v>2</v>
      </c>
      <c r="B3" s="321"/>
      <c r="C3" s="321"/>
    </row>
    <row r="4" spans="1:3" s="88" customFormat="1" ht="13.5" thickBot="1" x14ac:dyDescent="0.25">
      <c r="A4" s="87"/>
      <c r="B4" s="87"/>
      <c r="C4" s="87"/>
    </row>
    <row r="5" spans="1:3" s="87" customFormat="1" ht="15.75" thickBot="1" x14ac:dyDescent="0.25">
      <c r="A5" s="89" t="s">
        <v>3</v>
      </c>
      <c r="B5" s="90" t="s">
        <v>4</v>
      </c>
      <c r="C5" s="90" t="s">
        <v>5</v>
      </c>
    </row>
    <row r="6" spans="1:3" s="87" customFormat="1" ht="29.25" thickBot="1" x14ac:dyDescent="0.25">
      <c r="A6" s="29" t="s">
        <v>6</v>
      </c>
      <c r="B6" s="28" t="s">
        <v>7</v>
      </c>
      <c r="C6" s="27">
        <v>45327</v>
      </c>
    </row>
    <row r="7" spans="1:3" s="87" customFormat="1" ht="29.25" thickBot="1" x14ac:dyDescent="0.25">
      <c r="A7" s="29" t="s">
        <v>8</v>
      </c>
      <c r="B7" s="28" t="s">
        <v>9</v>
      </c>
      <c r="C7" s="27">
        <v>45509</v>
      </c>
    </row>
    <row r="9" spans="1:3" ht="17.25" customHeight="1" x14ac:dyDescent="0.2">
      <c r="A9" s="322" t="s">
        <v>10</v>
      </c>
      <c r="B9" s="322"/>
      <c r="C9" s="322"/>
    </row>
    <row r="10" spans="1:3" ht="64.5" customHeight="1" x14ac:dyDescent="0.2">
      <c r="A10" s="320" t="s">
        <v>11</v>
      </c>
      <c r="B10" s="320"/>
      <c r="C10" s="320"/>
    </row>
    <row r="11" spans="1:3" ht="45.75" customHeight="1" x14ac:dyDescent="0.2">
      <c r="A11" s="320" t="s">
        <v>12</v>
      </c>
      <c r="B11" s="320"/>
      <c r="C11" s="320"/>
    </row>
    <row r="12" spans="1:3" ht="90" customHeight="1" x14ac:dyDescent="0.2">
      <c r="A12" s="320" t="s">
        <v>13</v>
      </c>
      <c r="B12" s="320"/>
      <c r="C12" s="320"/>
    </row>
    <row r="13" spans="1:3" ht="11.25" customHeight="1" x14ac:dyDescent="0.2">
      <c r="A13" s="320"/>
      <c r="B13" s="320"/>
      <c r="C13" s="320"/>
    </row>
  </sheetData>
  <sheetProtection algorithmName="SHA-512" hashValue="nw9YzosPLHOKSUCvg2Mm4FtBG7KxvAejap/+5/IVl0JYKL5bBaRy2ZD8G2zHSWDZGFQ1ltdxMlr4B6o/EzSJUw==" saltValue="bSnGeakejECGkvMHwk37Ng==" spinCount="100000" sheet="1" objects="1" scenarios="1"/>
  <mergeCells count="7">
    <mergeCell ref="A13:C13"/>
    <mergeCell ref="A12:C12"/>
    <mergeCell ref="A1:C1"/>
    <mergeCell ref="A3:C3"/>
    <mergeCell ref="A9:C9"/>
    <mergeCell ref="A10:C10"/>
    <mergeCell ref="A11:C11"/>
  </mergeCells>
  <printOptions horizontalCentered="1"/>
  <pageMargins left="0.7" right="0.7" top="0.75" bottom="0.75" header="0.3" footer="0.3"/>
  <pageSetup scale="86"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16E8-D5C4-44A8-8BAA-C048131905BF}">
  <sheetPr>
    <tabColor rgb="FFFFFF00"/>
  </sheetPr>
  <dimension ref="A1:N138"/>
  <sheetViews>
    <sheetView showGridLines="0" topLeftCell="A15" zoomScale="90" zoomScaleNormal="90" workbookViewId="0">
      <selection activeCell="N49" sqref="N49"/>
    </sheetView>
  </sheetViews>
  <sheetFormatPr defaultColWidth="8.85546875" defaultRowHeight="12.75" outlineLevelRow="1" x14ac:dyDescent="0.2"/>
  <cols>
    <col min="1" max="1" width="33.140625" style="1" customWidth="1"/>
    <col min="2" max="2" width="33.42578125" style="1" customWidth="1"/>
    <col min="3" max="3" width="30.42578125" style="1" customWidth="1"/>
    <col min="4" max="5" width="12.140625" style="1" customWidth="1"/>
    <col min="6" max="6" width="9.7109375" style="1" customWidth="1"/>
    <col min="7" max="9" width="14.85546875" style="1" customWidth="1"/>
    <col min="10" max="12" width="14.42578125" style="1" customWidth="1"/>
    <col min="13" max="13" width="13.85546875" style="8" bestFit="1" customWidth="1"/>
    <col min="14" max="14" width="17.140625" style="7" customWidth="1"/>
    <col min="15" max="16384" width="8.85546875" style="1"/>
  </cols>
  <sheetData>
    <row r="1" spans="1:14" ht="18" x14ac:dyDescent="0.25">
      <c r="A1" s="23" t="s">
        <v>14</v>
      </c>
      <c r="B1" s="111"/>
      <c r="C1" s="112"/>
      <c r="D1" s="112"/>
      <c r="E1" s="112"/>
      <c r="F1" s="112"/>
      <c r="G1" s="112"/>
      <c r="H1" s="112"/>
      <c r="I1" s="112"/>
      <c r="J1" s="112"/>
      <c r="K1" s="112"/>
      <c r="L1" s="112"/>
      <c r="M1" s="15"/>
      <c r="N1" s="14"/>
    </row>
    <row r="2" spans="1:14" ht="18" x14ac:dyDescent="0.2">
      <c r="A2" s="24" t="s">
        <v>15</v>
      </c>
      <c r="B2" s="111"/>
      <c r="C2" s="112"/>
      <c r="D2" s="112"/>
      <c r="E2" s="112"/>
      <c r="F2" s="112"/>
      <c r="G2" s="112"/>
      <c r="H2" s="112"/>
      <c r="I2" s="112"/>
      <c r="J2" s="112"/>
      <c r="K2" s="112"/>
      <c r="L2" s="112"/>
      <c r="M2" s="15"/>
      <c r="N2" s="14"/>
    </row>
    <row r="3" spans="1:14" ht="13.5" thickBot="1" x14ac:dyDescent="0.25">
      <c r="A3" s="111"/>
      <c r="B3" s="111"/>
      <c r="C3" s="112"/>
      <c r="D3" s="112"/>
      <c r="E3" s="112"/>
      <c r="F3" s="112"/>
      <c r="G3" s="112"/>
      <c r="H3" s="112"/>
      <c r="I3" s="112"/>
      <c r="J3" s="112"/>
      <c r="K3" s="112"/>
      <c r="L3" s="112"/>
      <c r="M3" s="15"/>
      <c r="N3" s="14"/>
    </row>
    <row r="4" spans="1:14" ht="15.75" thickBot="1" x14ac:dyDescent="0.3">
      <c r="A4" s="113" t="s">
        <v>16</v>
      </c>
      <c r="B4" s="114"/>
      <c r="C4" s="114"/>
      <c r="D4" s="114"/>
      <c r="E4" s="114"/>
      <c r="F4" s="114"/>
      <c r="G4" s="114"/>
      <c r="H4" s="114"/>
      <c r="I4" s="114"/>
      <c r="J4" s="114"/>
      <c r="K4" s="114"/>
      <c r="L4" s="114"/>
      <c r="M4" s="54"/>
      <c r="N4" s="115"/>
    </row>
    <row r="5" spans="1:14" s="111" customFormat="1" ht="28.5" customHeight="1" thickBot="1" x14ac:dyDescent="0.25">
      <c r="A5" s="332" t="s">
        <v>17</v>
      </c>
      <c r="B5" s="333"/>
      <c r="C5" s="333"/>
      <c r="D5" s="333"/>
      <c r="E5" s="333"/>
      <c r="F5" s="333"/>
      <c r="G5" s="333"/>
      <c r="H5" s="333"/>
      <c r="I5" s="333"/>
      <c r="J5" s="333"/>
      <c r="K5" s="333"/>
      <c r="L5" s="333"/>
      <c r="M5" s="333"/>
      <c r="N5" s="334"/>
    </row>
    <row r="6" spans="1:14" ht="16.5" customHeight="1" thickBot="1" x14ac:dyDescent="0.25">
      <c r="A6" s="335" t="s">
        <v>18</v>
      </c>
      <c r="B6" s="336"/>
      <c r="C6" s="336"/>
      <c r="D6" s="336"/>
      <c r="E6" s="336"/>
      <c r="F6" s="336"/>
      <c r="G6" s="336"/>
      <c r="H6" s="336"/>
      <c r="I6" s="336"/>
      <c r="J6" s="336"/>
      <c r="K6" s="336"/>
      <c r="L6" s="336"/>
      <c r="M6" s="336"/>
      <c r="N6" s="337"/>
    </row>
    <row r="7" spans="1:14" s="111" customFormat="1" ht="15" customHeight="1" x14ac:dyDescent="0.2">
      <c r="A7" s="116" t="s">
        <v>19</v>
      </c>
      <c r="B7" s="117"/>
      <c r="C7" s="117"/>
      <c r="N7" s="118"/>
    </row>
    <row r="8" spans="1:14" ht="15" customHeight="1" x14ac:dyDescent="0.2">
      <c r="A8" s="116" t="s">
        <v>20</v>
      </c>
      <c r="B8" s="117"/>
      <c r="C8" s="117"/>
      <c r="M8" s="1"/>
      <c r="N8" s="119"/>
    </row>
    <row r="9" spans="1:14" ht="7.5" customHeight="1" thickBot="1" x14ac:dyDescent="0.25">
      <c r="A9" s="120"/>
      <c r="B9" s="110"/>
      <c r="C9" s="110"/>
      <c r="M9" s="1"/>
      <c r="N9" s="119"/>
    </row>
    <row r="10" spans="1:14" ht="12.75" customHeight="1" thickBot="1" x14ac:dyDescent="0.25">
      <c r="A10" s="335" t="s">
        <v>21</v>
      </c>
      <c r="B10" s="336"/>
      <c r="C10" s="336"/>
      <c r="D10" s="336"/>
      <c r="E10" s="336"/>
      <c r="F10" s="336"/>
      <c r="G10" s="336"/>
      <c r="H10" s="336"/>
      <c r="I10" s="336"/>
      <c r="J10" s="336"/>
      <c r="K10" s="336"/>
      <c r="L10" s="336"/>
      <c r="M10" s="336"/>
      <c r="N10" s="337"/>
    </row>
    <row r="11" spans="1:14" x14ac:dyDescent="0.2">
      <c r="A11" s="340" t="s">
        <v>22</v>
      </c>
      <c r="B11" s="341"/>
      <c r="C11" s="341"/>
      <c r="D11" s="341"/>
      <c r="E11" s="341"/>
      <c r="F11" s="341"/>
      <c r="G11" s="341"/>
      <c r="H11" s="341"/>
      <c r="I11" s="341"/>
      <c r="J11" s="341"/>
      <c r="K11" s="341"/>
      <c r="L11" s="341"/>
      <c r="M11" s="341"/>
      <c r="N11" s="342"/>
    </row>
    <row r="12" spans="1:14" ht="13.5" thickBot="1" x14ac:dyDescent="0.25">
      <c r="A12" s="121" t="s">
        <v>23</v>
      </c>
      <c r="M12" s="1"/>
      <c r="N12" s="119"/>
    </row>
    <row r="13" spans="1:14" ht="12.75" customHeight="1" thickBot="1" x14ac:dyDescent="0.25">
      <c r="A13" s="335" t="s">
        <v>24</v>
      </c>
      <c r="B13" s="336"/>
      <c r="C13" s="336"/>
      <c r="D13" s="336"/>
      <c r="E13" s="336"/>
      <c r="F13" s="336"/>
      <c r="G13" s="336"/>
      <c r="H13" s="336"/>
      <c r="I13" s="336"/>
      <c r="J13" s="336"/>
      <c r="K13" s="336"/>
      <c r="L13" s="336"/>
      <c r="M13" s="336"/>
      <c r="N13" s="337"/>
    </row>
    <row r="14" spans="1:14" s="111" customFormat="1" ht="47.25" customHeight="1" x14ac:dyDescent="0.2">
      <c r="A14" s="338" t="s">
        <v>25</v>
      </c>
      <c r="B14" s="320"/>
      <c r="C14" s="320"/>
      <c r="D14" s="320"/>
      <c r="E14" s="320"/>
      <c r="F14" s="320"/>
      <c r="G14" s="320"/>
      <c r="H14" s="320"/>
      <c r="I14" s="320"/>
      <c r="J14" s="320"/>
      <c r="K14" s="320"/>
      <c r="L14" s="320"/>
      <c r="M14" s="320"/>
      <c r="N14" s="339"/>
    </row>
    <row r="15" spans="1:14" ht="87.75" customHeight="1" thickBot="1" x14ac:dyDescent="0.25">
      <c r="A15" s="323" t="s">
        <v>26</v>
      </c>
      <c r="B15" s="324"/>
      <c r="C15" s="324"/>
      <c r="D15" s="324"/>
      <c r="E15" s="324"/>
      <c r="F15" s="324"/>
      <c r="G15" s="324"/>
      <c r="H15" s="324"/>
      <c r="I15" s="324"/>
      <c r="J15" s="324"/>
      <c r="K15" s="324"/>
      <c r="L15" s="324"/>
      <c r="M15" s="324"/>
      <c r="N15" s="325"/>
    </row>
    <row r="16" spans="1:14" ht="13.5" thickBot="1" x14ac:dyDescent="0.25">
      <c r="A16" s="111"/>
      <c r="B16" s="111"/>
      <c r="C16" s="112"/>
      <c r="D16" s="112"/>
      <c r="E16" s="112"/>
      <c r="F16" s="112"/>
      <c r="G16" s="112"/>
      <c r="H16" s="112"/>
      <c r="I16" s="112"/>
      <c r="J16" s="112"/>
      <c r="K16" s="112"/>
      <c r="L16" s="112"/>
      <c r="M16" s="15"/>
      <c r="N16" s="14"/>
    </row>
    <row r="17" spans="1:14" ht="15.75" thickBot="1" x14ac:dyDescent="0.3">
      <c r="A17" s="113" t="s">
        <v>27</v>
      </c>
      <c r="B17" s="114"/>
      <c r="C17" s="114"/>
      <c r="D17" s="114"/>
      <c r="E17" s="114"/>
      <c r="F17" s="114"/>
      <c r="G17" s="114"/>
      <c r="H17" s="114"/>
      <c r="I17" s="114"/>
      <c r="J17" s="114"/>
      <c r="K17" s="114"/>
      <c r="L17" s="114"/>
      <c r="M17" s="54"/>
      <c r="N17" s="115"/>
    </row>
    <row r="18" spans="1:14" ht="33.75" x14ac:dyDescent="0.2">
      <c r="A18" s="122"/>
      <c r="B18" s="123"/>
      <c r="C18" s="123"/>
      <c r="D18" s="123"/>
      <c r="E18" s="123"/>
      <c r="F18" s="123"/>
      <c r="G18" s="124" t="s">
        <v>28</v>
      </c>
      <c r="H18" s="124" t="s">
        <v>29</v>
      </c>
      <c r="I18" s="124" t="s">
        <v>30</v>
      </c>
      <c r="J18" s="124" t="s">
        <v>31</v>
      </c>
      <c r="K18" s="124" t="s">
        <v>32</v>
      </c>
      <c r="L18" s="124" t="s">
        <v>33</v>
      </c>
      <c r="M18" s="57" t="s">
        <v>34</v>
      </c>
      <c r="N18" s="58" t="s">
        <v>35</v>
      </c>
    </row>
    <row r="19" spans="1:14" x14ac:dyDescent="0.2">
      <c r="A19" s="125" t="s">
        <v>36</v>
      </c>
      <c r="B19" s="126" t="s">
        <v>37</v>
      </c>
      <c r="C19" s="126"/>
      <c r="D19" s="127" t="str">
        <f>A45</f>
        <v>1A.  Staff Salaries</v>
      </c>
      <c r="G19" s="63">
        <f t="shared" ref="G19:K19" si="0">G62</f>
        <v>510751.85</v>
      </c>
      <c r="H19" s="63">
        <f t="shared" si="0"/>
        <v>510751.85</v>
      </c>
      <c r="I19" s="63">
        <f t="shared" si="0"/>
        <v>0</v>
      </c>
      <c r="J19" s="63">
        <f t="shared" si="0"/>
        <v>273453</v>
      </c>
      <c r="K19" s="63">
        <f t="shared" si="0"/>
        <v>237299</v>
      </c>
      <c r="L19" s="63">
        <f>L62</f>
        <v>510752</v>
      </c>
      <c r="M19" s="12">
        <f t="shared" ref="M19:M26" si="1">IFERROR(L19/H19,"N/A")</f>
        <v>1.0000002936846926</v>
      </c>
      <c r="N19" s="65">
        <f>N62</f>
        <v>510752</v>
      </c>
    </row>
    <row r="20" spans="1:14" x14ac:dyDescent="0.2">
      <c r="A20" s="125" t="s">
        <v>38</v>
      </c>
      <c r="B20" s="128" t="s">
        <v>39</v>
      </c>
      <c r="C20" s="128"/>
      <c r="D20" s="127" t="str">
        <f>A64</f>
        <v>1B.  Staff Fringe Benefits</v>
      </c>
      <c r="G20" s="63">
        <f t="shared" ref="G20:I20" si="2">G77</f>
        <v>215232.26</v>
      </c>
      <c r="H20" s="63">
        <f t="shared" si="2"/>
        <v>105078</v>
      </c>
      <c r="I20" s="63">
        <f t="shared" si="2"/>
        <v>110154.25999999998</v>
      </c>
      <c r="J20" s="63">
        <f>J77</f>
        <v>20042</v>
      </c>
      <c r="K20" s="63">
        <f>K77</f>
        <v>85036</v>
      </c>
      <c r="L20" s="63">
        <f>L77</f>
        <v>105078</v>
      </c>
      <c r="M20" s="12">
        <f t="shared" si="1"/>
        <v>1</v>
      </c>
      <c r="N20" s="65">
        <f>N77</f>
        <v>184682</v>
      </c>
    </row>
    <row r="21" spans="1:14" x14ac:dyDescent="0.2">
      <c r="A21" s="121"/>
      <c r="D21" s="127" t="str">
        <f>A79</f>
        <v>2.  Consultant Services</v>
      </c>
      <c r="G21" s="63">
        <f t="shared" ref="G21:I21" si="3">G85</f>
        <v>0</v>
      </c>
      <c r="H21" s="63">
        <f t="shared" si="3"/>
        <v>0</v>
      </c>
      <c r="I21" s="63">
        <f t="shared" si="3"/>
        <v>0</v>
      </c>
      <c r="J21" s="63">
        <f>J85</f>
        <v>0</v>
      </c>
      <c r="K21" s="63">
        <f>K85</f>
        <v>0</v>
      </c>
      <c r="L21" s="63">
        <f>L85</f>
        <v>0</v>
      </c>
      <c r="M21" s="12" t="str">
        <f t="shared" si="1"/>
        <v>N/A</v>
      </c>
      <c r="N21" s="65">
        <f>N85</f>
        <v>0</v>
      </c>
    </row>
    <row r="22" spans="1:14" x14ac:dyDescent="0.2">
      <c r="A22" s="121"/>
      <c r="D22" s="127" t="str">
        <f>A87</f>
        <v>3.  Operating Expenses</v>
      </c>
      <c r="G22" s="63">
        <f t="shared" ref="G22:L22" si="4">G108</f>
        <v>267807</v>
      </c>
      <c r="H22" s="63">
        <f t="shared" si="4"/>
        <v>81042</v>
      </c>
      <c r="I22" s="63">
        <f t="shared" si="4"/>
        <v>186765</v>
      </c>
      <c r="J22" s="63">
        <f t="shared" si="4"/>
        <v>0</v>
      </c>
      <c r="K22" s="63">
        <f t="shared" si="4"/>
        <v>81042</v>
      </c>
      <c r="L22" s="63">
        <f t="shared" si="4"/>
        <v>81042</v>
      </c>
      <c r="M22" s="12">
        <f t="shared" si="1"/>
        <v>1</v>
      </c>
      <c r="N22" s="65">
        <f>N108</f>
        <v>260473</v>
      </c>
    </row>
    <row r="23" spans="1:14" x14ac:dyDescent="0.2">
      <c r="A23" s="129" t="s">
        <v>40</v>
      </c>
      <c r="B23" s="130" t="s">
        <v>54</v>
      </c>
      <c r="D23" s="127" t="str">
        <f>A110</f>
        <v>4.  Direct Client Support</v>
      </c>
      <c r="G23" s="63"/>
      <c r="H23" s="63">
        <f t="shared" ref="H23:N23" si="5">H116</f>
        <v>0</v>
      </c>
      <c r="I23" s="63">
        <f t="shared" si="5"/>
        <v>0</v>
      </c>
      <c r="J23" s="63">
        <f t="shared" si="5"/>
        <v>0</v>
      </c>
      <c r="K23" s="63">
        <f t="shared" si="5"/>
        <v>0</v>
      </c>
      <c r="L23" s="63">
        <f t="shared" si="5"/>
        <v>0</v>
      </c>
      <c r="M23" s="12" t="str">
        <f t="shared" si="1"/>
        <v>N/A</v>
      </c>
      <c r="N23" s="65">
        <f t="shared" si="5"/>
        <v>0</v>
      </c>
    </row>
    <row r="24" spans="1:14" x14ac:dyDescent="0.2">
      <c r="A24" s="121"/>
      <c r="D24" s="127" t="str">
        <f>A118</f>
        <v>5.  Other</v>
      </c>
      <c r="G24" s="63">
        <f>G124</f>
        <v>0</v>
      </c>
      <c r="H24" s="63">
        <f t="shared" ref="H24:N24" si="6">H124</f>
        <v>0</v>
      </c>
      <c r="I24" s="63">
        <f t="shared" si="6"/>
        <v>0</v>
      </c>
      <c r="J24" s="63">
        <f t="shared" si="6"/>
        <v>0</v>
      </c>
      <c r="K24" s="63">
        <f t="shared" si="6"/>
        <v>0</v>
      </c>
      <c r="L24" s="63">
        <f t="shared" si="6"/>
        <v>0</v>
      </c>
      <c r="M24" s="12" t="str">
        <f t="shared" si="1"/>
        <v>N/A</v>
      </c>
      <c r="N24" s="65">
        <f t="shared" si="6"/>
        <v>0</v>
      </c>
    </row>
    <row r="25" spans="1:14" x14ac:dyDescent="0.2">
      <c r="A25" s="121"/>
      <c r="D25" s="127" t="str">
        <f>A126</f>
        <v>6.  Indirect Administrative Costs</v>
      </c>
      <c r="G25" s="63">
        <f>G133</f>
        <v>89206</v>
      </c>
      <c r="H25" s="63">
        <f t="shared" ref="H25:L25" si="7">H133</f>
        <v>0</v>
      </c>
      <c r="I25" s="63">
        <f t="shared" si="7"/>
        <v>89206</v>
      </c>
      <c r="J25" s="63">
        <f t="shared" si="7"/>
        <v>0</v>
      </c>
      <c r="K25" s="63">
        <f t="shared" si="7"/>
        <v>0</v>
      </c>
      <c r="L25" s="63">
        <f t="shared" si="7"/>
        <v>0</v>
      </c>
      <c r="M25" s="12" t="str">
        <f t="shared" si="1"/>
        <v>N/A</v>
      </c>
      <c r="N25" s="65">
        <f>N133</f>
        <v>140734</v>
      </c>
    </row>
    <row r="26" spans="1:14" x14ac:dyDescent="0.2">
      <c r="A26" s="121" t="s">
        <v>42</v>
      </c>
      <c r="B26" s="131">
        <v>696872</v>
      </c>
      <c r="D26" s="132" t="str">
        <f>C135</f>
        <v>7.   TOTAL BUDGET</v>
      </c>
      <c r="E26" s="111"/>
      <c r="F26" s="111"/>
      <c r="G26" s="64">
        <f>G135</f>
        <v>1082997.1099999999</v>
      </c>
      <c r="H26" s="64">
        <f t="shared" ref="H26:L26" si="8">H135</f>
        <v>696871.85</v>
      </c>
      <c r="I26" s="64">
        <f t="shared" si="8"/>
        <v>386125.26</v>
      </c>
      <c r="J26" s="64">
        <f t="shared" si="8"/>
        <v>293495</v>
      </c>
      <c r="K26" s="64">
        <f t="shared" si="8"/>
        <v>403377</v>
      </c>
      <c r="L26" s="64">
        <f t="shared" si="8"/>
        <v>696872</v>
      </c>
      <c r="M26" s="13">
        <f t="shared" si="1"/>
        <v>1.0000002152476097</v>
      </c>
      <c r="N26" s="66">
        <f>N135</f>
        <v>1096641</v>
      </c>
    </row>
    <row r="27" spans="1:14" x14ac:dyDescent="0.2">
      <c r="A27" s="121" t="s">
        <v>43</v>
      </c>
      <c r="B27" s="75">
        <f>L26</f>
        <v>696872</v>
      </c>
      <c r="M27" s="1"/>
      <c r="N27" s="119"/>
    </row>
    <row r="28" spans="1:14" x14ac:dyDescent="0.2">
      <c r="A28" s="121" t="s">
        <v>44</v>
      </c>
      <c r="B28" s="75">
        <f>B26-B27</f>
        <v>0</v>
      </c>
      <c r="M28" s="1"/>
      <c r="N28" s="119"/>
    </row>
    <row r="29" spans="1:14" x14ac:dyDescent="0.2">
      <c r="A29" s="121"/>
      <c r="M29" s="1"/>
      <c r="N29" s="119"/>
    </row>
    <row r="30" spans="1:14" ht="15" customHeight="1" thickBot="1" x14ac:dyDescent="0.25">
      <c r="A30" s="133"/>
      <c r="B30" s="134"/>
      <c r="C30" s="134"/>
      <c r="D30" s="134"/>
      <c r="E30" s="134"/>
      <c r="F30" s="134"/>
      <c r="G30" s="134"/>
      <c r="H30" s="134"/>
      <c r="I30" s="134"/>
      <c r="J30" s="134"/>
      <c r="K30" s="134"/>
      <c r="L30" s="134"/>
      <c r="M30" s="9"/>
      <c r="N30" s="61"/>
    </row>
    <row r="31" spans="1:14" ht="15" x14ac:dyDescent="0.25">
      <c r="A31" s="135" t="s">
        <v>45</v>
      </c>
      <c r="B31" s="136"/>
      <c r="C31" s="136"/>
      <c r="D31" s="136"/>
      <c r="E31" s="136"/>
      <c r="F31" s="136"/>
      <c r="G31" s="136"/>
      <c r="H31" s="136"/>
      <c r="I31" s="136"/>
      <c r="J31" s="136"/>
      <c r="K31" s="136"/>
      <c r="L31" s="136"/>
      <c r="M31" s="136"/>
      <c r="N31" s="137"/>
    </row>
    <row r="32" spans="1:14" ht="14.25" x14ac:dyDescent="0.2">
      <c r="A32" s="138" t="s">
        <v>46</v>
      </c>
      <c r="B32" s="139"/>
      <c r="C32" s="139"/>
      <c r="D32" s="139"/>
      <c r="E32" s="139"/>
      <c r="F32" s="139"/>
      <c r="G32" s="139"/>
      <c r="H32" s="139"/>
      <c r="I32" s="139"/>
      <c r="J32" s="139"/>
      <c r="K32" s="139"/>
      <c r="L32" s="139"/>
      <c r="M32" s="139"/>
      <c r="N32" s="140"/>
    </row>
    <row r="33" spans="1:14" ht="15" thickBot="1" x14ac:dyDescent="0.25">
      <c r="A33" s="141" t="s">
        <v>47</v>
      </c>
      <c r="B33" s="142"/>
      <c r="C33" s="142"/>
      <c r="D33" s="142"/>
      <c r="E33" s="142"/>
      <c r="F33" s="142"/>
      <c r="G33" s="142"/>
      <c r="H33" s="142"/>
      <c r="I33" s="142"/>
      <c r="J33" s="142"/>
      <c r="K33" s="142"/>
      <c r="L33" s="142"/>
      <c r="M33" s="142"/>
      <c r="N33" s="143"/>
    </row>
    <row r="34" spans="1:14" x14ac:dyDescent="0.2">
      <c r="A34" s="121"/>
      <c r="M34" s="10"/>
      <c r="N34" s="91"/>
    </row>
    <row r="35" spans="1:14" x14ac:dyDescent="0.2">
      <c r="A35" s="144" t="s">
        <v>48</v>
      </c>
      <c r="D35" s="111" t="s">
        <v>49</v>
      </c>
      <c r="F35" s="31"/>
      <c r="G35" s="145">
        <v>45327</v>
      </c>
      <c r="M35" s="10"/>
      <c r="N35" s="91"/>
    </row>
    <row r="36" spans="1:14" x14ac:dyDescent="0.2">
      <c r="A36" s="144" t="s">
        <v>50</v>
      </c>
      <c r="D36" s="111" t="s">
        <v>49</v>
      </c>
      <c r="F36" s="31"/>
      <c r="G36" s="145">
        <v>45513</v>
      </c>
      <c r="M36" s="10"/>
      <c r="N36" s="91"/>
    </row>
    <row r="37" spans="1:14" ht="13.5" thickBot="1" x14ac:dyDescent="0.25">
      <c r="A37" s="146"/>
      <c r="B37" s="134"/>
      <c r="C37" s="134"/>
      <c r="D37" s="134"/>
      <c r="E37" s="134"/>
      <c r="F37" s="147"/>
      <c r="G37" s="134"/>
      <c r="H37" s="134"/>
      <c r="I37" s="134"/>
      <c r="J37" s="134"/>
      <c r="K37" s="134"/>
      <c r="L37" s="134"/>
      <c r="M37" s="9"/>
      <c r="N37" s="61"/>
    </row>
    <row r="38" spans="1:14" ht="13.5" thickBot="1" x14ac:dyDescent="0.25">
      <c r="A38" s="146"/>
      <c r="B38" s="148"/>
      <c r="C38" s="134"/>
      <c r="D38" s="148"/>
      <c r="E38" s="148"/>
      <c r="F38" s="148"/>
      <c r="G38" s="134"/>
      <c r="H38" s="134"/>
      <c r="I38" s="134"/>
      <c r="J38" s="134"/>
      <c r="K38" s="134"/>
      <c r="L38" s="134"/>
      <c r="M38" s="134"/>
      <c r="N38" s="149"/>
    </row>
    <row r="39" spans="1:14" ht="13.5" hidden="1" thickBot="1" x14ac:dyDescent="0.25">
      <c r="A39" s="111"/>
      <c r="D39" s="111"/>
      <c r="E39" s="111"/>
      <c r="F39" s="111"/>
      <c r="G39" s="30"/>
      <c r="H39" s="30"/>
      <c r="I39" s="30"/>
      <c r="J39" s="30"/>
      <c r="K39" s="30"/>
      <c r="L39" s="30"/>
      <c r="M39" s="26"/>
      <c r="N39" s="30"/>
    </row>
    <row r="40" spans="1:14" hidden="1" x14ac:dyDescent="0.2">
      <c r="A40" s="122" t="s">
        <v>41</v>
      </c>
      <c r="B40" s="123"/>
      <c r="C40" s="123" t="s">
        <v>51</v>
      </c>
      <c r="D40" s="150"/>
      <c r="E40" s="150"/>
      <c r="F40" s="151"/>
      <c r="G40" s="151"/>
      <c r="H40" s="151"/>
      <c r="I40" s="94"/>
      <c r="J40" s="94"/>
      <c r="K40" s="93"/>
      <c r="L40" s="94"/>
      <c r="M40" s="94"/>
      <c r="N40" s="59"/>
    </row>
    <row r="41" spans="1:14" hidden="1" x14ac:dyDescent="0.2">
      <c r="A41" s="121" t="s">
        <v>52</v>
      </c>
      <c r="C41" s="1" t="s">
        <v>53</v>
      </c>
      <c r="D41" s="111"/>
      <c r="E41" s="111"/>
      <c r="H41" s="152"/>
      <c r="J41" s="30"/>
      <c r="K41" s="30"/>
      <c r="L41" s="30"/>
      <c r="M41" s="26"/>
      <c r="N41" s="60"/>
    </row>
    <row r="42" spans="1:14" ht="13.5" hidden="1" thickBot="1" x14ac:dyDescent="0.25">
      <c r="A42" s="133" t="s">
        <v>54</v>
      </c>
      <c r="B42" s="134"/>
      <c r="C42" s="134" t="s">
        <v>55</v>
      </c>
      <c r="D42" s="134"/>
      <c r="E42" s="134"/>
      <c r="F42" s="134"/>
      <c r="G42" s="134"/>
      <c r="H42" s="153"/>
      <c r="I42" s="134"/>
      <c r="J42" s="134"/>
      <c r="K42" s="134"/>
      <c r="L42" s="134"/>
      <c r="M42" s="9"/>
      <c r="N42" s="61"/>
    </row>
    <row r="43" spans="1:14" ht="15.75" thickBot="1" x14ac:dyDescent="0.3">
      <c r="A43" s="154" t="s">
        <v>56</v>
      </c>
      <c r="B43" s="142"/>
      <c r="C43" s="142"/>
      <c r="D43" s="142"/>
      <c r="E43" s="142"/>
      <c r="F43" s="142"/>
      <c r="G43" s="142"/>
      <c r="H43" s="142"/>
      <c r="I43" s="142"/>
      <c r="J43" s="142"/>
      <c r="K43" s="142"/>
      <c r="L43" s="142"/>
      <c r="M43" s="95"/>
      <c r="N43" s="143"/>
    </row>
    <row r="44" spans="1:14" ht="15" customHeight="1" thickBot="1" x14ac:dyDescent="0.25"/>
    <row r="45" spans="1:14" x14ac:dyDescent="0.2">
      <c r="A45" s="155" t="s">
        <v>57</v>
      </c>
      <c r="B45" s="156"/>
      <c r="C45" s="156"/>
      <c r="D45" s="156"/>
      <c r="E45" s="156"/>
      <c r="F45" s="157"/>
      <c r="G45" s="158"/>
      <c r="H45" s="158"/>
      <c r="I45" s="158"/>
      <c r="J45" s="158"/>
      <c r="K45" s="158"/>
      <c r="L45" s="158"/>
      <c r="M45" s="4"/>
      <c r="N45" s="3"/>
    </row>
    <row r="46" spans="1:14" s="163" customFormat="1" ht="11.25" x14ac:dyDescent="0.2">
      <c r="A46" s="159" t="s">
        <v>58</v>
      </c>
      <c r="B46" s="160"/>
      <c r="C46" s="160"/>
      <c r="D46" s="160"/>
      <c r="E46" s="160"/>
      <c r="F46" s="161"/>
      <c r="G46" s="162"/>
      <c r="H46" s="162"/>
      <c r="I46" s="162"/>
      <c r="J46" s="162"/>
      <c r="K46" s="162"/>
      <c r="L46" s="162"/>
      <c r="M46" s="6"/>
      <c r="N46" s="5"/>
    </row>
    <row r="47" spans="1:14" s="163" customFormat="1" ht="33.75" x14ac:dyDescent="0.2">
      <c r="A47" s="164" t="s">
        <v>59</v>
      </c>
      <c r="B47" s="165" t="s">
        <v>60</v>
      </c>
      <c r="C47" s="166" t="s">
        <v>61</v>
      </c>
      <c r="D47" s="166" t="s">
        <v>62</v>
      </c>
      <c r="E47" s="166"/>
      <c r="G47" s="166" t="str">
        <f>G$18</f>
        <v>TOTAL
PROGRAM
BUDGET</v>
      </c>
      <c r="H47" s="166" t="str">
        <f t="shared" ref="H47:N47" si="9">H$18</f>
        <v>HSGP GRANT
BUDGET</v>
      </c>
      <c r="I47" s="166" t="str">
        <f t="shared" si="9"/>
        <v>NON-CITY PROGRAM BUDGET</v>
      </c>
      <c r="J47" s="166" t="str">
        <f t="shared" si="9"/>
        <v>HSGP
MID-YEAR EXPEND.</v>
      </c>
      <c r="K47" s="166" t="str">
        <f t="shared" si="9"/>
        <v>HSGP
YEAR-END EXPEND.</v>
      </c>
      <c r="L47" s="166" t="str">
        <f t="shared" si="9"/>
        <v>HSGP TOTAL EXPEND.</v>
      </c>
      <c r="M47" s="18" t="str">
        <f t="shared" si="9"/>
        <v>HSGP PERCENT EXPENDED</v>
      </c>
      <c r="N47" s="92" t="str">
        <f t="shared" si="9"/>
        <v>YEAR-END
 TOTAL PROGRAM EXPEND.</v>
      </c>
    </row>
    <row r="48" spans="1:14" ht="15" hidden="1" customHeight="1" outlineLevel="1" x14ac:dyDescent="0.2">
      <c r="A48" s="167" t="s">
        <v>63</v>
      </c>
      <c r="B48" s="168" t="s">
        <v>64</v>
      </c>
      <c r="C48" s="169" t="s">
        <v>51</v>
      </c>
      <c r="D48" s="170">
        <v>1</v>
      </c>
      <c r="E48" s="171">
        <v>0.9</v>
      </c>
      <c r="G48" s="98">
        <v>137590</v>
      </c>
      <c r="H48" s="98">
        <v>137590</v>
      </c>
      <c r="I48" s="63">
        <f>G48-H48</f>
        <v>0</v>
      </c>
      <c r="J48" s="172">
        <v>68591</v>
      </c>
      <c r="K48" s="173">
        <v>68999</v>
      </c>
      <c r="L48" s="174">
        <f t="shared" ref="L48:L52" si="10">SUM(J48:K48)</f>
        <v>137590</v>
      </c>
      <c r="M48" s="12">
        <f t="shared" ref="M48:M62" si="11">IFERROR(L48/H48,"N/A")</f>
        <v>1</v>
      </c>
      <c r="N48" s="175">
        <f t="shared" ref="N48:N58" si="12">L48</f>
        <v>137590</v>
      </c>
    </row>
    <row r="49" spans="1:14" ht="15" customHeight="1" collapsed="1" x14ac:dyDescent="0.2">
      <c r="A49" s="167"/>
      <c r="B49" s="168"/>
      <c r="C49" s="169" t="s">
        <v>51</v>
      </c>
      <c r="D49" s="170">
        <f>SUM(D48)</f>
        <v>1</v>
      </c>
      <c r="E49" s="171"/>
      <c r="G49" s="98">
        <f>SUM(G48)</f>
        <v>137590</v>
      </c>
      <c r="H49" s="98">
        <f>SUM(H48)</f>
        <v>137590</v>
      </c>
      <c r="I49" s="63">
        <f>G49-H49</f>
        <v>0</v>
      </c>
      <c r="J49" s="176">
        <f t="shared" ref="J49:K49" si="13">SUM(J48)</f>
        <v>68591</v>
      </c>
      <c r="K49" s="176">
        <f t="shared" si="13"/>
        <v>68999</v>
      </c>
      <c r="L49" s="174">
        <f t="shared" si="10"/>
        <v>137590</v>
      </c>
      <c r="M49" s="12">
        <f t="shared" si="11"/>
        <v>1</v>
      </c>
      <c r="N49" s="173">
        <f t="shared" ref="N49" si="14">SUM(N48)</f>
        <v>137590</v>
      </c>
    </row>
    <row r="50" spans="1:14" hidden="1" outlineLevel="1" x14ac:dyDescent="0.2">
      <c r="A50" s="167" t="s">
        <v>65</v>
      </c>
      <c r="B50" s="168" t="s">
        <v>66</v>
      </c>
      <c r="C50" s="169" t="s">
        <v>55</v>
      </c>
      <c r="D50" s="170">
        <v>1</v>
      </c>
      <c r="E50" s="171">
        <v>1</v>
      </c>
      <c r="G50" s="98">
        <v>29146.14</v>
      </c>
      <c r="H50" s="98">
        <v>29146.14</v>
      </c>
      <c r="I50" s="67">
        <f t="shared" ref="I50:I56" si="15">G50-H50</f>
        <v>0</v>
      </c>
      <c r="J50" s="176">
        <v>29146</v>
      </c>
      <c r="K50" s="176">
        <v>0</v>
      </c>
      <c r="L50" s="174">
        <f t="shared" si="10"/>
        <v>29146</v>
      </c>
      <c r="M50" s="12">
        <f t="shared" si="11"/>
        <v>0.99999519661951808</v>
      </c>
      <c r="N50" s="175">
        <f t="shared" si="12"/>
        <v>29146</v>
      </c>
    </row>
    <row r="51" spans="1:14" hidden="1" outlineLevel="1" x14ac:dyDescent="0.2">
      <c r="A51" s="167" t="s">
        <v>67</v>
      </c>
      <c r="B51" s="168" t="s">
        <v>68</v>
      </c>
      <c r="C51" s="169" t="s">
        <v>55</v>
      </c>
      <c r="D51" s="170">
        <v>1</v>
      </c>
      <c r="E51" s="171">
        <v>1</v>
      </c>
      <c r="G51" s="98">
        <v>27777.71</v>
      </c>
      <c r="H51" s="98">
        <v>27777.71</v>
      </c>
      <c r="I51" s="67">
        <f t="shared" si="15"/>
        <v>0</v>
      </c>
      <c r="J51" s="176">
        <v>27778</v>
      </c>
      <c r="K51" s="176">
        <v>0</v>
      </c>
      <c r="L51" s="174">
        <f t="shared" si="10"/>
        <v>27778</v>
      </c>
      <c r="M51" s="12">
        <f t="shared" si="11"/>
        <v>1.0000104400254737</v>
      </c>
      <c r="N51" s="175">
        <f t="shared" si="12"/>
        <v>27778</v>
      </c>
    </row>
    <row r="52" spans="1:14" hidden="1" outlineLevel="1" x14ac:dyDescent="0.2">
      <c r="A52" s="167" t="s">
        <v>69</v>
      </c>
      <c r="B52" s="168" t="s">
        <v>68</v>
      </c>
      <c r="C52" s="169" t="s">
        <v>55</v>
      </c>
      <c r="D52" s="170">
        <v>1</v>
      </c>
      <c r="E52" s="171">
        <v>0.9</v>
      </c>
      <c r="G52" s="98">
        <v>76531</v>
      </c>
      <c r="H52" s="98">
        <v>76531</v>
      </c>
      <c r="I52" s="67">
        <f t="shared" si="15"/>
        <v>0</v>
      </c>
      <c r="J52" s="176">
        <v>33473</v>
      </c>
      <c r="K52" s="176">
        <v>43058</v>
      </c>
      <c r="L52" s="174">
        <f t="shared" si="10"/>
        <v>76531</v>
      </c>
      <c r="M52" s="12">
        <f t="shared" si="11"/>
        <v>1</v>
      </c>
      <c r="N52" s="175">
        <f t="shared" si="12"/>
        <v>76531</v>
      </c>
    </row>
    <row r="53" spans="1:14" hidden="1" outlineLevel="1" x14ac:dyDescent="0.2">
      <c r="A53" s="167" t="s">
        <v>70</v>
      </c>
      <c r="B53" s="168" t="s">
        <v>68</v>
      </c>
      <c r="C53" s="169" t="s">
        <v>55</v>
      </c>
      <c r="D53" s="170">
        <v>1</v>
      </c>
      <c r="E53" s="171">
        <v>1</v>
      </c>
      <c r="G53" s="98">
        <v>78725</v>
      </c>
      <c r="H53" s="98">
        <v>78725</v>
      </c>
      <c r="I53" s="67">
        <f t="shared" si="15"/>
        <v>0</v>
      </c>
      <c r="J53" s="176">
        <v>38501</v>
      </c>
      <c r="K53" s="176">
        <v>40224</v>
      </c>
      <c r="L53" s="174">
        <f t="shared" ref="L53:L56" si="16">SUM(J53:K53)</f>
        <v>78725</v>
      </c>
      <c r="M53" s="12">
        <f t="shared" ref="M53:M56" si="17">IFERROR(L53/H53,"N/A")</f>
        <v>1</v>
      </c>
      <c r="N53" s="175">
        <f t="shared" si="12"/>
        <v>78725</v>
      </c>
    </row>
    <row r="54" spans="1:14" hidden="1" outlineLevel="1" x14ac:dyDescent="0.2">
      <c r="A54" s="167" t="s">
        <v>71</v>
      </c>
      <c r="B54" s="168" t="s">
        <v>68</v>
      </c>
      <c r="C54" s="169" t="s">
        <v>55</v>
      </c>
      <c r="D54" s="170">
        <v>1</v>
      </c>
      <c r="E54" s="171">
        <v>0.04</v>
      </c>
      <c r="G54" s="98">
        <v>3683</v>
      </c>
      <c r="H54" s="98">
        <v>3683</v>
      </c>
      <c r="I54" s="67">
        <f t="shared" si="15"/>
        <v>0</v>
      </c>
      <c r="J54" s="176">
        <v>3683</v>
      </c>
      <c r="K54" s="176">
        <v>0</v>
      </c>
      <c r="L54" s="174">
        <f t="shared" si="16"/>
        <v>3683</v>
      </c>
      <c r="M54" s="12">
        <f t="shared" si="17"/>
        <v>1</v>
      </c>
      <c r="N54" s="175">
        <f t="shared" si="12"/>
        <v>3683</v>
      </c>
    </row>
    <row r="55" spans="1:14" hidden="1" outlineLevel="1" x14ac:dyDescent="0.2">
      <c r="A55" s="167" t="s">
        <v>72</v>
      </c>
      <c r="B55" s="168" t="s">
        <v>68</v>
      </c>
      <c r="C55" s="169" t="s">
        <v>55</v>
      </c>
      <c r="D55" s="170">
        <v>1</v>
      </c>
      <c r="E55" s="171">
        <v>7.0000000000000007E-2</v>
      </c>
      <c r="G55" s="98">
        <v>7707</v>
      </c>
      <c r="H55" s="98">
        <v>7707</v>
      </c>
      <c r="I55" s="67"/>
      <c r="J55" s="176">
        <v>0</v>
      </c>
      <c r="K55" s="176">
        <v>7707</v>
      </c>
      <c r="L55" s="174">
        <v>7707</v>
      </c>
      <c r="M55" s="12">
        <f t="shared" si="17"/>
        <v>1</v>
      </c>
      <c r="N55" s="175">
        <v>7707</v>
      </c>
    </row>
    <row r="56" spans="1:14" hidden="1" outlineLevel="1" x14ac:dyDescent="0.2">
      <c r="A56" s="167" t="s">
        <v>73</v>
      </c>
      <c r="B56" s="168" t="s">
        <v>74</v>
      </c>
      <c r="C56" s="169" t="s">
        <v>55</v>
      </c>
      <c r="D56" s="170">
        <v>1</v>
      </c>
      <c r="E56" s="171">
        <v>1</v>
      </c>
      <c r="G56" s="98">
        <v>52887</v>
      </c>
      <c r="H56" s="98">
        <v>52887</v>
      </c>
      <c r="I56" s="67">
        <f t="shared" si="15"/>
        <v>0</v>
      </c>
      <c r="J56" s="176">
        <v>23758</v>
      </c>
      <c r="K56" s="176">
        <v>29129</v>
      </c>
      <c r="L56" s="174">
        <f t="shared" si="16"/>
        <v>52887</v>
      </c>
      <c r="M56" s="12">
        <f t="shared" si="17"/>
        <v>1</v>
      </c>
      <c r="N56" s="175">
        <f t="shared" si="12"/>
        <v>52887</v>
      </c>
    </row>
    <row r="57" spans="1:14" hidden="1" outlineLevel="1" x14ac:dyDescent="0.2">
      <c r="A57" s="167" t="s">
        <v>75</v>
      </c>
      <c r="B57" s="168" t="s">
        <v>76</v>
      </c>
      <c r="C57" s="169" t="s">
        <v>55</v>
      </c>
      <c r="D57" s="170">
        <v>1</v>
      </c>
      <c r="E57" s="171">
        <v>0.5</v>
      </c>
      <c r="G57" s="98">
        <v>28204</v>
      </c>
      <c r="H57" s="98">
        <v>28204</v>
      </c>
      <c r="I57" s="67">
        <f t="shared" ref="I57:I60" si="18">G57-H57</f>
        <v>0</v>
      </c>
      <c r="J57" s="176">
        <v>14973</v>
      </c>
      <c r="K57" s="176">
        <v>13231</v>
      </c>
      <c r="L57" s="174">
        <f t="shared" ref="L57:L60" si="19">SUM(J57:K57)</f>
        <v>28204</v>
      </c>
      <c r="M57" s="12">
        <f t="shared" ref="M57:M60" si="20">IFERROR(L57/H57,"N/A")</f>
        <v>1</v>
      </c>
      <c r="N57" s="175">
        <f t="shared" si="12"/>
        <v>28204</v>
      </c>
    </row>
    <row r="58" spans="1:14" hidden="1" outlineLevel="1" x14ac:dyDescent="0.2">
      <c r="A58" s="167" t="s">
        <v>77</v>
      </c>
      <c r="B58" s="168" t="s">
        <v>78</v>
      </c>
      <c r="C58" s="169" t="s">
        <v>55</v>
      </c>
      <c r="D58" s="170">
        <v>1</v>
      </c>
      <c r="E58" s="171">
        <v>1</v>
      </c>
      <c r="G58" s="98">
        <v>68501</v>
      </c>
      <c r="H58" s="98">
        <v>68501</v>
      </c>
      <c r="I58" s="67">
        <f t="shared" si="18"/>
        <v>0</v>
      </c>
      <c r="J58" s="176">
        <v>33550</v>
      </c>
      <c r="K58" s="176">
        <v>34951</v>
      </c>
      <c r="L58" s="174">
        <f t="shared" si="19"/>
        <v>68501</v>
      </c>
      <c r="M58" s="12">
        <f t="shared" si="20"/>
        <v>1</v>
      </c>
      <c r="N58" s="175">
        <f t="shared" si="12"/>
        <v>68501</v>
      </c>
    </row>
    <row r="59" spans="1:14" collapsed="1" x14ac:dyDescent="0.2">
      <c r="A59" s="167"/>
      <c r="B59" s="168"/>
      <c r="C59" s="169" t="s">
        <v>55</v>
      </c>
      <c r="D59" s="170">
        <f>SUM(D50:D58)</f>
        <v>9</v>
      </c>
      <c r="E59" s="171"/>
      <c r="G59" s="98">
        <f>SUM(G50:G58)</f>
        <v>373161.85</v>
      </c>
      <c r="H59" s="98">
        <f>SUM(H50:H58)</f>
        <v>373161.85</v>
      </c>
      <c r="I59" s="67">
        <f t="shared" ref="I59" si="21">G59-H59</f>
        <v>0</v>
      </c>
      <c r="J59" s="176">
        <f>SUM(J50:J58)</f>
        <v>204862</v>
      </c>
      <c r="K59" s="176">
        <f>SUM(K50:K58)</f>
        <v>168300</v>
      </c>
      <c r="L59" s="174">
        <f t="shared" ref="L59" si="22">SUM(J59:K59)</f>
        <v>373162</v>
      </c>
      <c r="M59" s="12">
        <f t="shared" ref="M59" si="23">IFERROR(L59/H59,"N/A")</f>
        <v>1.0000004019703514</v>
      </c>
      <c r="N59" s="175">
        <f>SUM(N50:N58)</f>
        <v>373162</v>
      </c>
    </row>
    <row r="60" spans="1:14" x14ac:dyDescent="0.2">
      <c r="A60" s="167"/>
      <c r="B60" s="168"/>
      <c r="C60" s="169"/>
      <c r="D60" s="170"/>
      <c r="E60" s="171"/>
      <c r="G60" s="98">
        <v>0</v>
      </c>
      <c r="H60" s="98">
        <v>0</v>
      </c>
      <c r="I60" s="67">
        <f t="shared" si="18"/>
        <v>0</v>
      </c>
      <c r="J60" s="177">
        <v>0</v>
      </c>
      <c r="K60" s="177">
        <v>0</v>
      </c>
      <c r="L60" s="174">
        <f t="shared" si="19"/>
        <v>0</v>
      </c>
      <c r="M60" s="12" t="str">
        <f t="shared" si="20"/>
        <v>N/A</v>
      </c>
      <c r="N60" s="175">
        <v>0</v>
      </c>
    </row>
    <row r="61" spans="1:14" x14ac:dyDescent="0.2">
      <c r="A61" s="167"/>
      <c r="B61" s="168"/>
      <c r="C61" s="169"/>
      <c r="D61" s="170"/>
      <c r="E61" s="171"/>
      <c r="G61" s="98">
        <v>0</v>
      </c>
      <c r="H61" s="98">
        <v>0</v>
      </c>
      <c r="I61" s="67">
        <f t="shared" ref="I61" si="24">G61-H61</f>
        <v>0</v>
      </c>
      <c r="J61" s="177">
        <v>0</v>
      </c>
      <c r="K61" s="177">
        <v>0</v>
      </c>
      <c r="L61" s="174">
        <f t="shared" ref="L61" si="25">SUM(J61:K61)</f>
        <v>0</v>
      </c>
      <c r="M61" s="12" t="str">
        <f t="shared" ref="M61" si="26">IFERROR(L61/H61,"N/A")</f>
        <v>N/A</v>
      </c>
      <c r="N61" s="175">
        <v>0</v>
      </c>
    </row>
    <row r="62" spans="1:14" ht="13.5" thickBot="1" x14ac:dyDescent="0.25">
      <c r="A62" s="133"/>
      <c r="B62" s="134"/>
      <c r="C62" s="178" t="s">
        <v>79</v>
      </c>
      <c r="D62" s="179">
        <f>SUM(D59,D49)</f>
        <v>10</v>
      </c>
      <c r="E62" s="180"/>
      <c r="F62" s="134"/>
      <c r="G62" s="68">
        <f>SUM(G59,G49)</f>
        <v>510751.85</v>
      </c>
      <c r="H62" s="68">
        <f>SUM(H59,H49)</f>
        <v>510751.85</v>
      </c>
      <c r="I62" s="68">
        <f>SUM(I48:I61)</f>
        <v>0</v>
      </c>
      <c r="J62" s="68">
        <f>SUM(J59,J49)</f>
        <v>273453</v>
      </c>
      <c r="K62" s="68">
        <f>SUM(K59,K49)</f>
        <v>237299</v>
      </c>
      <c r="L62" s="68">
        <f>SUM(L59,L49)</f>
        <v>510752</v>
      </c>
      <c r="M62" s="19">
        <f t="shared" si="11"/>
        <v>1.0000002936846926</v>
      </c>
      <c r="N62" s="69">
        <f>SUM(N59,N49)</f>
        <v>510752</v>
      </c>
    </row>
    <row r="63" spans="1:14" ht="13.5" thickBot="1" x14ac:dyDescent="0.25"/>
    <row r="64" spans="1:14" x14ac:dyDescent="0.2">
      <c r="A64" s="181" t="s">
        <v>80</v>
      </c>
      <c r="B64" s="156"/>
      <c r="C64" s="156"/>
      <c r="D64" s="156"/>
      <c r="E64" s="156"/>
      <c r="F64" s="157"/>
      <c r="G64" s="158"/>
      <c r="H64" s="158"/>
      <c r="I64" s="158"/>
      <c r="J64" s="158"/>
      <c r="K64" s="158"/>
      <c r="L64" s="158"/>
      <c r="M64" s="4"/>
      <c r="N64" s="3"/>
    </row>
    <row r="65" spans="1:14" s="163" customFormat="1" ht="11.25" x14ac:dyDescent="0.2">
      <c r="A65" s="159" t="s">
        <v>81</v>
      </c>
      <c r="B65" s="160"/>
      <c r="C65" s="160"/>
      <c r="D65" s="160"/>
      <c r="E65" s="160"/>
      <c r="F65" s="161"/>
      <c r="G65" s="162"/>
      <c r="H65" s="162"/>
      <c r="I65" s="162"/>
      <c r="J65" s="162"/>
      <c r="K65" s="162"/>
      <c r="L65" s="162"/>
      <c r="M65" s="6"/>
      <c r="N65" s="5"/>
    </row>
    <row r="66" spans="1:14" ht="33.75" x14ac:dyDescent="0.2">
      <c r="A66" s="182" t="s">
        <v>82</v>
      </c>
      <c r="B66" s="183"/>
      <c r="C66" s="184"/>
      <c r="D66" s="184"/>
      <c r="E66" s="184"/>
      <c r="F66" s="184"/>
      <c r="G66" s="166" t="str">
        <f>G$18</f>
        <v>TOTAL
PROGRAM
BUDGET</v>
      </c>
      <c r="H66" s="166" t="str">
        <f t="shared" ref="H66:N66" si="27">H$18</f>
        <v>HSGP GRANT
BUDGET</v>
      </c>
      <c r="I66" s="166" t="str">
        <f t="shared" si="27"/>
        <v>NON-CITY PROGRAM BUDGET</v>
      </c>
      <c r="J66" s="166" t="str">
        <f t="shared" si="27"/>
        <v>HSGP
MID-YEAR EXPEND.</v>
      </c>
      <c r="K66" s="166" t="str">
        <f t="shared" si="27"/>
        <v>HSGP
YEAR-END EXPEND.</v>
      </c>
      <c r="L66" s="166" t="str">
        <f t="shared" si="27"/>
        <v>HSGP TOTAL EXPEND.</v>
      </c>
      <c r="M66" s="18" t="str">
        <f t="shared" si="27"/>
        <v>HSGP PERCENT EXPENDED</v>
      </c>
      <c r="N66" s="92" t="str">
        <f t="shared" si="27"/>
        <v>YEAR-END
 TOTAL PROGRAM EXPEND.</v>
      </c>
    </row>
    <row r="67" spans="1:14" x14ac:dyDescent="0.2">
      <c r="A67" s="185" t="s">
        <v>83</v>
      </c>
      <c r="B67" s="186"/>
      <c r="C67" s="186"/>
      <c r="D67" s="187"/>
      <c r="E67" s="188"/>
      <c r="F67" s="189"/>
      <c r="G67" s="99">
        <v>92387.43</v>
      </c>
      <c r="H67" s="99">
        <v>46194</v>
      </c>
      <c r="I67" s="63">
        <f t="shared" ref="I67:I76" si="28">G67-H67</f>
        <v>46193.429999999993</v>
      </c>
      <c r="J67" s="177">
        <v>9239</v>
      </c>
      <c r="K67" s="177">
        <v>36955</v>
      </c>
      <c r="L67" s="63">
        <f>SUM(J67:K67)</f>
        <v>46194</v>
      </c>
      <c r="M67" s="12">
        <f>IFERROR(L67/H67,"N/A")</f>
        <v>1</v>
      </c>
      <c r="N67" s="190">
        <f>L67+43796</f>
        <v>89990</v>
      </c>
    </row>
    <row r="68" spans="1:14" x14ac:dyDescent="0.2">
      <c r="A68" s="191" t="s">
        <v>84</v>
      </c>
      <c r="B68" s="186"/>
      <c r="C68" s="100"/>
      <c r="D68" s="187"/>
      <c r="E68" s="188"/>
      <c r="F68" s="189"/>
      <c r="G68" s="99">
        <v>8460.39</v>
      </c>
      <c r="H68" s="99">
        <v>4230</v>
      </c>
      <c r="I68" s="67">
        <f t="shared" si="28"/>
        <v>4230.3899999999994</v>
      </c>
      <c r="J68" s="177">
        <v>0</v>
      </c>
      <c r="K68" s="192">
        <v>4230</v>
      </c>
      <c r="L68" s="67">
        <f t="shared" ref="L68:L76" si="29">SUM(J68:K68)</f>
        <v>4230</v>
      </c>
      <c r="M68" s="11">
        <f t="shared" ref="M68:M76" si="30">IFERROR(L68/H68,"N/A")</f>
        <v>1</v>
      </c>
      <c r="N68" s="193">
        <f>L68+3431</f>
        <v>7661</v>
      </c>
    </row>
    <row r="69" spans="1:14" x14ac:dyDescent="0.2">
      <c r="A69" s="191" t="s">
        <v>85</v>
      </c>
      <c r="B69" s="186"/>
      <c r="C69" s="100"/>
      <c r="D69" s="187"/>
      <c r="E69" s="188"/>
      <c r="F69" s="189"/>
      <c r="G69" s="99">
        <v>676.83</v>
      </c>
      <c r="H69" s="99">
        <v>0</v>
      </c>
      <c r="I69" s="67">
        <f t="shared" ref="I69:I71" si="31">G69-H69</f>
        <v>676.83</v>
      </c>
      <c r="J69" s="177">
        <v>0</v>
      </c>
      <c r="K69" s="192">
        <v>0</v>
      </c>
      <c r="L69" s="67">
        <v>0</v>
      </c>
      <c r="M69" s="11" t="str">
        <f t="shared" ref="M69:M71" si="32">IFERROR(L69/H69,"N/A")</f>
        <v>N/A</v>
      </c>
      <c r="N69" s="193">
        <v>665</v>
      </c>
    </row>
    <row r="70" spans="1:14" x14ac:dyDescent="0.2">
      <c r="A70" s="191" t="s">
        <v>86</v>
      </c>
      <c r="B70" s="186"/>
      <c r="C70" s="100"/>
      <c r="D70" s="187"/>
      <c r="E70" s="188"/>
      <c r="F70" s="189"/>
      <c r="G70" s="99">
        <v>1692.08</v>
      </c>
      <c r="H70" s="99">
        <v>0</v>
      </c>
      <c r="I70" s="67">
        <f t="shared" si="31"/>
        <v>1692.08</v>
      </c>
      <c r="J70" s="177">
        <v>0</v>
      </c>
      <c r="K70" s="192">
        <v>0</v>
      </c>
      <c r="L70" s="67">
        <v>0</v>
      </c>
      <c r="M70" s="11" t="str">
        <f t="shared" si="32"/>
        <v>N/A</v>
      </c>
      <c r="N70" s="193">
        <v>1437</v>
      </c>
    </row>
    <row r="71" spans="1:14" x14ac:dyDescent="0.2">
      <c r="A71" s="191" t="s">
        <v>87</v>
      </c>
      <c r="B71" s="186"/>
      <c r="C71" s="100"/>
      <c r="D71" s="187"/>
      <c r="E71" s="188"/>
      <c r="F71" s="189"/>
      <c r="G71" s="99">
        <v>2707.32</v>
      </c>
      <c r="H71" s="99">
        <v>0</v>
      </c>
      <c r="I71" s="67">
        <f t="shared" si="31"/>
        <v>2707.32</v>
      </c>
      <c r="J71" s="177">
        <v>0</v>
      </c>
      <c r="K71" s="192">
        <v>0</v>
      </c>
      <c r="L71" s="67">
        <v>0</v>
      </c>
      <c r="M71" s="11" t="str">
        <f t="shared" si="32"/>
        <v>N/A</v>
      </c>
      <c r="N71" s="193">
        <f>2462</f>
        <v>2462</v>
      </c>
    </row>
    <row r="72" spans="1:14" x14ac:dyDescent="0.2">
      <c r="A72" s="191" t="s">
        <v>88</v>
      </c>
      <c r="B72" s="186"/>
      <c r="C72" s="100"/>
      <c r="D72" s="187"/>
      <c r="E72" s="188"/>
      <c r="F72" s="189"/>
      <c r="G72" s="99">
        <v>43994.02</v>
      </c>
      <c r="H72" s="99">
        <v>21997</v>
      </c>
      <c r="I72" s="67">
        <f t="shared" si="28"/>
        <v>21997.019999999997</v>
      </c>
      <c r="J72" s="177">
        <v>4399</v>
      </c>
      <c r="K72" s="192">
        <v>17598</v>
      </c>
      <c r="L72" s="67">
        <f t="shared" si="29"/>
        <v>21997</v>
      </c>
      <c r="M72" s="11">
        <f t="shared" si="30"/>
        <v>1</v>
      </c>
      <c r="N72" s="193">
        <f>L72+11202</f>
        <v>33199</v>
      </c>
    </row>
    <row r="73" spans="1:14" x14ac:dyDescent="0.2">
      <c r="A73" s="191" t="s">
        <v>89</v>
      </c>
      <c r="B73" s="186"/>
      <c r="C73" s="100"/>
      <c r="D73" s="187"/>
      <c r="E73" s="188"/>
      <c r="F73" s="189"/>
      <c r="G73" s="99">
        <v>51777.57</v>
      </c>
      <c r="H73" s="99">
        <v>25889</v>
      </c>
      <c r="I73" s="67">
        <f t="shared" ref="I73" si="33">G73-H73</f>
        <v>25888.57</v>
      </c>
      <c r="J73" s="177">
        <v>5178</v>
      </c>
      <c r="K73" s="192">
        <v>20711</v>
      </c>
      <c r="L73" s="67">
        <f t="shared" ref="L73" si="34">SUM(J73:K73)</f>
        <v>25889</v>
      </c>
      <c r="M73" s="11">
        <f t="shared" ref="M73" si="35">IFERROR(L73/H73,"N/A")</f>
        <v>1</v>
      </c>
      <c r="N73" s="193">
        <f>L73+13184</f>
        <v>39073</v>
      </c>
    </row>
    <row r="74" spans="1:14" x14ac:dyDescent="0.2">
      <c r="A74" s="191" t="s">
        <v>90</v>
      </c>
      <c r="B74" s="186"/>
      <c r="C74" s="100"/>
      <c r="D74" s="187"/>
      <c r="E74" s="188"/>
      <c r="F74" s="189"/>
      <c r="G74" s="99">
        <v>13536.62</v>
      </c>
      <c r="H74" s="99">
        <v>6768</v>
      </c>
      <c r="I74" s="67">
        <f t="shared" si="28"/>
        <v>6768.6200000000008</v>
      </c>
      <c r="J74" s="177">
        <v>1226</v>
      </c>
      <c r="K74" s="192">
        <v>5542</v>
      </c>
      <c r="L74" s="67">
        <f t="shared" si="29"/>
        <v>6768</v>
      </c>
      <c r="M74" s="11">
        <f t="shared" si="30"/>
        <v>1</v>
      </c>
      <c r="N74" s="193">
        <f>L74+3427</f>
        <v>10195</v>
      </c>
    </row>
    <row r="75" spans="1:14" x14ac:dyDescent="0.2">
      <c r="A75" s="191"/>
      <c r="B75" s="186"/>
      <c r="C75" s="100"/>
      <c r="D75" s="187"/>
      <c r="E75" s="188"/>
      <c r="F75" s="189"/>
      <c r="G75" s="99">
        <v>0</v>
      </c>
      <c r="H75" s="99">
        <v>0</v>
      </c>
      <c r="I75" s="67">
        <f t="shared" si="28"/>
        <v>0</v>
      </c>
      <c r="J75" s="177">
        <v>0</v>
      </c>
      <c r="K75" s="192">
        <v>0</v>
      </c>
      <c r="L75" s="67">
        <f t="shared" si="29"/>
        <v>0</v>
      </c>
      <c r="M75" s="11" t="str">
        <f t="shared" si="30"/>
        <v>N/A</v>
      </c>
      <c r="N75" s="193">
        <v>0</v>
      </c>
    </row>
    <row r="76" spans="1:14" x14ac:dyDescent="0.2">
      <c r="A76" s="194"/>
      <c r="B76" s="186"/>
      <c r="C76" s="101"/>
      <c r="D76" s="195"/>
      <c r="E76" s="196"/>
      <c r="F76" s="189"/>
      <c r="G76" s="99">
        <v>0</v>
      </c>
      <c r="H76" s="99">
        <v>0</v>
      </c>
      <c r="I76" s="67">
        <f t="shared" si="28"/>
        <v>0</v>
      </c>
      <c r="J76" s="177">
        <v>0</v>
      </c>
      <c r="K76" s="192">
        <v>0</v>
      </c>
      <c r="L76" s="67">
        <f t="shared" si="29"/>
        <v>0</v>
      </c>
      <c r="M76" s="11" t="str">
        <f t="shared" si="30"/>
        <v>N/A</v>
      </c>
      <c r="N76" s="193">
        <v>0</v>
      </c>
    </row>
    <row r="77" spans="1:14" ht="13.5" thickBot="1" x14ac:dyDescent="0.25">
      <c r="A77" s="133"/>
      <c r="B77" s="134"/>
      <c r="C77" s="197" t="s">
        <v>91</v>
      </c>
      <c r="D77" s="198"/>
      <c r="E77" s="198"/>
      <c r="F77" s="199"/>
      <c r="G77" s="68">
        <f t="shared" ref="G77:L77" si="36">SUM(G67:G76)</f>
        <v>215232.26</v>
      </c>
      <c r="H77" s="68">
        <f t="shared" si="36"/>
        <v>105078</v>
      </c>
      <c r="I77" s="68">
        <f t="shared" si="36"/>
        <v>110154.25999999998</v>
      </c>
      <c r="J77" s="68">
        <f t="shared" si="36"/>
        <v>20042</v>
      </c>
      <c r="K77" s="68">
        <f t="shared" si="36"/>
        <v>85036</v>
      </c>
      <c r="L77" s="68">
        <f t="shared" si="36"/>
        <v>105078</v>
      </c>
      <c r="M77" s="19">
        <f>IFERROR(L77/H77,"N/A")</f>
        <v>1</v>
      </c>
      <c r="N77" s="69">
        <f>SUM(N67:N76)</f>
        <v>184682</v>
      </c>
    </row>
    <row r="78" spans="1:14" ht="13.5" thickBot="1" x14ac:dyDescent="0.25"/>
    <row r="79" spans="1:14" s="163" customFormat="1" x14ac:dyDescent="0.2">
      <c r="A79" s="181" t="s">
        <v>92</v>
      </c>
      <c r="B79" s="156"/>
      <c r="C79" s="156"/>
      <c r="D79" s="156"/>
      <c r="E79" s="156"/>
      <c r="F79" s="157"/>
      <c r="G79" s="158"/>
      <c r="H79" s="158"/>
      <c r="I79" s="158"/>
      <c r="J79" s="158"/>
      <c r="K79" s="158"/>
      <c r="L79" s="158"/>
      <c r="M79" s="4"/>
      <c r="N79" s="3"/>
    </row>
    <row r="80" spans="1:14" s="163" customFormat="1" ht="11.25" x14ac:dyDescent="0.2">
      <c r="A80" s="159" t="s">
        <v>93</v>
      </c>
      <c r="B80" s="160"/>
      <c r="C80" s="160"/>
      <c r="D80" s="160"/>
      <c r="E80" s="160"/>
      <c r="F80" s="161"/>
      <c r="G80" s="162"/>
      <c r="H80" s="162"/>
      <c r="I80" s="162"/>
      <c r="J80" s="162"/>
      <c r="K80" s="162"/>
      <c r="L80" s="162"/>
      <c r="M80" s="6"/>
      <c r="N80" s="5"/>
    </row>
    <row r="81" spans="1:14" ht="33.75" x14ac:dyDescent="0.2">
      <c r="A81" s="182" t="s">
        <v>82</v>
      </c>
      <c r="B81" s="183"/>
      <c r="C81" s="184"/>
      <c r="D81" s="184"/>
      <c r="E81" s="184"/>
      <c r="F81" s="184"/>
      <c r="G81" s="166" t="str">
        <f>G$18</f>
        <v>TOTAL
PROGRAM
BUDGET</v>
      </c>
      <c r="H81" s="166" t="str">
        <f t="shared" ref="H81:N81" si="37">H$18</f>
        <v>HSGP GRANT
BUDGET</v>
      </c>
      <c r="I81" s="166" t="str">
        <f t="shared" si="37"/>
        <v>NON-CITY PROGRAM BUDGET</v>
      </c>
      <c r="J81" s="166" t="str">
        <f t="shared" si="37"/>
        <v>HSGP
MID-YEAR EXPEND.</v>
      </c>
      <c r="K81" s="166" t="str">
        <f t="shared" si="37"/>
        <v>HSGP
YEAR-END EXPEND.</v>
      </c>
      <c r="L81" s="166" t="str">
        <f t="shared" si="37"/>
        <v>HSGP TOTAL EXPEND.</v>
      </c>
      <c r="M81" s="18" t="str">
        <f t="shared" si="37"/>
        <v>HSGP PERCENT EXPENDED</v>
      </c>
      <c r="N81" s="92" t="str">
        <f t="shared" si="37"/>
        <v>YEAR-END
 TOTAL PROGRAM EXPEND.</v>
      </c>
    </row>
    <row r="82" spans="1:14" x14ac:dyDescent="0.2">
      <c r="A82" s="200"/>
      <c r="B82" s="201"/>
      <c r="C82" s="102"/>
      <c r="D82" s="202"/>
      <c r="E82" s="203"/>
      <c r="F82" s="189"/>
      <c r="G82" s="98">
        <v>0</v>
      </c>
      <c r="H82" s="98">
        <v>0</v>
      </c>
      <c r="I82" s="63">
        <f>G82-H82</f>
        <v>0</v>
      </c>
      <c r="J82" s="173">
        <v>0</v>
      </c>
      <c r="K82" s="173">
        <v>0</v>
      </c>
      <c r="L82" s="63">
        <f>SUM(J82:K82)</f>
        <v>0</v>
      </c>
      <c r="M82" s="12" t="str">
        <f>IFERROR(L82/H82,"N/A")</f>
        <v>N/A</v>
      </c>
      <c r="N82" s="190">
        <v>0</v>
      </c>
    </row>
    <row r="83" spans="1:14" x14ac:dyDescent="0.2">
      <c r="A83" s="204"/>
      <c r="B83" s="201"/>
      <c r="C83" s="102"/>
      <c r="D83" s="202"/>
      <c r="E83" s="203"/>
      <c r="F83" s="189"/>
      <c r="G83" s="99">
        <v>0</v>
      </c>
      <c r="H83" s="99">
        <v>0</v>
      </c>
      <c r="I83" s="70">
        <f t="shared" ref="I83:I84" si="38">G83-H83</f>
        <v>0</v>
      </c>
      <c r="J83" s="205">
        <v>0</v>
      </c>
      <c r="K83" s="205">
        <v>0</v>
      </c>
      <c r="L83" s="67">
        <f t="shared" ref="L83:L84" si="39">SUM(J83:K83)</f>
        <v>0</v>
      </c>
      <c r="M83" s="11" t="str">
        <f t="shared" ref="M83:M84" si="40">IFERROR(L83/H83,"N/A")</f>
        <v>N/A</v>
      </c>
      <c r="N83" s="193">
        <v>0</v>
      </c>
    </row>
    <row r="84" spans="1:14" x14ac:dyDescent="0.2">
      <c r="A84" s="204"/>
      <c r="B84" s="201"/>
      <c r="C84" s="102"/>
      <c r="D84" s="202"/>
      <c r="E84" s="203"/>
      <c r="F84" s="189"/>
      <c r="G84" s="99">
        <v>0</v>
      </c>
      <c r="H84" s="99">
        <v>0</v>
      </c>
      <c r="I84" s="70">
        <f t="shared" si="38"/>
        <v>0</v>
      </c>
      <c r="J84" s="205">
        <v>0</v>
      </c>
      <c r="K84" s="205">
        <v>0</v>
      </c>
      <c r="L84" s="67">
        <f t="shared" si="39"/>
        <v>0</v>
      </c>
      <c r="M84" s="11" t="str">
        <f t="shared" si="40"/>
        <v>N/A</v>
      </c>
      <c r="N84" s="193">
        <v>0</v>
      </c>
    </row>
    <row r="85" spans="1:14" ht="13.5" thickBot="1" x14ac:dyDescent="0.25">
      <c r="A85" s="133"/>
      <c r="B85" s="134"/>
      <c r="C85" s="197" t="s">
        <v>94</v>
      </c>
      <c r="D85" s="198"/>
      <c r="E85" s="198"/>
      <c r="F85" s="199"/>
      <c r="G85" s="68">
        <f t="shared" ref="G85:L85" si="41">SUM(G82:G84)</f>
        <v>0</v>
      </c>
      <c r="H85" s="68">
        <f t="shared" si="41"/>
        <v>0</v>
      </c>
      <c r="I85" s="68">
        <f t="shared" si="41"/>
        <v>0</v>
      </c>
      <c r="J85" s="68">
        <f t="shared" si="41"/>
        <v>0</v>
      </c>
      <c r="K85" s="68">
        <f t="shared" si="41"/>
        <v>0</v>
      </c>
      <c r="L85" s="68">
        <f t="shared" si="41"/>
        <v>0</v>
      </c>
      <c r="M85" s="19" t="str">
        <f>IFERROR(L85/H85,"N/A")</f>
        <v>N/A</v>
      </c>
      <c r="N85" s="69">
        <f>SUM(N82:N84)</f>
        <v>0</v>
      </c>
    </row>
    <row r="86" spans="1:14" ht="13.5" thickBot="1" x14ac:dyDescent="0.25"/>
    <row r="87" spans="1:14" s="163" customFormat="1" x14ac:dyDescent="0.2">
      <c r="A87" s="155" t="s">
        <v>95</v>
      </c>
      <c r="B87" s="156"/>
      <c r="C87" s="156"/>
      <c r="D87" s="156"/>
      <c r="E87" s="156"/>
      <c r="F87" s="157"/>
      <c r="G87" s="158"/>
      <c r="H87" s="158"/>
      <c r="I87" s="158"/>
      <c r="J87" s="158"/>
      <c r="K87" s="158"/>
      <c r="L87" s="158"/>
      <c r="M87" s="4"/>
      <c r="N87" s="3"/>
    </row>
    <row r="88" spans="1:14" x14ac:dyDescent="0.2">
      <c r="A88" s="159" t="s">
        <v>96</v>
      </c>
      <c r="B88" s="160"/>
      <c r="C88" s="160"/>
      <c r="D88" s="160"/>
      <c r="E88" s="160"/>
      <c r="F88" s="161"/>
      <c r="G88" s="162"/>
      <c r="H88" s="162"/>
      <c r="I88" s="162"/>
      <c r="J88" s="162"/>
      <c r="K88" s="162"/>
      <c r="L88" s="162"/>
      <c r="M88" s="6"/>
      <c r="N88" s="5"/>
    </row>
    <row r="89" spans="1:14" ht="33.75" x14ac:dyDescent="0.2">
      <c r="A89" s="182" t="s">
        <v>82</v>
      </c>
      <c r="B89" s="183"/>
      <c r="C89" s="184"/>
      <c r="D89" s="184"/>
      <c r="E89" s="184"/>
      <c r="F89" s="184"/>
      <c r="G89" s="166" t="str">
        <f>G$18</f>
        <v>TOTAL
PROGRAM
BUDGET</v>
      </c>
      <c r="H89" s="166" t="str">
        <f t="shared" ref="H89:N89" si="42">H$18</f>
        <v>HSGP GRANT
BUDGET</v>
      </c>
      <c r="I89" s="166" t="str">
        <f t="shared" si="42"/>
        <v>NON-CITY PROGRAM BUDGET</v>
      </c>
      <c r="J89" s="166" t="str">
        <f t="shared" si="42"/>
        <v>HSGP
MID-YEAR EXPEND.</v>
      </c>
      <c r="K89" s="166" t="str">
        <f t="shared" si="42"/>
        <v>HSGP
YEAR-END EXPEND.</v>
      </c>
      <c r="L89" s="166" t="str">
        <f t="shared" si="42"/>
        <v>HSGP TOTAL EXPEND.</v>
      </c>
      <c r="M89" s="18" t="str">
        <f t="shared" si="42"/>
        <v>HSGP PERCENT EXPENDED</v>
      </c>
      <c r="N89" s="92" t="str">
        <f t="shared" si="42"/>
        <v>YEAR-END
 TOTAL PROGRAM EXPEND.</v>
      </c>
    </row>
    <row r="90" spans="1:14" x14ac:dyDescent="0.2">
      <c r="A90" s="200" t="s">
        <v>97</v>
      </c>
      <c r="B90" s="201"/>
      <c r="C90" s="102"/>
      <c r="D90" s="202"/>
      <c r="E90" s="203"/>
      <c r="F90" s="189"/>
      <c r="G90" s="99">
        <v>163386</v>
      </c>
      <c r="H90" s="98">
        <v>61680</v>
      </c>
      <c r="I90" s="63">
        <f t="shared" ref="I90:I107" si="43">G90-H90</f>
        <v>101706</v>
      </c>
      <c r="J90" s="173">
        <v>0</v>
      </c>
      <c r="K90" s="173">
        <v>61680</v>
      </c>
      <c r="L90" s="63">
        <f>SUM(J90:K90)</f>
        <v>61680</v>
      </c>
      <c r="M90" s="12">
        <f>IFERROR(L90/H90,"N/A")</f>
        <v>1</v>
      </c>
      <c r="N90" s="190">
        <v>163386</v>
      </c>
    </row>
    <row r="91" spans="1:14" x14ac:dyDescent="0.2">
      <c r="A91" s="204" t="s">
        <v>98</v>
      </c>
      <c r="B91" s="201"/>
      <c r="C91" s="102"/>
      <c r="D91" s="202"/>
      <c r="E91" s="203"/>
      <c r="F91" s="189"/>
      <c r="G91" s="99">
        <v>14340</v>
      </c>
      <c r="H91" s="98">
        <v>0</v>
      </c>
      <c r="I91" s="67">
        <f t="shared" si="43"/>
        <v>14340</v>
      </c>
      <c r="J91" s="173">
        <v>0</v>
      </c>
      <c r="K91" s="206">
        <v>0</v>
      </c>
      <c r="L91" s="67">
        <f>SUM(J91:K91)</f>
        <v>0</v>
      </c>
      <c r="M91" s="11" t="str">
        <f>IFERROR(L91/H91,"N/A")</f>
        <v>N/A</v>
      </c>
      <c r="N91" s="193">
        <v>10761</v>
      </c>
    </row>
    <row r="92" spans="1:14" x14ac:dyDescent="0.2">
      <c r="A92" s="204" t="s">
        <v>99</v>
      </c>
      <c r="B92" s="201"/>
      <c r="C92" s="102"/>
      <c r="D92" s="202"/>
      <c r="E92" s="203"/>
      <c r="F92" s="189"/>
      <c r="G92" s="99">
        <v>23400</v>
      </c>
      <c r="H92" s="98">
        <v>4792</v>
      </c>
      <c r="I92" s="63">
        <f t="shared" si="43"/>
        <v>18608</v>
      </c>
      <c r="J92" s="173">
        <v>0</v>
      </c>
      <c r="K92" s="173">
        <v>4792</v>
      </c>
      <c r="L92" s="63">
        <f t="shared" ref="L92:L94" si="44">SUM(J92:K92)</f>
        <v>4792</v>
      </c>
      <c r="M92" s="12">
        <f t="shared" ref="M92:M94" si="45">IFERROR(L92/H92,"N/A")</f>
        <v>1</v>
      </c>
      <c r="N92" s="190">
        <f>L92+12758</f>
        <v>17550</v>
      </c>
    </row>
    <row r="93" spans="1:14" x14ac:dyDescent="0.2">
      <c r="A93" s="204" t="s">
        <v>100</v>
      </c>
      <c r="B93" s="201"/>
      <c r="C93" s="102"/>
      <c r="D93" s="202"/>
      <c r="E93" s="203"/>
      <c r="F93" s="189"/>
      <c r="G93" s="99">
        <v>2500</v>
      </c>
      <c r="H93" s="98">
        <v>0</v>
      </c>
      <c r="I93" s="63">
        <f t="shared" si="43"/>
        <v>2500</v>
      </c>
      <c r="J93" s="173">
        <v>0</v>
      </c>
      <c r="K93" s="173">
        <v>0</v>
      </c>
      <c r="L93" s="63">
        <f t="shared" si="44"/>
        <v>0</v>
      </c>
      <c r="M93" s="12" t="str">
        <f t="shared" si="45"/>
        <v>N/A</v>
      </c>
      <c r="N93" s="190">
        <v>2629</v>
      </c>
    </row>
    <row r="94" spans="1:14" x14ac:dyDescent="0.2">
      <c r="A94" s="204" t="s">
        <v>101</v>
      </c>
      <c r="B94" s="201"/>
      <c r="C94" s="102"/>
      <c r="D94" s="202"/>
      <c r="E94" s="203"/>
      <c r="F94" s="189"/>
      <c r="G94" s="99">
        <v>1008</v>
      </c>
      <c r="H94" s="98">
        <v>0</v>
      </c>
      <c r="I94" s="63">
        <f t="shared" si="43"/>
        <v>1008</v>
      </c>
      <c r="J94" s="173">
        <v>0</v>
      </c>
      <c r="K94" s="173">
        <v>0</v>
      </c>
      <c r="L94" s="63">
        <f t="shared" si="44"/>
        <v>0</v>
      </c>
      <c r="M94" s="12" t="str">
        <f t="shared" si="45"/>
        <v>N/A</v>
      </c>
      <c r="N94" s="190">
        <v>1165</v>
      </c>
    </row>
    <row r="95" spans="1:14" x14ac:dyDescent="0.2">
      <c r="A95" s="204" t="s">
        <v>102</v>
      </c>
      <c r="B95" s="201"/>
      <c r="C95" s="102"/>
      <c r="D95" s="202"/>
      <c r="E95" s="203"/>
      <c r="F95" s="189"/>
      <c r="G95" s="99">
        <v>5548</v>
      </c>
      <c r="H95" s="99">
        <v>0</v>
      </c>
      <c r="I95" s="70">
        <f t="shared" si="43"/>
        <v>5548</v>
      </c>
      <c r="J95" s="205">
        <v>0</v>
      </c>
      <c r="K95" s="205">
        <v>0</v>
      </c>
      <c r="L95" s="67">
        <v>0</v>
      </c>
      <c r="M95" s="11"/>
      <c r="N95" s="193">
        <f>5548</f>
        <v>5548</v>
      </c>
    </row>
    <row r="96" spans="1:14" x14ac:dyDescent="0.2">
      <c r="A96" s="204" t="s">
        <v>103</v>
      </c>
      <c r="B96" s="201"/>
      <c r="C96" s="102"/>
      <c r="D96" s="202"/>
      <c r="E96" s="203"/>
      <c r="F96" s="189"/>
      <c r="G96" s="99">
        <v>3725</v>
      </c>
      <c r="H96" s="99">
        <v>0</v>
      </c>
      <c r="I96" s="67">
        <f t="shared" si="43"/>
        <v>3725</v>
      </c>
      <c r="J96" s="173">
        <v>0</v>
      </c>
      <c r="K96" s="206">
        <v>0</v>
      </c>
      <c r="L96" s="67">
        <v>0</v>
      </c>
      <c r="M96" s="11"/>
      <c r="N96" s="193">
        <v>2650</v>
      </c>
    </row>
    <row r="97" spans="1:14" x14ac:dyDescent="0.2">
      <c r="A97" s="204" t="s">
        <v>104</v>
      </c>
      <c r="B97" s="201"/>
      <c r="C97" s="102"/>
      <c r="D97" s="202"/>
      <c r="E97" s="203"/>
      <c r="F97" s="189"/>
      <c r="G97" s="99">
        <v>4200</v>
      </c>
      <c r="H97" s="99">
        <v>0</v>
      </c>
      <c r="I97" s="63">
        <f t="shared" si="43"/>
        <v>4200</v>
      </c>
      <c r="J97" s="173">
        <v>0</v>
      </c>
      <c r="K97" s="173">
        <v>0</v>
      </c>
      <c r="L97" s="63">
        <v>0</v>
      </c>
      <c r="M97" s="12"/>
      <c r="N97" s="190">
        <v>6569</v>
      </c>
    </row>
    <row r="98" spans="1:14" x14ac:dyDescent="0.2">
      <c r="A98" s="204" t="s">
        <v>105</v>
      </c>
      <c r="B98" s="201"/>
      <c r="C98" s="102"/>
      <c r="D98" s="202"/>
      <c r="E98" s="203"/>
      <c r="F98" s="189"/>
      <c r="G98" s="99">
        <v>1200</v>
      </c>
      <c r="H98" s="98">
        <v>0</v>
      </c>
      <c r="I98" s="67">
        <f t="shared" ref="I98:I103" si="46">G98-H98</f>
        <v>1200</v>
      </c>
      <c r="J98" s="173">
        <v>0</v>
      </c>
      <c r="K98" s="206">
        <v>0</v>
      </c>
      <c r="L98" s="67">
        <f>SUM(J98:K98)</f>
        <v>0</v>
      </c>
      <c r="M98" s="11" t="str">
        <f>IFERROR(L98/H98,"N/A")</f>
        <v>N/A</v>
      </c>
      <c r="N98" s="193">
        <v>1235</v>
      </c>
    </row>
    <row r="99" spans="1:14" x14ac:dyDescent="0.2">
      <c r="A99" s="204" t="s">
        <v>106</v>
      </c>
      <c r="B99" s="201"/>
      <c r="C99" s="102"/>
      <c r="D99" s="202"/>
      <c r="E99" s="203"/>
      <c r="F99" s="189"/>
      <c r="G99" s="99">
        <v>18000</v>
      </c>
      <c r="H99" s="98">
        <v>9000</v>
      </c>
      <c r="I99" s="63">
        <f t="shared" si="46"/>
        <v>9000</v>
      </c>
      <c r="J99" s="173">
        <v>0</v>
      </c>
      <c r="K99" s="173">
        <v>9000</v>
      </c>
      <c r="L99" s="63">
        <f t="shared" ref="L99:L102" si="47">SUM(J99:K99)</f>
        <v>9000</v>
      </c>
      <c r="M99" s="12">
        <f t="shared" ref="M99:M102" si="48">IFERROR(L99/H99,"N/A")</f>
        <v>1</v>
      </c>
      <c r="N99" s="190">
        <f>L99+4854</f>
        <v>13854</v>
      </c>
    </row>
    <row r="100" spans="1:14" x14ac:dyDescent="0.2">
      <c r="A100" s="204" t="s">
        <v>107</v>
      </c>
      <c r="B100" s="201"/>
      <c r="C100" s="102"/>
      <c r="D100" s="202"/>
      <c r="E100" s="203"/>
      <c r="F100" s="189"/>
      <c r="G100" s="99">
        <v>7200</v>
      </c>
      <c r="H100" s="98">
        <v>2070</v>
      </c>
      <c r="I100" s="63">
        <f t="shared" si="46"/>
        <v>5130</v>
      </c>
      <c r="J100" s="173">
        <v>0</v>
      </c>
      <c r="K100" s="173">
        <v>2070</v>
      </c>
      <c r="L100" s="63">
        <f t="shared" si="47"/>
        <v>2070</v>
      </c>
      <c r="M100" s="12">
        <f t="shared" si="48"/>
        <v>1</v>
      </c>
      <c r="N100" s="190">
        <f>L100+4516</f>
        <v>6586</v>
      </c>
    </row>
    <row r="101" spans="1:14" x14ac:dyDescent="0.2">
      <c r="A101" s="204" t="s">
        <v>108</v>
      </c>
      <c r="B101" s="201"/>
      <c r="C101" s="102"/>
      <c r="D101" s="202"/>
      <c r="E101" s="203"/>
      <c r="F101" s="189"/>
      <c r="G101" s="99">
        <v>5500</v>
      </c>
      <c r="H101" s="98">
        <v>0</v>
      </c>
      <c r="I101" s="63">
        <f t="shared" si="46"/>
        <v>5500</v>
      </c>
      <c r="J101" s="173">
        <v>0</v>
      </c>
      <c r="K101" s="173">
        <v>0</v>
      </c>
      <c r="L101" s="63">
        <f t="shared" si="47"/>
        <v>0</v>
      </c>
      <c r="M101" s="12" t="str">
        <f t="shared" si="48"/>
        <v>N/A</v>
      </c>
      <c r="N101" s="190">
        <v>5500</v>
      </c>
    </row>
    <row r="102" spans="1:14" x14ac:dyDescent="0.2">
      <c r="A102" s="204" t="s">
        <v>109</v>
      </c>
      <c r="B102" s="201"/>
      <c r="C102" s="102"/>
      <c r="D102" s="202"/>
      <c r="E102" s="203"/>
      <c r="F102" s="189"/>
      <c r="G102" s="99">
        <v>5400</v>
      </c>
      <c r="H102" s="99">
        <v>0</v>
      </c>
      <c r="I102" s="70">
        <f t="shared" si="46"/>
        <v>5400</v>
      </c>
      <c r="J102" s="205">
        <v>0</v>
      </c>
      <c r="K102" s="205">
        <v>0</v>
      </c>
      <c r="L102" s="67">
        <f t="shared" si="47"/>
        <v>0</v>
      </c>
      <c r="M102" s="11" t="str">
        <f t="shared" si="48"/>
        <v>N/A</v>
      </c>
      <c r="N102" s="193">
        <v>6654</v>
      </c>
    </row>
    <row r="103" spans="1:14" x14ac:dyDescent="0.2">
      <c r="A103" s="204" t="s">
        <v>110</v>
      </c>
      <c r="B103" s="201"/>
      <c r="C103" s="102"/>
      <c r="D103" s="202"/>
      <c r="E103" s="203"/>
      <c r="F103" s="189"/>
      <c r="G103" s="99">
        <v>1000</v>
      </c>
      <c r="H103" s="99">
        <v>0</v>
      </c>
      <c r="I103" s="67">
        <f t="shared" si="46"/>
        <v>1000</v>
      </c>
      <c r="J103" s="173">
        <v>0</v>
      </c>
      <c r="K103" s="206">
        <v>0</v>
      </c>
      <c r="L103" s="67">
        <f>SUM(J103:K103)</f>
        <v>0</v>
      </c>
      <c r="M103" s="11" t="str">
        <f>IFERROR(L103/H103,"N/A")</f>
        <v>N/A</v>
      </c>
      <c r="N103" s="193">
        <v>0</v>
      </c>
    </row>
    <row r="104" spans="1:14" x14ac:dyDescent="0.2">
      <c r="A104" s="204" t="s">
        <v>111</v>
      </c>
      <c r="B104" s="201"/>
      <c r="C104" s="102"/>
      <c r="D104" s="202"/>
      <c r="E104" s="203"/>
      <c r="F104" s="189"/>
      <c r="G104" s="99">
        <v>9000</v>
      </c>
      <c r="H104" s="98">
        <v>3500</v>
      </c>
      <c r="I104" s="67">
        <f t="shared" ref="I104:I105" si="49">G104-H104</f>
        <v>5500</v>
      </c>
      <c r="J104" s="173">
        <v>0</v>
      </c>
      <c r="K104" s="206">
        <v>3500</v>
      </c>
      <c r="L104" s="67">
        <f>SUM(J104:K104)</f>
        <v>3500</v>
      </c>
      <c r="M104" s="11">
        <f>IFERROR(L104/H104,"N/A")</f>
        <v>1</v>
      </c>
      <c r="N104" s="193">
        <f>L104+5529</f>
        <v>9029</v>
      </c>
    </row>
    <row r="105" spans="1:14" x14ac:dyDescent="0.2">
      <c r="A105" s="204" t="s">
        <v>112</v>
      </c>
      <c r="B105" s="201"/>
      <c r="C105" s="102"/>
      <c r="D105" s="202"/>
      <c r="E105" s="203"/>
      <c r="F105" s="189"/>
      <c r="G105" s="99">
        <v>2400</v>
      </c>
      <c r="H105" s="98">
        <v>0</v>
      </c>
      <c r="I105" s="63">
        <f t="shared" si="49"/>
        <v>2400</v>
      </c>
      <c r="J105" s="173">
        <v>0</v>
      </c>
      <c r="K105" s="173">
        <v>0</v>
      </c>
      <c r="L105" s="63">
        <f t="shared" ref="L105" si="50">SUM(J105:K105)</f>
        <v>0</v>
      </c>
      <c r="M105" s="12" t="str">
        <f t="shared" ref="M105" si="51">IFERROR(L105/H105,"N/A")</f>
        <v>N/A</v>
      </c>
      <c r="N105" s="190">
        <v>7357</v>
      </c>
    </row>
    <row r="106" spans="1:14" x14ac:dyDescent="0.2">
      <c r="A106" s="204"/>
      <c r="B106" s="201"/>
      <c r="C106" s="102"/>
      <c r="D106" s="202"/>
      <c r="E106" s="203"/>
      <c r="F106" s="189"/>
      <c r="G106" s="99">
        <v>0</v>
      </c>
      <c r="H106" s="98">
        <v>0</v>
      </c>
      <c r="I106" s="63">
        <f t="shared" si="43"/>
        <v>0</v>
      </c>
      <c r="J106" s="173">
        <v>0</v>
      </c>
      <c r="K106" s="173">
        <v>0</v>
      </c>
      <c r="L106" s="63">
        <f t="shared" ref="L106:L107" si="52">SUM(J106:K106)</f>
        <v>0</v>
      </c>
      <c r="M106" s="12" t="str">
        <f t="shared" ref="M106:M107" si="53">IFERROR(L106/H106,"N/A")</f>
        <v>N/A</v>
      </c>
      <c r="N106" s="190">
        <v>0</v>
      </c>
    </row>
    <row r="107" spans="1:14" x14ac:dyDescent="0.2">
      <c r="A107" s="204"/>
      <c r="B107" s="201"/>
      <c r="C107" s="102"/>
      <c r="D107" s="202"/>
      <c r="E107" s="203"/>
      <c r="F107" s="189"/>
      <c r="G107" s="99">
        <v>0</v>
      </c>
      <c r="H107" s="98">
        <v>0</v>
      </c>
      <c r="I107" s="67">
        <f t="shared" si="43"/>
        <v>0</v>
      </c>
      <c r="J107" s="173">
        <v>0</v>
      </c>
      <c r="K107" s="206">
        <v>0</v>
      </c>
      <c r="L107" s="67">
        <f t="shared" si="52"/>
        <v>0</v>
      </c>
      <c r="M107" s="11" t="str">
        <f t="shared" si="53"/>
        <v>N/A</v>
      </c>
      <c r="N107" s="193">
        <v>0</v>
      </c>
    </row>
    <row r="108" spans="1:14" ht="13.5" thickBot="1" x14ac:dyDescent="0.25">
      <c r="A108" s="133"/>
      <c r="B108" s="134"/>
      <c r="C108" s="197" t="s">
        <v>113</v>
      </c>
      <c r="D108" s="198"/>
      <c r="E108" s="198"/>
      <c r="F108" s="199"/>
      <c r="G108" s="68">
        <f t="shared" ref="G108:L108" si="54">SUM(G90:G107)</f>
        <v>267807</v>
      </c>
      <c r="H108" s="68">
        <f t="shared" si="54"/>
        <v>81042</v>
      </c>
      <c r="I108" s="68">
        <f t="shared" si="54"/>
        <v>186765</v>
      </c>
      <c r="J108" s="68">
        <f t="shared" si="54"/>
        <v>0</v>
      </c>
      <c r="K108" s="68">
        <f t="shared" si="54"/>
        <v>81042</v>
      </c>
      <c r="L108" s="68">
        <f t="shared" si="54"/>
        <v>81042</v>
      </c>
      <c r="M108" s="19">
        <f>IFERROR(L108/H108,"N/A")</f>
        <v>1</v>
      </c>
      <c r="N108" s="69">
        <f>SUM(N90:N107)</f>
        <v>260473</v>
      </c>
    </row>
    <row r="109" spans="1:14" ht="13.5" thickBot="1" x14ac:dyDescent="0.25"/>
    <row r="110" spans="1:14" s="163" customFormat="1" x14ac:dyDescent="0.2">
      <c r="A110" s="181" t="s">
        <v>114</v>
      </c>
      <c r="B110" s="156"/>
      <c r="C110" s="156"/>
      <c r="D110" s="156"/>
      <c r="E110" s="156"/>
      <c r="F110" s="157"/>
      <c r="G110" s="158"/>
      <c r="H110" s="158"/>
      <c r="I110" s="158"/>
      <c r="J110" s="158"/>
      <c r="K110" s="158"/>
      <c r="L110" s="158"/>
      <c r="M110" s="4"/>
      <c r="N110" s="3"/>
    </row>
    <row r="111" spans="1:14" x14ac:dyDescent="0.2">
      <c r="A111" s="159" t="s">
        <v>115</v>
      </c>
      <c r="B111" s="160"/>
      <c r="C111" s="160"/>
      <c r="D111" s="160"/>
      <c r="E111" s="160"/>
      <c r="F111" s="161"/>
      <c r="G111" s="162"/>
      <c r="H111" s="162"/>
      <c r="I111" s="162"/>
      <c r="J111" s="162"/>
      <c r="K111" s="162"/>
      <c r="L111" s="162"/>
      <c r="M111" s="6"/>
      <c r="N111" s="5"/>
    </row>
    <row r="112" spans="1:14" ht="33.75" x14ac:dyDescent="0.2">
      <c r="A112" s="182" t="s">
        <v>82</v>
      </c>
      <c r="B112" s="183"/>
      <c r="C112" s="184"/>
      <c r="D112" s="184"/>
      <c r="E112" s="184"/>
      <c r="F112" s="184"/>
      <c r="G112" s="166" t="str">
        <f>G$18</f>
        <v>TOTAL
PROGRAM
BUDGET</v>
      </c>
      <c r="H112" s="166" t="str">
        <f t="shared" ref="H112:N112" si="55">H$18</f>
        <v>HSGP GRANT
BUDGET</v>
      </c>
      <c r="I112" s="166" t="str">
        <f t="shared" si="55"/>
        <v>NON-CITY PROGRAM BUDGET</v>
      </c>
      <c r="J112" s="166" t="str">
        <f t="shared" si="55"/>
        <v>HSGP
MID-YEAR EXPEND.</v>
      </c>
      <c r="K112" s="166" t="str">
        <f t="shared" si="55"/>
        <v>HSGP
YEAR-END EXPEND.</v>
      </c>
      <c r="L112" s="166" t="str">
        <f t="shared" si="55"/>
        <v>HSGP TOTAL EXPEND.</v>
      </c>
      <c r="M112" s="18" t="str">
        <f t="shared" si="55"/>
        <v>HSGP PERCENT EXPENDED</v>
      </c>
      <c r="N112" s="92" t="str">
        <f t="shared" si="55"/>
        <v>YEAR-END
 TOTAL PROGRAM EXPEND.</v>
      </c>
    </row>
    <row r="113" spans="1:14" x14ac:dyDescent="0.2">
      <c r="A113" s="200"/>
      <c r="B113" s="201"/>
      <c r="C113" s="102"/>
      <c r="D113" s="202"/>
      <c r="E113" s="203"/>
      <c r="F113" s="189"/>
      <c r="G113" s="98">
        <v>0</v>
      </c>
      <c r="H113" s="98">
        <v>0</v>
      </c>
      <c r="I113" s="63">
        <f t="shared" ref="I113" si="56">G113-H113</f>
        <v>0</v>
      </c>
      <c r="J113" s="173">
        <v>0</v>
      </c>
      <c r="K113" s="173">
        <v>0</v>
      </c>
      <c r="L113" s="63">
        <f t="shared" ref="L113" si="57">SUM(J113:K113)</f>
        <v>0</v>
      </c>
      <c r="M113" s="12" t="str">
        <f t="shared" ref="M113" si="58">IFERROR(L113/H113,"N/A")</f>
        <v>N/A</v>
      </c>
      <c r="N113" s="190">
        <v>0</v>
      </c>
    </row>
    <row r="114" spans="1:14" x14ac:dyDescent="0.2">
      <c r="A114" s="204"/>
      <c r="B114" s="201"/>
      <c r="C114" s="102"/>
      <c r="D114" s="202"/>
      <c r="E114" s="203"/>
      <c r="F114" s="189"/>
      <c r="G114" s="98">
        <v>0</v>
      </c>
      <c r="H114" s="98">
        <v>0</v>
      </c>
      <c r="I114" s="63">
        <f t="shared" ref="I114:I115" si="59">G114-H114</f>
        <v>0</v>
      </c>
      <c r="J114" s="173">
        <v>0</v>
      </c>
      <c r="K114" s="173">
        <v>0</v>
      </c>
      <c r="L114" s="63">
        <f t="shared" ref="L114:L115" si="60">SUM(J114:K114)</f>
        <v>0</v>
      </c>
      <c r="M114" s="12" t="str">
        <f t="shared" ref="M114:M115" si="61">IFERROR(L114/H114,"N/A")</f>
        <v>N/A</v>
      </c>
      <c r="N114" s="190">
        <v>0</v>
      </c>
    </row>
    <row r="115" spans="1:14" x14ac:dyDescent="0.2">
      <c r="A115" s="204"/>
      <c r="B115" s="201"/>
      <c r="C115" s="103"/>
      <c r="D115" s="207"/>
      <c r="E115" s="208"/>
      <c r="F115" s="189"/>
      <c r="G115" s="99">
        <v>0</v>
      </c>
      <c r="H115" s="99">
        <v>0</v>
      </c>
      <c r="I115" s="70">
        <f t="shared" si="59"/>
        <v>0</v>
      </c>
      <c r="J115" s="205">
        <v>0</v>
      </c>
      <c r="K115" s="205">
        <v>0</v>
      </c>
      <c r="L115" s="67">
        <f t="shared" si="60"/>
        <v>0</v>
      </c>
      <c r="M115" s="11" t="str">
        <f t="shared" si="61"/>
        <v>N/A</v>
      </c>
      <c r="N115" s="193">
        <v>0</v>
      </c>
    </row>
    <row r="116" spans="1:14" ht="13.5" thickBot="1" x14ac:dyDescent="0.25">
      <c r="A116" s="133"/>
      <c r="B116" s="134"/>
      <c r="C116" s="197" t="s">
        <v>116</v>
      </c>
      <c r="D116" s="198"/>
      <c r="E116" s="198"/>
      <c r="F116" s="199"/>
      <c r="G116" s="68">
        <f t="shared" ref="G116:L116" si="62">SUM(G113:G115)</f>
        <v>0</v>
      </c>
      <c r="H116" s="68">
        <f t="shared" si="62"/>
        <v>0</v>
      </c>
      <c r="I116" s="68">
        <f t="shared" si="62"/>
        <v>0</v>
      </c>
      <c r="J116" s="68">
        <f t="shared" si="62"/>
        <v>0</v>
      </c>
      <c r="K116" s="68">
        <f t="shared" si="62"/>
        <v>0</v>
      </c>
      <c r="L116" s="68">
        <f t="shared" si="62"/>
        <v>0</v>
      </c>
      <c r="M116" s="19" t="str">
        <f>IFERROR(L116/H116,"N/A")</f>
        <v>N/A</v>
      </c>
      <c r="N116" s="69">
        <f>SUM(N113:N115)</f>
        <v>0</v>
      </c>
    </row>
    <row r="117" spans="1:14" ht="13.5" thickBot="1" x14ac:dyDescent="0.25"/>
    <row r="118" spans="1:14" s="163" customFormat="1" x14ac:dyDescent="0.2">
      <c r="A118" s="181" t="s">
        <v>117</v>
      </c>
      <c r="B118" s="156"/>
      <c r="C118" s="156"/>
      <c r="D118" s="156"/>
      <c r="E118" s="156"/>
      <c r="F118" s="157"/>
      <c r="G118" s="158"/>
      <c r="H118" s="158"/>
      <c r="I118" s="158"/>
      <c r="J118" s="158"/>
      <c r="K118" s="158"/>
      <c r="L118" s="158"/>
      <c r="M118" s="4"/>
      <c r="N118" s="3"/>
    </row>
    <row r="119" spans="1:14" x14ac:dyDescent="0.2">
      <c r="A119" s="159" t="s">
        <v>118</v>
      </c>
      <c r="B119" s="160"/>
      <c r="C119" s="160"/>
      <c r="D119" s="160"/>
      <c r="E119" s="160"/>
      <c r="F119" s="161"/>
      <c r="G119" s="162"/>
      <c r="H119" s="162"/>
      <c r="I119" s="162"/>
      <c r="J119" s="162"/>
      <c r="K119" s="162"/>
      <c r="L119" s="162"/>
      <c r="M119" s="6"/>
      <c r="N119" s="5"/>
    </row>
    <row r="120" spans="1:14" ht="33.75" x14ac:dyDescent="0.2">
      <c r="A120" s="182" t="s">
        <v>82</v>
      </c>
      <c r="B120" s="183"/>
      <c r="C120" s="184"/>
      <c r="D120" s="184"/>
      <c r="E120" s="184"/>
      <c r="F120" s="184"/>
      <c r="G120" s="166" t="str">
        <f>G$18</f>
        <v>TOTAL
PROGRAM
BUDGET</v>
      </c>
      <c r="H120" s="166" t="str">
        <f t="shared" ref="H120:N120" si="63">H$18</f>
        <v>HSGP GRANT
BUDGET</v>
      </c>
      <c r="I120" s="166" t="str">
        <f t="shared" si="63"/>
        <v>NON-CITY PROGRAM BUDGET</v>
      </c>
      <c r="J120" s="166" t="str">
        <f t="shared" si="63"/>
        <v>HSGP
MID-YEAR EXPEND.</v>
      </c>
      <c r="K120" s="166" t="str">
        <f t="shared" si="63"/>
        <v>HSGP
YEAR-END EXPEND.</v>
      </c>
      <c r="L120" s="166" t="str">
        <f t="shared" si="63"/>
        <v>HSGP TOTAL EXPEND.</v>
      </c>
      <c r="M120" s="18" t="str">
        <f t="shared" si="63"/>
        <v>HSGP PERCENT EXPENDED</v>
      </c>
      <c r="N120" s="92" t="str">
        <f t="shared" si="63"/>
        <v>YEAR-END
 TOTAL PROGRAM EXPEND.</v>
      </c>
    </row>
    <row r="121" spans="1:14" x14ac:dyDescent="0.2">
      <c r="A121" s="209"/>
      <c r="B121" s="201"/>
      <c r="C121" s="102"/>
      <c r="D121" s="202"/>
      <c r="E121" s="203"/>
      <c r="F121" s="189"/>
      <c r="G121" s="98">
        <v>0</v>
      </c>
      <c r="H121" s="98">
        <v>0</v>
      </c>
      <c r="I121" s="63">
        <f t="shared" ref="I121:I123" si="64">G121-H121</f>
        <v>0</v>
      </c>
      <c r="J121" s="173">
        <v>0</v>
      </c>
      <c r="K121" s="173">
        <v>0</v>
      </c>
      <c r="L121" s="63">
        <f t="shared" ref="L121:L123" si="65">SUM(J121:K121)</f>
        <v>0</v>
      </c>
      <c r="M121" s="12" t="str">
        <f t="shared" ref="M121:M123" si="66">IFERROR(L121/H121,"N/A")</f>
        <v>N/A</v>
      </c>
      <c r="N121" s="190">
        <v>0</v>
      </c>
    </row>
    <row r="122" spans="1:14" x14ac:dyDescent="0.2">
      <c r="A122" s="204"/>
      <c r="B122" s="201"/>
      <c r="C122" s="102"/>
      <c r="D122" s="202"/>
      <c r="E122" s="203"/>
      <c r="F122" s="189"/>
      <c r="G122" s="98">
        <v>0</v>
      </c>
      <c r="H122" s="98">
        <v>0</v>
      </c>
      <c r="I122" s="63">
        <f t="shared" si="64"/>
        <v>0</v>
      </c>
      <c r="J122" s="173">
        <v>0</v>
      </c>
      <c r="K122" s="173">
        <v>0</v>
      </c>
      <c r="L122" s="63">
        <f t="shared" si="65"/>
        <v>0</v>
      </c>
      <c r="M122" s="12" t="str">
        <f t="shared" si="66"/>
        <v>N/A</v>
      </c>
      <c r="N122" s="190">
        <v>0</v>
      </c>
    </row>
    <row r="123" spans="1:14" x14ac:dyDescent="0.2">
      <c r="A123" s="204"/>
      <c r="B123" s="201"/>
      <c r="C123" s="103"/>
      <c r="D123" s="207"/>
      <c r="E123" s="208"/>
      <c r="F123" s="189"/>
      <c r="G123" s="98">
        <v>0</v>
      </c>
      <c r="H123" s="98">
        <v>0</v>
      </c>
      <c r="I123" s="63">
        <f t="shared" si="64"/>
        <v>0</v>
      </c>
      <c r="J123" s="173">
        <v>0</v>
      </c>
      <c r="K123" s="173">
        <v>0</v>
      </c>
      <c r="L123" s="63">
        <f t="shared" si="65"/>
        <v>0</v>
      </c>
      <c r="M123" s="12" t="str">
        <f t="shared" si="66"/>
        <v>N/A</v>
      </c>
      <c r="N123" s="190">
        <v>0</v>
      </c>
    </row>
    <row r="124" spans="1:14" ht="13.5" thickBot="1" x14ac:dyDescent="0.25">
      <c r="A124" s="133"/>
      <c r="B124" s="134"/>
      <c r="C124" s="197" t="s">
        <v>119</v>
      </c>
      <c r="D124" s="198"/>
      <c r="E124" s="198"/>
      <c r="F124" s="199"/>
      <c r="G124" s="68">
        <f t="shared" ref="G124:L124" si="67">SUM(G121:G123)</f>
        <v>0</v>
      </c>
      <c r="H124" s="68">
        <f t="shared" si="67"/>
        <v>0</v>
      </c>
      <c r="I124" s="68">
        <f t="shared" si="67"/>
        <v>0</v>
      </c>
      <c r="J124" s="68">
        <f t="shared" si="67"/>
        <v>0</v>
      </c>
      <c r="K124" s="68">
        <f t="shared" si="67"/>
        <v>0</v>
      </c>
      <c r="L124" s="68">
        <f t="shared" si="67"/>
        <v>0</v>
      </c>
      <c r="M124" s="19" t="str">
        <f>IFERROR(L124/H124,"N/A")</f>
        <v>N/A</v>
      </c>
      <c r="N124" s="69">
        <f>SUM(N121:N123)</f>
        <v>0</v>
      </c>
    </row>
    <row r="125" spans="1:14" ht="13.5" thickBot="1" x14ac:dyDescent="0.25"/>
    <row r="126" spans="1:14" s="163" customFormat="1" x14ac:dyDescent="0.2">
      <c r="A126" s="181" t="s">
        <v>120</v>
      </c>
      <c r="B126" s="156"/>
      <c r="C126" s="156"/>
      <c r="D126" s="156"/>
      <c r="E126" s="156"/>
      <c r="F126" s="157"/>
      <c r="G126" s="158"/>
      <c r="H126" s="158"/>
      <c r="I126" s="158"/>
      <c r="J126" s="158"/>
      <c r="K126" s="158"/>
      <c r="L126" s="158"/>
      <c r="M126" s="4"/>
      <c r="N126" s="3"/>
    </row>
    <row r="127" spans="1:14" s="163" customFormat="1" ht="11.25" x14ac:dyDescent="0.2">
      <c r="A127" s="159" t="s">
        <v>121</v>
      </c>
      <c r="B127" s="210"/>
      <c r="C127" s="210"/>
      <c r="D127" s="210"/>
      <c r="E127" s="210"/>
      <c r="F127" s="161"/>
      <c r="G127" s="161"/>
      <c r="H127" s="161"/>
      <c r="I127" s="161"/>
      <c r="J127" s="161"/>
      <c r="K127" s="161"/>
      <c r="L127" s="161"/>
      <c r="M127" s="55"/>
      <c r="N127" s="211"/>
    </row>
    <row r="128" spans="1:14" s="163" customFormat="1" ht="11.25" x14ac:dyDescent="0.2">
      <c r="A128" s="212" t="s">
        <v>122</v>
      </c>
      <c r="B128" s="210"/>
      <c r="C128" s="210"/>
      <c r="D128" s="210"/>
      <c r="E128" s="210"/>
      <c r="F128" s="161"/>
      <c r="G128" s="161"/>
      <c r="H128" s="161"/>
      <c r="I128" s="161"/>
      <c r="J128" s="161"/>
      <c r="K128" s="161"/>
      <c r="L128" s="161"/>
      <c r="M128" s="55"/>
      <c r="N128" s="211"/>
    </row>
    <row r="129" spans="1:14" s="163" customFormat="1" ht="12" x14ac:dyDescent="0.2">
      <c r="A129" s="213" t="s">
        <v>123</v>
      </c>
      <c r="B129" s="210"/>
      <c r="C129" s="210"/>
      <c r="D129" s="210"/>
      <c r="E129" s="210"/>
      <c r="F129" s="210"/>
      <c r="G129" s="20"/>
      <c r="H129" s="20"/>
      <c r="I129" s="20"/>
      <c r="J129" s="20"/>
      <c r="K129" s="20"/>
      <c r="L129" s="20"/>
      <c r="M129" s="21"/>
      <c r="N129" s="22"/>
    </row>
    <row r="130" spans="1:14" ht="39.75" customHeight="1" thickBot="1" x14ac:dyDescent="0.25">
      <c r="A130" s="182" t="s">
        <v>82</v>
      </c>
      <c r="B130" s="183"/>
      <c r="C130" s="184"/>
      <c r="D130" s="184"/>
      <c r="E130" s="184"/>
      <c r="F130" s="184"/>
      <c r="G130" s="166" t="str">
        <f>G$18</f>
        <v>TOTAL
PROGRAM
BUDGET</v>
      </c>
      <c r="H130" s="166" t="str">
        <f t="shared" ref="H130:N130" si="68">H$18</f>
        <v>HSGP GRANT
BUDGET</v>
      </c>
      <c r="I130" s="166" t="str">
        <f t="shared" si="68"/>
        <v>NON-CITY PROGRAM BUDGET</v>
      </c>
      <c r="J130" s="166" t="str">
        <f t="shared" si="68"/>
        <v>HSGP
MID-YEAR EXPEND.</v>
      </c>
      <c r="K130" s="166" t="str">
        <f t="shared" si="68"/>
        <v>HSGP
YEAR-END EXPEND.</v>
      </c>
      <c r="L130" s="166" t="str">
        <f t="shared" si="68"/>
        <v>HSGP TOTAL EXPEND.</v>
      </c>
      <c r="M130" s="18" t="str">
        <f t="shared" si="68"/>
        <v>HSGP PERCENT EXPENDED</v>
      </c>
      <c r="N130" s="92" t="str">
        <f t="shared" si="68"/>
        <v>YEAR-END
 TOTAL PROGRAM EXPEND.</v>
      </c>
    </row>
    <row r="131" spans="1:14" ht="13.5" thickBot="1" x14ac:dyDescent="0.25">
      <c r="A131" s="214" t="s">
        <v>124</v>
      </c>
      <c r="B131" s="215"/>
      <c r="C131" s="104"/>
      <c r="D131" s="189"/>
      <c r="E131" s="216" t="s">
        <v>125</v>
      </c>
      <c r="F131" s="217">
        <f>IFERROR(H133/H135,"N/A")</f>
        <v>0</v>
      </c>
      <c r="G131" s="99">
        <v>89206</v>
      </c>
      <c r="H131" s="99">
        <v>0</v>
      </c>
      <c r="I131" s="70">
        <f>G131-H131</f>
        <v>89206</v>
      </c>
      <c r="J131" s="205">
        <v>0</v>
      </c>
      <c r="K131" s="205">
        <v>0</v>
      </c>
      <c r="L131" s="63">
        <f>SUM(J131:K131)</f>
        <v>0</v>
      </c>
      <c r="M131" s="12" t="str">
        <f>IFERROR(L131/H131,"N/A")</f>
        <v>N/A</v>
      </c>
      <c r="N131" s="190">
        <v>140734</v>
      </c>
    </row>
    <row r="132" spans="1:14" ht="13.5" thickBot="1" x14ac:dyDescent="0.25">
      <c r="A132" s="218"/>
      <c r="B132" s="215"/>
      <c r="C132" s="105"/>
      <c r="D132" s="189"/>
      <c r="E132" s="216"/>
      <c r="F132" s="217"/>
      <c r="G132" s="99">
        <v>0</v>
      </c>
      <c r="H132" s="99">
        <v>0</v>
      </c>
      <c r="I132" s="70">
        <f t="shared" ref="I132" si="69">G132-H132</f>
        <v>0</v>
      </c>
      <c r="J132" s="205">
        <v>0</v>
      </c>
      <c r="K132" s="205">
        <v>0</v>
      </c>
      <c r="L132" s="70">
        <f>SUM(J132:K132)</f>
        <v>0</v>
      </c>
      <c r="M132" s="17" t="str">
        <f>IFERROR(L132/H132,"N/A")</f>
        <v>N/A</v>
      </c>
      <c r="N132" s="219">
        <v>0</v>
      </c>
    </row>
    <row r="133" spans="1:14" ht="13.5" thickBot="1" x14ac:dyDescent="0.25">
      <c r="A133" s="133"/>
      <c r="B133" s="134"/>
      <c r="C133" s="197" t="s">
        <v>126</v>
      </c>
      <c r="D133" s="198"/>
      <c r="E133" s="198"/>
      <c r="F133" s="220"/>
      <c r="G133" s="71">
        <f>SUM(G131:G132)</f>
        <v>89206</v>
      </c>
      <c r="H133" s="71">
        <f>SUM(H131:H132)</f>
        <v>0</v>
      </c>
      <c r="I133" s="71">
        <f>SUM(I131:I132)</f>
        <v>89206</v>
      </c>
      <c r="J133" s="71">
        <f t="shared" ref="J133:L133" si="70">SUM(J131:J132)</f>
        <v>0</v>
      </c>
      <c r="K133" s="71">
        <f t="shared" si="70"/>
        <v>0</v>
      </c>
      <c r="L133" s="71">
        <f t="shared" si="70"/>
        <v>0</v>
      </c>
      <c r="M133" s="62" t="str">
        <f>IFERROR(L133/H133,"N/A")</f>
        <v>N/A</v>
      </c>
      <c r="N133" s="72">
        <f>SUM(N131:N132)</f>
        <v>140734</v>
      </c>
    </row>
    <row r="134" spans="1:14" ht="13.5" thickBot="1" x14ac:dyDescent="0.25"/>
    <row r="135" spans="1:14" ht="15.75" thickBot="1" x14ac:dyDescent="0.3">
      <c r="A135" s="221"/>
      <c r="B135" s="222"/>
      <c r="C135" s="223" t="s">
        <v>127</v>
      </c>
      <c r="D135" s="222"/>
      <c r="E135" s="222"/>
      <c r="F135" s="224"/>
      <c r="G135" s="73">
        <f t="shared" ref="G135:L135" si="71">SUM(G133,G124,G116,G108,G85,G77,G62)</f>
        <v>1082997.1099999999</v>
      </c>
      <c r="H135" s="73">
        <f t="shared" si="71"/>
        <v>696871.85</v>
      </c>
      <c r="I135" s="73">
        <f t="shared" si="71"/>
        <v>386125.26</v>
      </c>
      <c r="J135" s="73">
        <f t="shared" si="71"/>
        <v>293495</v>
      </c>
      <c r="K135" s="73">
        <f t="shared" si="71"/>
        <v>403377</v>
      </c>
      <c r="L135" s="73">
        <f t="shared" si="71"/>
        <v>696872</v>
      </c>
      <c r="M135" s="2">
        <f>IFERROR(L135/H135,"N/A")</f>
        <v>1.0000002152476097</v>
      </c>
      <c r="N135" s="74">
        <f>SUM(N133,N124,N116,N108,N85,N77,N62)</f>
        <v>1096641</v>
      </c>
    </row>
    <row r="136" spans="1:14" ht="13.5" thickBot="1" x14ac:dyDescent="0.25">
      <c r="A136" s="111"/>
      <c r="F136" s="31"/>
    </row>
    <row r="137" spans="1:14" x14ac:dyDescent="0.2">
      <c r="A137" s="326" t="s">
        <v>128</v>
      </c>
      <c r="B137" s="327"/>
      <c r="C137" s="327"/>
      <c r="D137" s="327"/>
      <c r="E137" s="327"/>
      <c r="F137" s="327"/>
      <c r="G137" s="327"/>
      <c r="H137" s="327"/>
      <c r="I137" s="327"/>
      <c r="J137" s="327"/>
      <c r="K137" s="327"/>
      <c r="L137" s="327"/>
      <c r="M137" s="327"/>
      <c r="N137" s="328"/>
    </row>
    <row r="138" spans="1:14" ht="13.5" thickBot="1" x14ac:dyDescent="0.25">
      <c r="A138" s="329"/>
      <c r="B138" s="330"/>
      <c r="C138" s="330"/>
      <c r="D138" s="330"/>
      <c r="E138" s="330"/>
      <c r="F138" s="330"/>
      <c r="G138" s="330"/>
      <c r="H138" s="330"/>
      <c r="I138" s="330"/>
      <c r="J138" s="330"/>
      <c r="K138" s="330"/>
      <c r="L138" s="330"/>
      <c r="M138" s="330"/>
      <c r="N138" s="331"/>
    </row>
  </sheetData>
  <sheetProtection algorithmName="SHA-512" hashValue="zhkBQt4iKvrmw/4MoKNJ0D/1paX+3+TLu2DLqLyZX/xye/rGs/Rx5ri/XlHAgssvUe/0VWhDfdwRzSdTZloJ5A==" saltValue="UUF8MFs82n7tSwv7Ggf9JQ==" spinCount="100000" sheet="1" objects="1" scenarios="1"/>
  <mergeCells count="8">
    <mergeCell ref="A15:N15"/>
    <mergeCell ref="A137:N138"/>
    <mergeCell ref="A5:N5"/>
    <mergeCell ref="A6:N6"/>
    <mergeCell ref="A10:N10"/>
    <mergeCell ref="A13:N13"/>
    <mergeCell ref="A14:N14"/>
    <mergeCell ref="A11:N11"/>
  </mergeCells>
  <dataValidations count="6">
    <dataValidation type="list" allowBlank="1" showInputMessage="1" showErrorMessage="1" sqref="C60:C61" xr:uid="{E8917A60-1419-4F9A-B6C6-A810ABD61BD0}">
      <formula1>$C$40:$C$42</formula1>
    </dataValidation>
    <dataValidation type="list" allowBlank="1" showInputMessage="1" showErrorMessage="1" sqref="B23" xr:uid="{7E84088A-DFF0-4C4F-BC95-9EB1D5BF4294}">
      <formula1>$A$40:$A$42</formula1>
    </dataValidation>
    <dataValidation type="decimal" errorStyle="warning" allowBlank="1" showInputMessage="1" showErrorMessage="1" errorTitle="VARIANCE REPORT REQUIRED" error="Percentages below 90% or over 110% require a brief explanation in the VARIANCE REPORT/NOTES column." sqref="M19:M26 M39:M41" xr:uid="{8E8C12C1-7DF3-4511-A6ED-95B68156305D}">
      <formula1>0.9</formula1>
      <formula2>1.1</formula2>
    </dataValidation>
    <dataValidation type="decimal" errorStyle="warning" allowBlank="1" showErrorMessage="1" errorTitle="DOCUMENTATION REQUIRED" error="Rates between 10-15%: please provide either Cost Allocation Plan OR Federally-approved Indirect Cost Rate_x000a__x000a_Rates over 15%: please provide Federally-approved Indirect Cost Rate" sqref="F131:F132" xr:uid="{4496E346-E54B-4131-8896-07DE0B6BE27F}">
      <formula1>0</formula1>
      <formula2>0.15</formula2>
    </dataValidation>
    <dataValidation type="list" allowBlank="1" showInputMessage="1" showErrorMessage="1" sqref="C48:C59" xr:uid="{7D3329FF-CC4D-4A46-86BB-51AE24E339E0}">
      <formula1>$C$19:$C$21</formula1>
    </dataValidation>
    <dataValidation type="decimal" errorStyle="warning" allowBlank="1" showInputMessage="1" showErrorMessage="1" errorTitle="VARIANCE REPORT REQUIRED" error="Percentages below 90% or above 110% require an explanation in the VARIANCE REPORT/NOTES column." sqref="M48:M61" xr:uid="{8E534A88-170D-4D7E-81D6-86EEB1903CF5}">
      <formula1>0.9</formula1>
      <formula2>1.1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DBB9-4966-4B79-9CA1-60FCFD6846E2}">
  <sheetPr>
    <tabColor rgb="FFFFC000"/>
  </sheetPr>
  <dimension ref="A1:N69"/>
  <sheetViews>
    <sheetView zoomScaleNormal="100" workbookViewId="0">
      <selection sqref="A1:XFD1048576"/>
    </sheetView>
  </sheetViews>
  <sheetFormatPr defaultColWidth="8.85546875" defaultRowHeight="12.75" x14ac:dyDescent="0.2"/>
  <cols>
    <col min="1" max="1" width="53.7109375" style="262" customWidth="1"/>
    <col min="2" max="8" width="19.7109375" style="263" customWidth="1"/>
    <col min="9" max="11" width="17.28515625" style="229" customWidth="1"/>
    <col min="12" max="12" width="17.140625" style="117" customWidth="1"/>
    <col min="13" max="13" width="14.5703125" style="117" bestFit="1" customWidth="1"/>
    <col min="14" max="14" width="16.85546875" style="117" bestFit="1" customWidth="1"/>
    <col min="15" max="16384" width="8.85546875" style="117"/>
  </cols>
  <sheetData>
    <row r="1" spans="1:11" ht="18" x14ac:dyDescent="0.2">
      <c r="A1" s="225" t="s">
        <v>14</v>
      </c>
      <c r="B1" s="226"/>
      <c r="C1" s="227"/>
      <c r="D1" s="228"/>
      <c r="E1" s="228"/>
      <c r="F1" s="228"/>
      <c r="G1" s="228"/>
      <c r="H1" s="228"/>
    </row>
    <row r="2" spans="1:11" ht="18" x14ac:dyDescent="0.2">
      <c r="A2" s="225" t="s">
        <v>129</v>
      </c>
      <c r="B2" s="230"/>
      <c r="C2" s="230"/>
      <c r="D2" s="231"/>
      <c r="E2" s="231"/>
      <c r="F2" s="231"/>
      <c r="G2" s="231"/>
      <c r="H2" s="231"/>
      <c r="I2" s="230"/>
      <c r="J2" s="230"/>
      <c r="K2" s="230"/>
    </row>
    <row r="3" spans="1:11" ht="18" x14ac:dyDescent="0.2">
      <c r="A3" s="225"/>
      <c r="B3" s="230"/>
      <c r="C3" s="230"/>
      <c r="D3" s="231"/>
      <c r="E3" s="231"/>
      <c r="F3" s="231"/>
      <c r="G3" s="231"/>
      <c r="H3" s="231"/>
      <c r="I3" s="230"/>
      <c r="J3" s="230"/>
      <c r="K3" s="230"/>
    </row>
    <row r="4" spans="1:11" ht="18" x14ac:dyDescent="0.2">
      <c r="A4" s="232" t="s">
        <v>130</v>
      </c>
      <c r="B4" s="230"/>
      <c r="C4" s="230"/>
      <c r="D4" s="231"/>
      <c r="E4" s="231"/>
      <c r="F4" s="231"/>
      <c r="G4" s="231"/>
      <c r="H4" s="231"/>
      <c r="I4" s="230"/>
      <c r="J4" s="230"/>
      <c r="K4" s="230"/>
    </row>
    <row r="5" spans="1:11" ht="14.25" customHeight="1" x14ac:dyDescent="0.2">
      <c r="A5" s="233" t="s">
        <v>131</v>
      </c>
      <c r="B5" s="234"/>
      <c r="C5" s="234"/>
      <c r="D5" s="234"/>
      <c r="E5" s="234"/>
      <c r="F5" s="234"/>
      <c r="G5" s="235"/>
      <c r="H5" s="234"/>
      <c r="I5" s="234"/>
      <c r="J5" s="234"/>
    </row>
    <row r="6" spans="1:11" ht="14.25" customHeight="1" x14ac:dyDescent="0.2">
      <c r="A6" s="233" t="s">
        <v>132</v>
      </c>
      <c r="B6" s="234"/>
      <c r="C6" s="234"/>
      <c r="D6" s="234"/>
      <c r="E6" s="234"/>
      <c r="F6" s="234"/>
      <c r="G6" s="235"/>
      <c r="H6" s="234"/>
      <c r="I6" s="234"/>
      <c r="J6" s="234"/>
    </row>
    <row r="7" spans="1:11" ht="14.25" customHeight="1" x14ac:dyDescent="0.2">
      <c r="A7" s="236"/>
      <c r="B7" s="234"/>
      <c r="C7" s="234"/>
      <c r="D7" s="234"/>
      <c r="E7" s="234"/>
      <c r="F7" s="234"/>
      <c r="G7" s="235"/>
      <c r="H7" s="234"/>
      <c r="I7" s="234"/>
      <c r="J7" s="234"/>
    </row>
    <row r="8" spans="1:11" s="233" customFormat="1" ht="30" x14ac:dyDescent="0.2">
      <c r="A8" s="237" t="s">
        <v>133</v>
      </c>
      <c r="B8" s="238" t="s">
        <v>134</v>
      </c>
      <c r="C8" s="238" t="s">
        <v>135</v>
      </c>
      <c r="D8" s="238" t="s">
        <v>136</v>
      </c>
      <c r="E8" s="236"/>
      <c r="F8" s="236"/>
      <c r="H8" s="236"/>
      <c r="J8" s="236"/>
      <c r="K8" s="236"/>
    </row>
    <row r="9" spans="1:11" s="233" customFormat="1" ht="14.25" x14ac:dyDescent="0.2">
      <c r="A9" s="239" t="s">
        <v>137</v>
      </c>
      <c r="B9" s="240">
        <v>1050</v>
      </c>
      <c r="C9" s="241">
        <v>515</v>
      </c>
      <c r="D9" s="241">
        <v>845</v>
      </c>
      <c r="E9" s="236"/>
      <c r="F9" s="236"/>
      <c r="G9" s="236"/>
      <c r="H9" s="236"/>
      <c r="J9" s="236"/>
      <c r="K9" s="236"/>
    </row>
    <row r="10" spans="1:11" s="233" customFormat="1" ht="14.25" x14ac:dyDescent="0.2">
      <c r="A10" s="239" t="s">
        <v>138</v>
      </c>
      <c r="B10" s="240">
        <v>920</v>
      </c>
      <c r="C10" s="241">
        <v>479</v>
      </c>
      <c r="D10" s="241">
        <v>793</v>
      </c>
      <c r="E10" s="236"/>
      <c r="F10" s="236"/>
      <c r="G10" s="236"/>
      <c r="H10" s="236"/>
      <c r="J10" s="236"/>
      <c r="K10" s="236"/>
    </row>
    <row r="11" spans="1:11" s="233" customFormat="1" ht="14.25" x14ac:dyDescent="0.2">
      <c r="A11" s="239" t="s">
        <v>139</v>
      </c>
      <c r="B11" s="236"/>
      <c r="C11" s="241">
        <v>479</v>
      </c>
      <c r="D11" s="241">
        <v>793</v>
      </c>
      <c r="E11" s="236"/>
      <c r="F11" s="236"/>
      <c r="G11" s="236"/>
      <c r="H11" s="236"/>
      <c r="J11" s="236"/>
      <c r="K11" s="236"/>
    </row>
    <row r="12" spans="1:11" s="233" customFormat="1" ht="14.25" x14ac:dyDescent="0.2">
      <c r="A12" s="239" t="s">
        <v>140</v>
      </c>
      <c r="B12" s="236"/>
      <c r="C12" s="241">
        <v>3</v>
      </c>
      <c r="D12" s="241">
        <v>3</v>
      </c>
      <c r="E12" s="236"/>
      <c r="F12" s="236"/>
      <c r="G12" s="236"/>
      <c r="H12" s="236"/>
      <c r="J12" s="236"/>
      <c r="K12" s="236"/>
    </row>
    <row r="13" spans="1:11" s="233" customFormat="1" ht="14.25" x14ac:dyDescent="0.2">
      <c r="A13" s="239" t="s">
        <v>141</v>
      </c>
      <c r="B13" s="236"/>
      <c r="C13" s="241">
        <v>161</v>
      </c>
      <c r="D13" s="241">
        <v>263</v>
      </c>
      <c r="E13" s="236"/>
      <c r="F13" s="236"/>
      <c r="G13" s="236"/>
      <c r="H13" s="236"/>
      <c r="J13" s="236"/>
      <c r="K13" s="236"/>
    </row>
    <row r="14" spans="1:11" s="233" customFormat="1" ht="14.25" x14ac:dyDescent="0.2">
      <c r="A14" s="239" t="s">
        <v>142</v>
      </c>
      <c r="B14" s="236"/>
      <c r="C14" s="241">
        <v>27</v>
      </c>
      <c r="D14" s="241">
        <v>36</v>
      </c>
      <c r="E14" s="236"/>
      <c r="F14" s="236"/>
      <c r="G14" s="236"/>
      <c r="H14" s="236"/>
      <c r="J14" s="236"/>
      <c r="K14" s="236"/>
    </row>
    <row r="15" spans="1:11" s="233" customFormat="1" ht="14.25" x14ac:dyDescent="0.2">
      <c r="A15" s="239" t="s">
        <v>143</v>
      </c>
      <c r="B15" s="236"/>
      <c r="C15" s="241">
        <v>30</v>
      </c>
      <c r="D15" s="241">
        <v>50</v>
      </c>
      <c r="E15" s="236"/>
      <c r="F15" s="236"/>
      <c r="G15" s="236"/>
      <c r="H15" s="236"/>
      <c r="J15" s="236"/>
      <c r="K15" s="236"/>
    </row>
    <row r="16" spans="1:11" s="233" customFormat="1" ht="14.25" x14ac:dyDescent="0.2">
      <c r="A16" s="242"/>
      <c r="B16" s="243"/>
      <c r="C16" s="243"/>
      <c r="D16" s="243"/>
      <c r="F16" s="236"/>
      <c r="G16" s="236"/>
      <c r="H16" s="243"/>
      <c r="I16" s="243"/>
    </row>
    <row r="17" spans="1:11" s="233" customFormat="1" ht="14.25" x14ac:dyDescent="0.2">
      <c r="A17" s="242"/>
      <c r="B17" s="243"/>
      <c r="C17" s="243"/>
      <c r="D17" s="243"/>
      <c r="F17" s="236"/>
      <c r="G17" s="236"/>
      <c r="H17" s="243"/>
      <c r="I17" s="243"/>
    </row>
    <row r="18" spans="1:11" s="233" customFormat="1" ht="16.5" customHeight="1" x14ac:dyDescent="0.2">
      <c r="A18" s="346" t="s">
        <v>144</v>
      </c>
      <c r="B18" s="348" t="s">
        <v>135</v>
      </c>
      <c r="C18" s="349"/>
      <c r="D18" s="350"/>
      <c r="E18" s="348" t="s">
        <v>136</v>
      </c>
      <c r="F18" s="349"/>
      <c r="G18" s="350"/>
    </row>
    <row r="19" spans="1:11" s="233" customFormat="1" ht="45" x14ac:dyDescent="0.2">
      <c r="A19" s="346"/>
      <c r="B19" s="238" t="s">
        <v>145</v>
      </c>
      <c r="C19" s="238" t="s">
        <v>146</v>
      </c>
      <c r="D19" s="238" t="s">
        <v>147</v>
      </c>
      <c r="E19" s="238" t="s">
        <v>145</v>
      </c>
      <c r="F19" s="238" t="s">
        <v>146</v>
      </c>
      <c r="G19" s="238" t="s">
        <v>147</v>
      </c>
      <c r="H19" s="236"/>
    </row>
    <row r="20" spans="1:11" s="233" customFormat="1" ht="14.25" x14ac:dyDescent="0.2">
      <c r="A20" s="239" t="s">
        <v>148</v>
      </c>
      <c r="B20" s="241"/>
      <c r="C20" s="241"/>
      <c r="D20" s="241">
        <v>8</v>
      </c>
      <c r="E20" s="241"/>
      <c r="F20" s="241"/>
      <c r="G20" s="241">
        <v>12</v>
      </c>
      <c r="H20" s="236"/>
    </row>
    <row r="21" spans="1:11" s="233" customFormat="1" ht="14.25" x14ac:dyDescent="0.2">
      <c r="A21" s="239" t="s">
        <v>149</v>
      </c>
      <c r="B21" s="241"/>
      <c r="C21" s="241"/>
      <c r="D21" s="241">
        <v>17</v>
      </c>
      <c r="E21" s="241"/>
      <c r="F21" s="241"/>
      <c r="G21" s="241">
        <v>22</v>
      </c>
      <c r="H21" s="236"/>
    </row>
    <row r="22" spans="1:11" s="233" customFormat="1" ht="14.25" x14ac:dyDescent="0.2">
      <c r="A22" s="239" t="s">
        <v>150</v>
      </c>
      <c r="B22" s="241"/>
      <c r="C22" s="241"/>
      <c r="D22" s="241">
        <v>75</v>
      </c>
      <c r="E22" s="241"/>
      <c r="F22" s="241"/>
      <c r="G22" s="241">
        <v>114</v>
      </c>
      <c r="H22" s="236"/>
    </row>
    <row r="23" spans="1:11" s="233" customFormat="1" ht="14.25" x14ac:dyDescent="0.2">
      <c r="A23" s="239" t="s">
        <v>151</v>
      </c>
      <c r="B23" s="241"/>
      <c r="C23" s="241"/>
      <c r="D23" s="241">
        <v>2</v>
      </c>
      <c r="E23" s="241"/>
      <c r="F23" s="241"/>
      <c r="G23" s="241">
        <v>3</v>
      </c>
      <c r="H23" s="236"/>
    </row>
    <row r="24" spans="1:11" s="233" customFormat="1" ht="14.25" x14ac:dyDescent="0.2">
      <c r="A24" s="239" t="s">
        <v>152</v>
      </c>
      <c r="B24" s="241"/>
      <c r="C24" s="241"/>
      <c r="D24" s="241">
        <v>236</v>
      </c>
      <c r="E24" s="241"/>
      <c r="F24" s="241"/>
      <c r="G24" s="241">
        <v>381</v>
      </c>
      <c r="H24" s="236"/>
    </row>
    <row r="25" spans="1:11" s="233" customFormat="1" ht="14.25" x14ac:dyDescent="0.2">
      <c r="A25" s="239" t="s">
        <v>153</v>
      </c>
      <c r="B25" s="241"/>
      <c r="C25" s="241"/>
      <c r="D25" s="241">
        <v>25</v>
      </c>
      <c r="E25" s="241"/>
      <c r="F25" s="241"/>
      <c r="G25" s="241">
        <v>39</v>
      </c>
      <c r="H25" s="236"/>
    </row>
    <row r="26" spans="1:11" s="233" customFormat="1" ht="14.25" x14ac:dyDescent="0.2">
      <c r="A26" s="239" t="s">
        <v>154</v>
      </c>
      <c r="B26" s="241">
        <v>77</v>
      </c>
      <c r="C26" s="241"/>
      <c r="D26" s="241">
        <v>27</v>
      </c>
      <c r="E26" s="241">
        <v>114</v>
      </c>
      <c r="F26" s="241"/>
      <c r="G26" s="241">
        <v>56</v>
      </c>
      <c r="H26" s="236"/>
    </row>
    <row r="27" spans="1:11" s="233" customFormat="1" ht="14.25" x14ac:dyDescent="0.2">
      <c r="A27" s="239" t="s">
        <v>147</v>
      </c>
      <c r="B27" s="241"/>
      <c r="C27" s="241"/>
      <c r="D27" s="241">
        <v>12</v>
      </c>
      <c r="E27" s="241"/>
      <c r="F27" s="241"/>
      <c r="G27" s="241">
        <v>52</v>
      </c>
      <c r="H27" s="236"/>
    </row>
    <row r="28" spans="1:11" s="233" customFormat="1" ht="15" x14ac:dyDescent="0.2">
      <c r="A28" s="244" t="s">
        <v>138</v>
      </c>
      <c r="B28" s="245">
        <f>SUM(B20:B27)</f>
        <v>77</v>
      </c>
      <c r="C28" s="245">
        <f t="shared" ref="C28:E28" si="0">SUM(C20:C27)</f>
        <v>0</v>
      </c>
      <c r="D28" s="245">
        <f t="shared" si="0"/>
        <v>402</v>
      </c>
      <c r="E28" s="245">
        <f t="shared" si="0"/>
        <v>114</v>
      </c>
      <c r="F28" s="245">
        <f t="shared" ref="F28:G28" si="1">SUM(F20:F27)</f>
        <v>0</v>
      </c>
      <c r="G28" s="245">
        <f t="shared" si="1"/>
        <v>679</v>
      </c>
      <c r="H28" s="236"/>
    </row>
    <row r="29" spans="1:11" s="233" customFormat="1" ht="14.25" x14ac:dyDescent="0.2">
      <c r="B29" s="243"/>
      <c r="C29" s="243"/>
      <c r="D29" s="243"/>
      <c r="E29" s="236"/>
      <c r="F29" s="236"/>
      <c r="G29" s="236"/>
      <c r="H29" s="236"/>
      <c r="J29" s="236"/>
      <c r="K29" s="236"/>
    </row>
    <row r="30" spans="1:11" s="233" customFormat="1" ht="14.25" x14ac:dyDescent="0.2">
      <c r="B30" s="243"/>
      <c r="C30" s="243"/>
      <c r="D30" s="243"/>
      <c r="E30" s="236"/>
      <c r="F30" s="236"/>
      <c r="G30" s="236"/>
      <c r="H30" s="236"/>
      <c r="J30" s="236"/>
      <c r="K30" s="236"/>
    </row>
    <row r="31" spans="1:11" s="233" customFormat="1" ht="35.1" customHeight="1" x14ac:dyDescent="0.2">
      <c r="A31" s="237" t="s">
        <v>155</v>
      </c>
      <c r="B31" s="238" t="s">
        <v>156</v>
      </c>
      <c r="C31" s="238" t="s">
        <v>136</v>
      </c>
      <c r="D31" s="236"/>
      <c r="E31" s="346" t="s">
        <v>157</v>
      </c>
      <c r="F31" s="346"/>
      <c r="G31" s="238" t="s">
        <v>158</v>
      </c>
      <c r="H31" s="238" t="s">
        <v>159</v>
      </c>
      <c r="I31" s="236"/>
      <c r="J31" s="236"/>
    </row>
    <row r="32" spans="1:11" s="233" customFormat="1" ht="14.25" x14ac:dyDescent="0.2">
      <c r="A32" s="239">
        <v>90401</v>
      </c>
      <c r="B32" s="241">
        <v>75</v>
      </c>
      <c r="C32" s="241">
        <v>137</v>
      </c>
      <c r="D32" s="236"/>
      <c r="E32" s="344" t="s">
        <v>160</v>
      </c>
      <c r="F32" s="344"/>
      <c r="G32" s="247">
        <v>0</v>
      </c>
      <c r="H32" s="247">
        <v>0</v>
      </c>
      <c r="I32" s="236"/>
      <c r="J32" s="236"/>
    </row>
    <row r="33" spans="1:11" s="233" customFormat="1" ht="14.25" x14ac:dyDescent="0.2">
      <c r="A33" s="239">
        <v>90402</v>
      </c>
      <c r="B33" s="241">
        <v>14</v>
      </c>
      <c r="C33" s="241">
        <v>27</v>
      </c>
      <c r="D33" s="236"/>
      <c r="E33" s="347" t="s">
        <v>161</v>
      </c>
      <c r="F33" s="347"/>
      <c r="G33" s="249">
        <v>0</v>
      </c>
      <c r="H33" s="247">
        <v>0</v>
      </c>
      <c r="I33" s="236"/>
      <c r="J33" s="236"/>
    </row>
    <row r="34" spans="1:11" s="233" customFormat="1" ht="14.25" x14ac:dyDescent="0.2">
      <c r="A34" s="239">
        <v>90403</v>
      </c>
      <c r="B34" s="241">
        <v>109</v>
      </c>
      <c r="C34" s="241">
        <v>164</v>
      </c>
      <c r="D34" s="236"/>
      <c r="E34" s="347" t="s">
        <v>162</v>
      </c>
      <c r="F34" s="347"/>
      <c r="G34" s="249">
        <v>0</v>
      </c>
      <c r="H34" s="247">
        <v>1</v>
      </c>
      <c r="I34" s="236"/>
      <c r="J34" s="236"/>
    </row>
    <row r="35" spans="1:11" s="233" customFormat="1" ht="14.25" x14ac:dyDescent="0.2">
      <c r="A35" s="239">
        <v>90404</v>
      </c>
      <c r="B35" s="241">
        <v>150</v>
      </c>
      <c r="C35" s="241">
        <v>223</v>
      </c>
      <c r="D35" s="236"/>
      <c r="E35" s="344" t="s">
        <v>163</v>
      </c>
      <c r="F35" s="344"/>
      <c r="G35" s="249">
        <v>10</v>
      </c>
      <c r="H35" s="247">
        <v>13</v>
      </c>
      <c r="I35" s="236"/>
      <c r="J35" s="236"/>
    </row>
    <row r="36" spans="1:11" s="233" customFormat="1" ht="14.25" x14ac:dyDescent="0.2">
      <c r="A36" s="239">
        <v>90405</v>
      </c>
      <c r="B36" s="241">
        <v>126</v>
      </c>
      <c r="C36" s="241">
        <v>217</v>
      </c>
      <c r="D36" s="236"/>
      <c r="E36" s="344" t="s">
        <v>164</v>
      </c>
      <c r="F36" s="344"/>
      <c r="G36" s="249">
        <v>62</v>
      </c>
      <c r="H36" s="247">
        <v>96</v>
      </c>
      <c r="I36" s="236"/>
      <c r="J36" s="236"/>
    </row>
    <row r="37" spans="1:11" s="233" customFormat="1" ht="14.25" x14ac:dyDescent="0.2">
      <c r="A37" s="239" t="s">
        <v>165</v>
      </c>
      <c r="B37" s="241">
        <v>5</v>
      </c>
      <c r="C37" s="241">
        <v>25</v>
      </c>
      <c r="D37" s="236"/>
      <c r="E37" s="344" t="s">
        <v>166</v>
      </c>
      <c r="F37" s="344"/>
      <c r="G37" s="249">
        <v>88</v>
      </c>
      <c r="H37" s="247">
        <v>144</v>
      </c>
      <c r="I37" s="236"/>
      <c r="J37" s="236"/>
    </row>
    <row r="38" spans="1:11" s="233" customFormat="1" ht="15" x14ac:dyDescent="0.2">
      <c r="A38" s="244" t="s">
        <v>138</v>
      </c>
      <c r="B38" s="245">
        <f>SUM(B32:B37)</f>
        <v>479</v>
      </c>
      <c r="C38" s="245">
        <f>SUM(C32:C37)</f>
        <v>793</v>
      </c>
      <c r="D38" s="243"/>
      <c r="E38" s="344" t="s">
        <v>167</v>
      </c>
      <c r="F38" s="344"/>
      <c r="G38" s="249">
        <v>85</v>
      </c>
      <c r="H38" s="247">
        <v>157</v>
      </c>
      <c r="I38" s="236"/>
      <c r="J38" s="236"/>
    </row>
    <row r="39" spans="1:11" s="233" customFormat="1" ht="14.25" x14ac:dyDescent="0.2">
      <c r="B39" s="236"/>
      <c r="C39" s="243"/>
      <c r="E39" s="344" t="s">
        <v>168</v>
      </c>
      <c r="F39" s="344"/>
      <c r="G39" s="249">
        <v>62</v>
      </c>
      <c r="H39" s="247">
        <v>90</v>
      </c>
      <c r="J39" s="236"/>
      <c r="K39" s="236"/>
    </row>
    <row r="40" spans="1:11" s="233" customFormat="1" ht="14.25" x14ac:dyDescent="0.2">
      <c r="E40" s="344" t="s">
        <v>169</v>
      </c>
      <c r="F40" s="344"/>
      <c r="G40" s="249">
        <v>122</v>
      </c>
      <c r="H40" s="247">
        <v>196</v>
      </c>
    </row>
    <row r="41" spans="1:11" s="233" customFormat="1" ht="14.25" x14ac:dyDescent="0.2">
      <c r="E41" s="344" t="s">
        <v>170</v>
      </c>
      <c r="F41" s="344"/>
      <c r="G41" s="249">
        <v>43</v>
      </c>
      <c r="H41" s="247">
        <v>60</v>
      </c>
    </row>
    <row r="42" spans="1:11" s="233" customFormat="1" ht="14.25" x14ac:dyDescent="0.2">
      <c r="E42" s="344" t="s">
        <v>171</v>
      </c>
      <c r="F42" s="344"/>
      <c r="G42" s="249">
        <v>7</v>
      </c>
      <c r="H42" s="247">
        <v>15</v>
      </c>
    </row>
    <row r="43" spans="1:11" s="233" customFormat="1" ht="14.25" x14ac:dyDescent="0.2">
      <c r="E43" s="351" t="s">
        <v>165</v>
      </c>
      <c r="F43" s="352"/>
      <c r="G43" s="249">
        <v>0</v>
      </c>
      <c r="H43" s="247">
        <v>21</v>
      </c>
    </row>
    <row r="44" spans="1:11" s="233" customFormat="1" ht="15" x14ac:dyDescent="0.2">
      <c r="E44" s="343" t="s">
        <v>138</v>
      </c>
      <c r="F44" s="343"/>
      <c r="G44" s="251">
        <f>SUM(G32:G43)</f>
        <v>479</v>
      </c>
      <c r="H44" s="251">
        <f>SUM(H32:H43)</f>
        <v>793</v>
      </c>
    </row>
    <row r="45" spans="1:11" s="233" customFormat="1" ht="14.25" x14ac:dyDescent="0.2"/>
    <row r="46" spans="1:11" s="233" customFormat="1" ht="14.25" x14ac:dyDescent="0.2"/>
    <row r="47" spans="1:11" s="233" customFormat="1" ht="42" customHeight="1" x14ac:dyDescent="0.2">
      <c r="A47" s="252" t="s">
        <v>172</v>
      </c>
      <c r="B47" s="253" t="s">
        <v>158</v>
      </c>
      <c r="C47" s="253" t="s">
        <v>136</v>
      </c>
      <c r="E47" s="353" t="s">
        <v>173</v>
      </c>
      <c r="F47" s="353"/>
      <c r="G47" s="253" t="s">
        <v>158</v>
      </c>
      <c r="H47" s="253" t="s">
        <v>136</v>
      </c>
    </row>
    <row r="48" spans="1:11" s="233" customFormat="1" ht="14.25" x14ac:dyDescent="0.2">
      <c r="A48" s="246" t="s">
        <v>174</v>
      </c>
      <c r="B48" s="254">
        <v>167</v>
      </c>
      <c r="C48" s="255">
        <v>283</v>
      </c>
      <c r="E48" s="344" t="s">
        <v>175</v>
      </c>
      <c r="F48" s="344"/>
      <c r="G48" s="256"/>
      <c r="H48" s="255"/>
    </row>
    <row r="49" spans="1:14" s="233" customFormat="1" ht="14.25" x14ac:dyDescent="0.2">
      <c r="A49" s="248" t="s">
        <v>176</v>
      </c>
      <c r="B49" s="257">
        <v>305</v>
      </c>
      <c r="C49" s="255">
        <v>479</v>
      </c>
      <c r="E49" s="347" t="s">
        <v>177</v>
      </c>
      <c r="F49" s="347"/>
      <c r="G49" s="258"/>
      <c r="H49" s="255">
        <v>3</v>
      </c>
    </row>
    <row r="50" spans="1:14" s="233" customFormat="1" ht="14.25" x14ac:dyDescent="0.2">
      <c r="A50" s="248" t="s">
        <v>178</v>
      </c>
      <c r="B50" s="257" t="s">
        <v>179</v>
      </c>
      <c r="C50" s="255">
        <v>4</v>
      </c>
      <c r="E50" s="347" t="s">
        <v>180</v>
      </c>
      <c r="F50" s="347"/>
      <c r="G50" s="258"/>
      <c r="H50" s="255">
        <v>12</v>
      </c>
    </row>
    <row r="51" spans="1:14" s="233" customFormat="1" ht="14.25" x14ac:dyDescent="0.2">
      <c r="A51" s="248" t="s">
        <v>181</v>
      </c>
      <c r="B51" s="257" t="s">
        <v>179</v>
      </c>
      <c r="C51" s="255"/>
      <c r="E51" s="344" t="s">
        <v>182</v>
      </c>
      <c r="F51" s="344"/>
      <c r="G51" s="258"/>
      <c r="H51" s="255">
        <v>338</v>
      </c>
    </row>
    <row r="52" spans="1:14" s="233" customFormat="1" ht="14.25" x14ac:dyDescent="0.2">
      <c r="A52" s="246" t="s">
        <v>183</v>
      </c>
      <c r="B52" s="257" t="s">
        <v>179</v>
      </c>
      <c r="C52" s="255"/>
      <c r="E52" s="344" t="s">
        <v>184</v>
      </c>
      <c r="F52" s="344"/>
      <c r="G52" s="258"/>
      <c r="H52" s="255"/>
    </row>
    <row r="53" spans="1:14" s="233" customFormat="1" ht="14.25" x14ac:dyDescent="0.2">
      <c r="A53" s="246" t="s">
        <v>185</v>
      </c>
      <c r="B53" s="257" t="s">
        <v>179</v>
      </c>
      <c r="C53" s="255"/>
      <c r="E53" s="344" t="s">
        <v>186</v>
      </c>
      <c r="F53" s="344"/>
      <c r="G53" s="259"/>
      <c r="H53" s="255">
        <v>62</v>
      </c>
    </row>
    <row r="54" spans="1:14" s="233" customFormat="1" ht="15" x14ac:dyDescent="0.2">
      <c r="A54" s="246" t="s">
        <v>187</v>
      </c>
      <c r="B54" s="257" t="s">
        <v>179</v>
      </c>
      <c r="C54" s="255"/>
      <c r="E54" s="343" t="s">
        <v>188</v>
      </c>
      <c r="F54" s="343"/>
      <c r="G54" s="257">
        <v>479</v>
      </c>
      <c r="H54" s="255">
        <v>378</v>
      </c>
    </row>
    <row r="55" spans="1:14" ht="15" x14ac:dyDescent="0.2">
      <c r="A55" s="246" t="s">
        <v>186</v>
      </c>
      <c r="B55" s="257">
        <v>7</v>
      </c>
      <c r="C55" s="255">
        <v>27</v>
      </c>
      <c r="D55" s="117"/>
      <c r="E55" s="345" t="s">
        <v>138</v>
      </c>
      <c r="F55" s="345"/>
      <c r="G55" s="251">
        <f>SUM(G48:G54)</f>
        <v>479</v>
      </c>
      <c r="H55" s="251">
        <f>SUM(H48:H54)</f>
        <v>793</v>
      </c>
      <c r="I55" s="117"/>
      <c r="J55" s="117"/>
      <c r="K55" s="117"/>
    </row>
    <row r="56" spans="1:14" ht="15" x14ac:dyDescent="0.2">
      <c r="A56" s="250" t="s">
        <v>188</v>
      </c>
      <c r="B56" s="260"/>
      <c r="C56" s="261"/>
      <c r="D56" s="117"/>
      <c r="E56" s="117"/>
      <c r="F56" s="117"/>
      <c r="G56" s="117"/>
      <c r="H56" s="117"/>
      <c r="I56" s="117"/>
      <c r="J56" s="117"/>
      <c r="K56" s="117"/>
    </row>
    <row r="57" spans="1:14" ht="15" x14ac:dyDescent="0.2">
      <c r="A57" s="244" t="s">
        <v>138</v>
      </c>
      <c r="B57" s="251">
        <f>SUM(B48:B56)</f>
        <v>479</v>
      </c>
      <c r="C57" s="251">
        <f>SUM(C48:C56)</f>
        <v>793</v>
      </c>
      <c r="D57" s="117"/>
      <c r="E57" s="117"/>
      <c r="F57" s="117"/>
      <c r="G57" s="117"/>
      <c r="H57" s="117"/>
      <c r="I57" s="117"/>
      <c r="J57" s="117"/>
      <c r="K57" s="117"/>
    </row>
    <row r="58" spans="1:14" s="229" customFormat="1" x14ac:dyDescent="0.2">
      <c r="A58" s="262"/>
      <c r="B58" s="263"/>
      <c r="D58" s="263"/>
      <c r="E58" s="117"/>
      <c r="F58" s="117"/>
      <c r="G58" s="117"/>
      <c r="H58" s="117"/>
      <c r="L58" s="117"/>
      <c r="M58" s="117"/>
      <c r="N58" s="117"/>
    </row>
    <row r="59" spans="1:14" s="229" customFormat="1" x14ac:dyDescent="0.2">
      <c r="A59" s="262"/>
      <c r="B59" s="263"/>
      <c r="D59" s="263"/>
      <c r="E59" s="263"/>
      <c r="F59" s="263"/>
      <c r="G59" s="263"/>
      <c r="H59" s="263"/>
      <c r="L59" s="117"/>
      <c r="M59" s="117"/>
      <c r="N59" s="117"/>
    </row>
    <row r="60" spans="1:14" s="233" customFormat="1" ht="30" customHeight="1" x14ac:dyDescent="0.2">
      <c r="A60" s="262"/>
      <c r="B60" s="263"/>
      <c r="C60" s="263"/>
    </row>
    <row r="61" spans="1:14" s="233" customFormat="1" ht="14.25" x14ac:dyDescent="0.2">
      <c r="A61" s="262"/>
      <c r="B61" s="263"/>
      <c r="C61" s="229"/>
    </row>
    <row r="62" spans="1:14" s="233" customFormat="1" ht="14.25" x14ac:dyDescent="0.2"/>
    <row r="63" spans="1:14" s="233" customFormat="1" ht="14.25" x14ac:dyDescent="0.2"/>
    <row r="64" spans="1:14" s="233" customFormat="1" ht="14.25" x14ac:dyDescent="0.2"/>
    <row r="65" spans="1:11" s="233" customFormat="1" ht="14.25" x14ac:dyDescent="0.2"/>
    <row r="66" spans="1:11" s="233" customFormat="1" ht="14.25" x14ac:dyDescent="0.2">
      <c r="I66" s="117"/>
    </row>
    <row r="67" spans="1:11" ht="14.25" x14ac:dyDescent="0.2">
      <c r="A67" s="233"/>
      <c r="B67" s="233"/>
      <c r="C67" s="233"/>
      <c r="D67" s="117"/>
      <c r="E67" s="117"/>
      <c r="F67" s="117"/>
      <c r="G67" s="117"/>
      <c r="H67" s="117"/>
      <c r="J67" s="117"/>
      <c r="K67" s="117"/>
    </row>
    <row r="68" spans="1:11" ht="14.25" x14ac:dyDescent="0.2">
      <c r="A68" s="233"/>
      <c r="B68" s="233"/>
      <c r="C68" s="233"/>
    </row>
    <row r="69" spans="1:11" x14ac:dyDescent="0.2">
      <c r="A69" s="117"/>
      <c r="B69" s="117"/>
      <c r="C69" s="117"/>
    </row>
  </sheetData>
  <sheetProtection algorithmName="SHA-512" hashValue="oThwI7HUaS9TQPRlXgZd+8OXVIpdhZ8n/UWOOidxSiNFTWuIejjn59XKdj9y97jj/p6znkkEiNFabDJMxsZSug==" saltValue="NZo2EBZYx+u6+nJk58mMQA==" spinCount="100000" sheet="1" objects="1" scenarios="1"/>
  <mergeCells count="26">
    <mergeCell ref="B18:D18"/>
    <mergeCell ref="E34:F34"/>
    <mergeCell ref="E44:F44"/>
    <mergeCell ref="E42:F42"/>
    <mergeCell ref="E41:F41"/>
    <mergeCell ref="E40:F40"/>
    <mergeCell ref="E39:F39"/>
    <mergeCell ref="E38:F38"/>
    <mergeCell ref="E37:F37"/>
    <mergeCell ref="E36:F36"/>
    <mergeCell ref="E54:F54"/>
    <mergeCell ref="E52:F52"/>
    <mergeCell ref="E53:F53"/>
    <mergeCell ref="E55:F55"/>
    <mergeCell ref="A18:A19"/>
    <mergeCell ref="E49:F49"/>
    <mergeCell ref="E50:F50"/>
    <mergeCell ref="E51:F51"/>
    <mergeCell ref="E31:F31"/>
    <mergeCell ref="E32:F32"/>
    <mergeCell ref="E18:G18"/>
    <mergeCell ref="E43:F43"/>
    <mergeCell ref="E35:F35"/>
    <mergeCell ref="E47:F47"/>
    <mergeCell ref="E48:F48"/>
    <mergeCell ref="E33:F3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B07AD-5CF0-4296-9A34-A54EA077DA7B}">
  <sheetPr>
    <tabColor rgb="FFBDD7EE"/>
  </sheetPr>
  <dimension ref="A1:P33"/>
  <sheetViews>
    <sheetView tabSelected="1" zoomScaleNormal="100" workbookViewId="0">
      <selection activeCell="F8" sqref="F8"/>
    </sheetView>
  </sheetViews>
  <sheetFormatPr defaultColWidth="9.140625" defaultRowHeight="12.75" x14ac:dyDescent="0.2"/>
  <cols>
    <col min="1" max="1" width="22.42578125" customWidth="1"/>
    <col min="2" max="2" width="20" customWidth="1"/>
    <col min="3" max="3" width="34.140625" customWidth="1"/>
    <col min="4" max="4" width="16" customWidth="1"/>
    <col min="5" max="5" width="39.28515625" customWidth="1"/>
    <col min="6" max="6" width="24.140625" customWidth="1"/>
    <col min="7" max="7" width="26.140625" customWidth="1"/>
    <col min="8" max="8" width="17.7109375" customWidth="1"/>
    <col min="9" max="9" width="34" customWidth="1"/>
    <col min="10" max="10" width="17" customWidth="1"/>
    <col min="11" max="11" width="34" customWidth="1"/>
    <col min="12" max="12" width="13.5703125" customWidth="1"/>
  </cols>
  <sheetData>
    <row r="1" spans="1:16" ht="18" x14ac:dyDescent="0.2">
      <c r="A1" s="225" t="s">
        <v>14</v>
      </c>
      <c r="B1" s="225"/>
      <c r="C1" s="228"/>
      <c r="D1" s="264"/>
      <c r="E1" s="264"/>
      <c r="F1" s="265"/>
    </row>
    <row r="2" spans="1:16" ht="18" x14ac:dyDescent="0.2">
      <c r="A2" s="225" t="s">
        <v>189</v>
      </c>
      <c r="B2" s="225"/>
      <c r="C2" s="230"/>
      <c r="D2" s="230"/>
      <c r="E2" s="231"/>
      <c r="F2" s="265"/>
    </row>
    <row r="3" spans="1:16" ht="18.75" thickBot="1" x14ac:dyDescent="0.25">
      <c r="A3" s="225"/>
    </row>
    <row r="4" spans="1:16" s="1" customFormat="1" ht="16.5" thickBot="1" x14ac:dyDescent="0.3">
      <c r="A4" s="266" t="s">
        <v>16</v>
      </c>
      <c r="B4" s="114"/>
      <c r="C4" s="114"/>
      <c r="D4" s="114"/>
      <c r="E4" s="114"/>
      <c r="F4" s="114"/>
      <c r="G4" s="114"/>
      <c r="H4" s="114"/>
      <c r="I4" s="114"/>
      <c r="J4" s="114"/>
      <c r="K4" s="114"/>
      <c r="L4" s="115"/>
      <c r="M4" s="267"/>
      <c r="N4" s="267"/>
      <c r="O4" s="267"/>
      <c r="P4" s="267"/>
    </row>
    <row r="5" spans="1:16" s="111" customFormat="1" ht="24" customHeight="1" x14ac:dyDescent="0.2">
      <c r="A5" s="268" t="s">
        <v>17</v>
      </c>
      <c r="B5" s="269"/>
      <c r="C5" s="269"/>
      <c r="D5" s="269"/>
      <c r="E5" s="269"/>
      <c r="F5" s="269"/>
      <c r="G5" s="269"/>
      <c r="H5" s="269"/>
      <c r="I5" s="269"/>
      <c r="J5" s="269"/>
      <c r="K5" s="269"/>
      <c r="L5" s="270"/>
    </row>
    <row r="6" spans="1:16" ht="72" customHeight="1" thickBot="1" x14ac:dyDescent="0.25">
      <c r="A6" s="356" t="s">
        <v>190</v>
      </c>
      <c r="B6" s="357"/>
      <c r="C6" s="357"/>
      <c r="D6" s="357"/>
      <c r="E6" s="357"/>
      <c r="F6" s="357"/>
      <c r="G6" s="357"/>
      <c r="H6" s="271"/>
      <c r="I6" s="271"/>
      <c r="J6" s="271"/>
      <c r="K6" s="271"/>
      <c r="L6" s="272"/>
    </row>
    <row r="7" spans="1:16" ht="24.95" customHeight="1" thickBot="1" x14ac:dyDescent="0.25">
      <c r="A7" s="273"/>
      <c r="B7" s="273"/>
      <c r="C7" s="273"/>
      <c r="D7" s="273"/>
      <c r="E7" s="273"/>
      <c r="F7" s="273"/>
      <c r="G7" s="273"/>
      <c r="H7" s="273"/>
      <c r="I7" s="273"/>
      <c r="J7" s="273"/>
      <c r="K7" s="273"/>
      <c r="L7" s="273"/>
    </row>
    <row r="8" spans="1:16" ht="51.6" customHeight="1" x14ac:dyDescent="0.2">
      <c r="A8" s="274"/>
      <c r="B8" s="274" t="s">
        <v>191</v>
      </c>
      <c r="C8" s="274" t="s">
        <v>192</v>
      </c>
      <c r="D8" s="274" t="s">
        <v>193</v>
      </c>
      <c r="E8" s="274" t="s">
        <v>194</v>
      </c>
      <c r="F8" s="274" t="s">
        <v>195</v>
      </c>
      <c r="G8" s="275" t="s">
        <v>196</v>
      </c>
      <c r="H8" s="276" t="s">
        <v>197</v>
      </c>
      <c r="I8" s="277" t="s">
        <v>198</v>
      </c>
      <c r="J8" s="276" t="s">
        <v>199</v>
      </c>
      <c r="K8" s="278" t="s">
        <v>200</v>
      </c>
      <c r="L8" s="277" t="s">
        <v>201</v>
      </c>
      <c r="N8" s="279"/>
    </row>
    <row r="9" spans="1:16" ht="21" customHeight="1" x14ac:dyDescent="0.2">
      <c r="A9" s="280" t="s">
        <v>202</v>
      </c>
      <c r="B9" s="280"/>
      <c r="C9" s="280"/>
      <c r="D9" s="280"/>
      <c r="E9" s="280"/>
      <c r="F9" s="280"/>
      <c r="G9" s="281"/>
      <c r="H9" s="282"/>
      <c r="I9" s="283"/>
      <c r="J9" s="282"/>
      <c r="K9" s="280"/>
      <c r="L9" s="283"/>
    </row>
    <row r="10" spans="1:16" ht="25.5" x14ac:dyDescent="0.2">
      <c r="A10" s="354">
        <v>1</v>
      </c>
      <c r="B10" s="355" t="s">
        <v>203</v>
      </c>
      <c r="C10" s="355" t="s">
        <v>204</v>
      </c>
      <c r="D10" s="284" t="s">
        <v>205</v>
      </c>
      <c r="E10" s="284" t="s">
        <v>206</v>
      </c>
      <c r="F10" s="284" t="s">
        <v>207</v>
      </c>
      <c r="G10" s="284" t="s">
        <v>208</v>
      </c>
      <c r="H10" s="285">
        <v>545</v>
      </c>
      <c r="I10" s="286" t="s">
        <v>209</v>
      </c>
      <c r="J10" s="285">
        <v>958</v>
      </c>
      <c r="K10" s="287"/>
      <c r="L10" s="288">
        <v>1.03</v>
      </c>
    </row>
    <row r="11" spans="1:16" ht="63.75" x14ac:dyDescent="0.2">
      <c r="A11" s="354"/>
      <c r="B11" s="355"/>
      <c r="C11" s="355"/>
      <c r="D11" s="284" t="s">
        <v>205</v>
      </c>
      <c r="E11" s="284" t="s">
        <v>210</v>
      </c>
      <c r="F11" s="284" t="s">
        <v>211</v>
      </c>
      <c r="G11" s="284" t="s">
        <v>208</v>
      </c>
      <c r="H11" s="285">
        <v>438</v>
      </c>
      <c r="I11" s="286" t="s">
        <v>209</v>
      </c>
      <c r="J11" s="285">
        <v>710</v>
      </c>
      <c r="K11" s="289" t="s">
        <v>212</v>
      </c>
      <c r="L11" s="288">
        <v>0.89</v>
      </c>
    </row>
    <row r="12" spans="1:16" ht="25.5" x14ac:dyDescent="0.2">
      <c r="A12" s="354"/>
      <c r="B12" s="355"/>
      <c r="C12" s="355"/>
      <c r="D12" s="284" t="s">
        <v>213</v>
      </c>
      <c r="E12" s="284" t="s">
        <v>214</v>
      </c>
      <c r="F12" s="290">
        <v>0.85</v>
      </c>
      <c r="G12" s="284" t="s">
        <v>208</v>
      </c>
      <c r="H12" s="291">
        <v>0.998</v>
      </c>
      <c r="I12" s="286" t="s">
        <v>209</v>
      </c>
      <c r="J12" s="291">
        <v>0.99870000000000003</v>
      </c>
      <c r="K12" s="287"/>
      <c r="L12" s="288">
        <v>1.18</v>
      </c>
    </row>
    <row r="13" spans="1:16" ht="75.75" customHeight="1" x14ac:dyDescent="0.2">
      <c r="A13" s="354">
        <v>2</v>
      </c>
      <c r="B13" s="355" t="s">
        <v>215</v>
      </c>
      <c r="C13" s="355" t="s">
        <v>216</v>
      </c>
      <c r="D13" s="284" t="s">
        <v>205</v>
      </c>
      <c r="E13" s="284" t="s">
        <v>217</v>
      </c>
      <c r="F13" s="284" t="s">
        <v>218</v>
      </c>
      <c r="G13" s="284" t="s">
        <v>208</v>
      </c>
      <c r="H13" s="285">
        <v>90</v>
      </c>
      <c r="I13" s="292" t="s">
        <v>219</v>
      </c>
      <c r="J13" s="285">
        <v>135</v>
      </c>
      <c r="K13" s="292" t="s">
        <v>220</v>
      </c>
      <c r="L13" s="288">
        <v>0.55000000000000004</v>
      </c>
    </row>
    <row r="14" spans="1:16" ht="75.75" customHeight="1" x14ac:dyDescent="0.2">
      <c r="A14" s="354"/>
      <c r="B14" s="355"/>
      <c r="C14" s="355"/>
      <c r="D14" s="284" t="s">
        <v>205</v>
      </c>
      <c r="E14" s="284" t="s">
        <v>221</v>
      </c>
      <c r="F14" s="284" t="s">
        <v>222</v>
      </c>
      <c r="G14" s="284" t="s">
        <v>208</v>
      </c>
      <c r="H14" s="285">
        <v>54</v>
      </c>
      <c r="I14" s="286" t="s">
        <v>209</v>
      </c>
      <c r="J14" s="285">
        <v>103</v>
      </c>
      <c r="K14" s="293" t="s">
        <v>223</v>
      </c>
      <c r="L14" s="288">
        <v>0.86</v>
      </c>
    </row>
    <row r="15" spans="1:16" ht="59.25" customHeight="1" x14ac:dyDescent="0.2">
      <c r="A15" s="354"/>
      <c r="B15" s="355"/>
      <c r="C15" s="355"/>
      <c r="D15" s="284" t="s">
        <v>213</v>
      </c>
      <c r="E15" s="284" t="s">
        <v>210</v>
      </c>
      <c r="F15" s="284" t="s">
        <v>224</v>
      </c>
      <c r="G15" s="284" t="s">
        <v>208</v>
      </c>
      <c r="H15" s="285">
        <v>51</v>
      </c>
      <c r="I15" s="286" t="s">
        <v>209</v>
      </c>
      <c r="J15" s="285">
        <v>95</v>
      </c>
      <c r="K15" s="289"/>
      <c r="L15" s="288">
        <v>0.95</v>
      </c>
    </row>
    <row r="16" spans="1:16" ht="54.75" customHeight="1" x14ac:dyDescent="0.2">
      <c r="A16" s="354">
        <v>3</v>
      </c>
      <c r="B16" s="355" t="s">
        <v>203</v>
      </c>
      <c r="C16" s="355" t="s">
        <v>225</v>
      </c>
      <c r="D16" s="284" t="s">
        <v>205</v>
      </c>
      <c r="E16" s="284" t="s">
        <v>226</v>
      </c>
      <c r="F16" s="284">
        <v>4</v>
      </c>
      <c r="G16" s="284" t="s">
        <v>208</v>
      </c>
      <c r="H16" s="285">
        <v>2</v>
      </c>
      <c r="I16" s="286" t="s">
        <v>209</v>
      </c>
      <c r="J16" s="285">
        <v>2</v>
      </c>
      <c r="K16" s="289" t="s">
        <v>227</v>
      </c>
      <c r="L16" s="288">
        <v>0.5</v>
      </c>
    </row>
    <row r="17" spans="1:12" ht="54.75" customHeight="1" x14ac:dyDescent="0.2">
      <c r="A17" s="354"/>
      <c r="B17" s="355"/>
      <c r="C17" s="355"/>
      <c r="D17" s="284" t="s">
        <v>213</v>
      </c>
      <c r="E17" s="284" t="s">
        <v>228</v>
      </c>
      <c r="F17" s="284">
        <v>100</v>
      </c>
      <c r="G17" s="284" t="s">
        <v>229</v>
      </c>
      <c r="H17" s="285">
        <v>53</v>
      </c>
      <c r="I17" s="286" t="s">
        <v>209</v>
      </c>
      <c r="J17" s="285">
        <v>53</v>
      </c>
      <c r="K17" s="289" t="s">
        <v>230</v>
      </c>
      <c r="L17" s="288">
        <v>0.53</v>
      </c>
    </row>
    <row r="18" spans="1:12" ht="24" customHeight="1" x14ac:dyDescent="0.2">
      <c r="A18" s="280" t="s">
        <v>231</v>
      </c>
      <c r="B18" s="280"/>
      <c r="C18" s="280"/>
      <c r="D18" s="280"/>
      <c r="E18" s="280"/>
      <c r="F18" s="280"/>
      <c r="G18" s="281"/>
      <c r="H18" s="282"/>
      <c r="I18" s="283"/>
      <c r="J18" s="282"/>
      <c r="K18" s="280"/>
      <c r="L18" s="283"/>
    </row>
    <row r="19" spans="1:12" ht="39.950000000000003" customHeight="1" x14ac:dyDescent="0.2">
      <c r="A19" s="354">
        <v>1</v>
      </c>
      <c r="B19" s="370"/>
      <c r="C19" s="371"/>
      <c r="D19" s="294"/>
      <c r="E19" s="296"/>
      <c r="F19" s="294"/>
      <c r="G19" s="294"/>
      <c r="H19" s="285"/>
      <c r="I19" s="286"/>
      <c r="J19" s="285"/>
      <c r="K19" s="287"/>
      <c r="L19" s="297"/>
    </row>
    <row r="20" spans="1:12" ht="39.950000000000003" customHeight="1" x14ac:dyDescent="0.2">
      <c r="A20" s="354"/>
      <c r="B20" s="370"/>
      <c r="C20" s="371"/>
      <c r="D20" s="294"/>
      <c r="E20" s="296"/>
      <c r="F20" s="298"/>
      <c r="G20" s="294"/>
      <c r="H20" s="285"/>
      <c r="I20" s="286"/>
      <c r="J20" s="285"/>
      <c r="K20" s="287"/>
      <c r="L20" s="297"/>
    </row>
    <row r="21" spans="1:12" ht="39.950000000000003" customHeight="1" x14ac:dyDescent="0.2">
      <c r="A21" s="354">
        <v>2</v>
      </c>
      <c r="B21" s="372"/>
      <c r="C21" s="374"/>
      <c r="D21" s="294"/>
      <c r="E21" s="296"/>
      <c r="F21" s="294"/>
      <c r="G21" s="295"/>
      <c r="H21" s="285"/>
      <c r="I21" s="286"/>
      <c r="J21" s="285"/>
      <c r="K21" s="287"/>
      <c r="L21" s="297"/>
    </row>
    <row r="22" spans="1:12" ht="58.5" customHeight="1" x14ac:dyDescent="0.2">
      <c r="A22" s="354"/>
      <c r="B22" s="373"/>
      <c r="C22" s="375"/>
      <c r="D22" s="294"/>
      <c r="E22" s="296"/>
      <c r="F22" s="298"/>
      <c r="G22" s="294"/>
      <c r="H22" s="285"/>
      <c r="I22" s="286"/>
      <c r="J22" s="285"/>
      <c r="K22" s="287"/>
      <c r="L22" s="297"/>
    </row>
    <row r="23" spans="1:12" ht="39.950000000000003" customHeight="1" x14ac:dyDescent="0.2">
      <c r="A23" s="354">
        <v>3</v>
      </c>
      <c r="B23" s="368"/>
      <c r="C23" s="370"/>
      <c r="D23" s="294"/>
      <c r="E23" s="294"/>
      <c r="F23" s="294"/>
      <c r="G23" s="299"/>
      <c r="H23" s="285"/>
      <c r="I23" s="286"/>
      <c r="J23" s="285"/>
      <c r="K23" s="287"/>
      <c r="L23" s="297"/>
    </row>
    <row r="24" spans="1:12" ht="39.950000000000003" customHeight="1" thickBot="1" x14ac:dyDescent="0.25">
      <c r="A24" s="354"/>
      <c r="B24" s="369"/>
      <c r="C24" s="370"/>
      <c r="D24" s="294"/>
      <c r="E24" s="294"/>
      <c r="F24" s="294"/>
      <c r="G24" s="299"/>
      <c r="H24" s="300"/>
      <c r="I24" s="301"/>
      <c r="J24" s="300"/>
      <c r="K24" s="302"/>
      <c r="L24" s="303"/>
    </row>
    <row r="25" spans="1:12" x14ac:dyDescent="0.2">
      <c r="A25" s="265"/>
    </row>
    <row r="27" spans="1:12" ht="24.75" customHeight="1" thickBot="1" x14ac:dyDescent="0.25">
      <c r="A27" s="304" t="s">
        <v>232</v>
      </c>
      <c r="B27" s="305"/>
      <c r="C27" s="305"/>
      <c r="D27" s="305"/>
      <c r="E27" s="305"/>
      <c r="F27" s="305"/>
      <c r="G27" s="305"/>
      <c r="H27" s="305"/>
      <c r="I27" s="305"/>
      <c r="J27" s="305"/>
      <c r="K27" s="305"/>
      <c r="L27" s="306"/>
    </row>
    <row r="28" spans="1:12" ht="19.5" customHeight="1" thickBot="1" x14ac:dyDescent="0.25">
      <c r="A28" s="358" t="s">
        <v>233</v>
      </c>
      <c r="B28" s="360" t="s">
        <v>234</v>
      </c>
      <c r="C28" s="361"/>
      <c r="D28" s="361"/>
      <c r="E28" s="362"/>
      <c r="F28" s="363" t="s">
        <v>235</v>
      </c>
      <c r="G28" s="364"/>
      <c r="H28" s="364"/>
      <c r="I28" s="364"/>
      <c r="J28" s="364"/>
      <c r="K28" s="365"/>
      <c r="L28" s="366" t="s">
        <v>236</v>
      </c>
    </row>
    <row r="29" spans="1:12" ht="26.25" thickBot="1" x14ac:dyDescent="0.25">
      <c r="A29" s="359"/>
      <c r="B29" s="307" t="s">
        <v>237</v>
      </c>
      <c r="C29" s="307" t="s">
        <v>238</v>
      </c>
      <c r="D29" s="307" t="s">
        <v>239</v>
      </c>
      <c r="E29" s="307" t="s">
        <v>240</v>
      </c>
      <c r="F29" s="308" t="s">
        <v>241</v>
      </c>
      <c r="G29" s="308" t="s">
        <v>242</v>
      </c>
      <c r="H29" s="308" t="s">
        <v>243</v>
      </c>
      <c r="I29" s="308" t="s">
        <v>244</v>
      </c>
      <c r="J29" s="308" t="s">
        <v>245</v>
      </c>
      <c r="K29" s="309" t="s">
        <v>240</v>
      </c>
      <c r="L29" s="367"/>
    </row>
    <row r="30" spans="1:12" ht="45.75" customHeight="1" x14ac:dyDescent="0.2">
      <c r="A30" s="310" t="s">
        <v>246</v>
      </c>
      <c r="B30" s="311">
        <v>70</v>
      </c>
      <c r="C30" s="311">
        <v>347</v>
      </c>
      <c r="D30" s="311">
        <v>97</v>
      </c>
      <c r="E30" s="311">
        <v>514</v>
      </c>
      <c r="F30" s="311">
        <v>20</v>
      </c>
      <c r="G30" s="311">
        <v>29</v>
      </c>
      <c r="H30" s="311">
        <v>0</v>
      </c>
      <c r="I30" s="311">
        <v>3</v>
      </c>
      <c r="J30" s="311">
        <v>50</v>
      </c>
      <c r="K30" s="312">
        <v>102</v>
      </c>
      <c r="L30" s="313">
        <v>616</v>
      </c>
    </row>
    <row r="31" spans="1:12" ht="69" customHeight="1" x14ac:dyDescent="0.2">
      <c r="A31" s="314" t="s">
        <v>247</v>
      </c>
      <c r="B31" s="315">
        <v>82</v>
      </c>
      <c r="C31" s="315">
        <v>57</v>
      </c>
      <c r="D31" s="315">
        <v>15</v>
      </c>
      <c r="E31" s="315">
        <v>154</v>
      </c>
      <c r="F31" s="315">
        <v>2</v>
      </c>
      <c r="G31" s="315">
        <v>0</v>
      </c>
      <c r="H31" s="315">
        <v>5</v>
      </c>
      <c r="I31" s="315">
        <v>3</v>
      </c>
      <c r="J31" s="315">
        <v>8</v>
      </c>
      <c r="K31" s="316">
        <v>18</v>
      </c>
      <c r="L31" s="313">
        <v>172</v>
      </c>
    </row>
    <row r="32" spans="1:12" ht="56.25" customHeight="1" x14ac:dyDescent="0.2">
      <c r="A32" s="317" t="s">
        <v>248</v>
      </c>
      <c r="B32" s="318">
        <v>0</v>
      </c>
      <c r="C32" s="318">
        <v>34</v>
      </c>
      <c r="D32" s="318">
        <v>28</v>
      </c>
      <c r="E32" s="318">
        <v>62</v>
      </c>
      <c r="F32" s="318">
        <v>3</v>
      </c>
      <c r="G32" s="318">
        <v>24</v>
      </c>
      <c r="H32" s="318">
        <v>0</v>
      </c>
      <c r="I32" s="318">
        <v>5</v>
      </c>
      <c r="J32" s="318">
        <v>8</v>
      </c>
      <c r="K32" s="318">
        <v>40</v>
      </c>
      <c r="L32" s="318">
        <v>102</v>
      </c>
    </row>
    <row r="33" spans="4:4" x14ac:dyDescent="0.2">
      <c r="D33" s="319"/>
    </row>
  </sheetData>
  <sheetProtection algorithmName="SHA-512" hashValue="Pm7kEhsSKkgJDa8wX4U0NJRmQldCp550vEeZdegMukDpaRHrWLR76pMPqlYPgWQYVHZAh9tucKP9IYDrQatxsA==" saltValue="4ShWTvkKm5pjlwqAib+HFg==" spinCount="100000" sheet="1" objects="1" scenarios="1"/>
  <dataConsolidate/>
  <mergeCells count="23">
    <mergeCell ref="A28:A29"/>
    <mergeCell ref="B28:E28"/>
    <mergeCell ref="F28:K28"/>
    <mergeCell ref="L28:L29"/>
    <mergeCell ref="A16:A17"/>
    <mergeCell ref="B16:B17"/>
    <mergeCell ref="C16:C17"/>
    <mergeCell ref="A23:A24"/>
    <mergeCell ref="B23:B24"/>
    <mergeCell ref="C23:C24"/>
    <mergeCell ref="A19:A20"/>
    <mergeCell ref="B19:B20"/>
    <mergeCell ref="C19:C20"/>
    <mergeCell ref="A21:A22"/>
    <mergeCell ref="B21:B22"/>
    <mergeCell ref="C21:C22"/>
    <mergeCell ref="A10:A12"/>
    <mergeCell ref="B10:B12"/>
    <mergeCell ref="C10:C12"/>
    <mergeCell ref="A6:G6"/>
    <mergeCell ref="A13:A15"/>
    <mergeCell ref="B13:B15"/>
    <mergeCell ref="C13:C15"/>
  </mergeCells>
  <dataValidations count="1">
    <dataValidation allowBlank="1" showErrorMessage="1" sqref="C10:C12" xr:uid="{C64C8664-E9D0-4D06-A153-AA04DF91437C}"/>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92D050"/>
    <pageSetUpPr fitToPage="1"/>
  </sheetPr>
  <dimension ref="A1:H22"/>
  <sheetViews>
    <sheetView topLeftCell="B1" zoomScaleNormal="100" zoomScaleSheetLayoutView="100" workbookViewId="0">
      <selection activeCell="F1" sqref="F1"/>
    </sheetView>
  </sheetViews>
  <sheetFormatPr defaultColWidth="11.42578125" defaultRowHeight="12" x14ac:dyDescent="0.2"/>
  <cols>
    <col min="1" max="1" width="9.85546875" style="32" hidden="1" customWidth="1"/>
    <col min="2" max="2" width="48.85546875" style="32" customWidth="1"/>
    <col min="3" max="3" width="15.42578125" style="31" customWidth="1"/>
    <col min="4" max="4" width="19.140625" style="31" customWidth="1"/>
    <col min="5" max="5" width="19.7109375" style="31" customWidth="1"/>
    <col min="6" max="6" width="19.42578125" style="31" customWidth="1"/>
    <col min="7" max="7" width="31.42578125" style="31" customWidth="1"/>
    <col min="8" max="16384" width="11.42578125" style="32"/>
  </cols>
  <sheetData>
    <row r="1" spans="1:7" ht="18" x14ac:dyDescent="0.25">
      <c r="A1" s="16"/>
      <c r="B1" s="23" t="s">
        <v>14</v>
      </c>
      <c r="C1" s="32"/>
      <c r="D1" s="32"/>
      <c r="E1" s="32"/>
      <c r="F1" s="32"/>
      <c r="G1" s="32"/>
    </row>
    <row r="2" spans="1:7" ht="18" x14ac:dyDescent="0.25">
      <c r="A2" s="16"/>
      <c r="B2" s="23" t="s">
        <v>249</v>
      </c>
      <c r="C2" s="32"/>
      <c r="D2" s="32"/>
      <c r="E2" s="32"/>
      <c r="F2" s="32"/>
      <c r="G2" s="32"/>
    </row>
    <row r="3" spans="1:7" ht="36" customHeight="1" x14ac:dyDescent="0.2">
      <c r="A3" s="97"/>
      <c r="B3" s="378" t="s">
        <v>250</v>
      </c>
      <c r="C3" s="379"/>
      <c r="D3" s="379"/>
      <c r="E3" s="379"/>
      <c r="F3" s="380"/>
      <c r="G3" s="32"/>
    </row>
    <row r="4" spans="1:7" ht="18" x14ac:dyDescent="0.25">
      <c r="A4" s="16"/>
      <c r="B4" s="23"/>
      <c r="C4" s="32"/>
      <c r="D4" s="32"/>
      <c r="E4" s="32"/>
      <c r="F4" s="32"/>
      <c r="G4" s="32"/>
    </row>
    <row r="5" spans="1:7" ht="22.5" customHeight="1" x14ac:dyDescent="0.25">
      <c r="A5" s="16"/>
      <c r="B5" s="76" t="str">
        <f>'FISCAL REPORT'!B19</f>
        <v>Legal Aid Foundation of Los Angeles</v>
      </c>
      <c r="C5" s="76"/>
      <c r="D5" s="77"/>
      <c r="E5" s="77"/>
      <c r="F5" s="77"/>
      <c r="G5" s="32"/>
    </row>
    <row r="6" spans="1:7" ht="22.5" customHeight="1" x14ac:dyDescent="0.25">
      <c r="A6" s="16"/>
      <c r="B6" s="76" t="str">
        <f>'FISCAL REPORT'!B20</f>
        <v>Comprehensive Community Legal Services</v>
      </c>
      <c r="C6" s="78"/>
      <c r="D6" s="79"/>
      <c r="E6" s="79"/>
      <c r="F6" s="79"/>
      <c r="G6" s="32"/>
    </row>
    <row r="7" spans="1:7" ht="8.25" customHeight="1" thickBot="1" x14ac:dyDescent="0.25">
      <c r="A7" s="16"/>
      <c r="B7" s="24"/>
      <c r="C7" s="32"/>
      <c r="D7" s="32"/>
      <c r="E7" s="32"/>
      <c r="F7" s="32"/>
      <c r="G7" s="32"/>
    </row>
    <row r="8" spans="1:7" ht="52.5" customHeight="1" x14ac:dyDescent="0.55000000000000004">
      <c r="B8" s="34" t="s">
        <v>251</v>
      </c>
      <c r="C8" s="35" t="s">
        <v>252</v>
      </c>
      <c r="D8" s="35"/>
      <c r="E8" s="35" t="s">
        <v>253</v>
      </c>
      <c r="F8" s="36"/>
      <c r="G8" s="32"/>
    </row>
    <row r="9" spans="1:7" ht="14.25" x14ac:dyDescent="0.2">
      <c r="B9" s="37" t="s">
        <v>254</v>
      </c>
      <c r="C9" s="96">
        <f>'PARTICIPANT DEMOGRAPHICS'!B9</f>
        <v>1050</v>
      </c>
      <c r="D9" s="96"/>
      <c r="E9" s="96">
        <f>'PARTICIPANT DEMOGRAPHICS'!D9</f>
        <v>845</v>
      </c>
      <c r="F9" s="40"/>
      <c r="G9" s="32"/>
    </row>
    <row r="10" spans="1:7" ht="14.25" x14ac:dyDescent="0.2">
      <c r="B10" s="41" t="s">
        <v>255</v>
      </c>
      <c r="C10" s="96">
        <f>'PARTICIPANT DEMOGRAPHICS'!B10</f>
        <v>920</v>
      </c>
      <c r="D10" s="39"/>
      <c r="E10" s="96">
        <f>'PARTICIPANT DEMOGRAPHICS'!D10</f>
        <v>793</v>
      </c>
      <c r="F10" s="40"/>
      <c r="G10" s="32"/>
    </row>
    <row r="11" spans="1:7" ht="14.25" x14ac:dyDescent="0.2">
      <c r="B11" s="37" t="s">
        <v>256</v>
      </c>
      <c r="C11" s="56">
        <f>IFERROR(C10/C9, "N/A")</f>
        <v>0.87619047619047619</v>
      </c>
      <c r="D11" s="43"/>
      <c r="E11" s="85">
        <f>IFERROR(E10/E9, "N/A")</f>
        <v>0.93846153846153846</v>
      </c>
      <c r="F11" s="40"/>
      <c r="G11" s="32"/>
    </row>
    <row r="12" spans="1:7" ht="14.25" x14ac:dyDescent="0.2">
      <c r="B12" s="37"/>
      <c r="C12" s="42"/>
      <c r="D12" s="43"/>
      <c r="E12" s="38"/>
      <c r="F12" s="40"/>
      <c r="G12" s="32"/>
    </row>
    <row r="13" spans="1:7" ht="63.75" customHeight="1" x14ac:dyDescent="0.55000000000000004">
      <c r="B13" s="44" t="s">
        <v>257</v>
      </c>
      <c r="C13" s="108" t="s">
        <v>258</v>
      </c>
      <c r="D13" s="108" t="s">
        <v>259</v>
      </c>
      <c r="E13" s="108" t="s">
        <v>260</v>
      </c>
      <c r="F13" s="109" t="s">
        <v>261</v>
      </c>
      <c r="G13" s="32"/>
    </row>
    <row r="14" spans="1:7" ht="16.5" customHeight="1" x14ac:dyDescent="0.2">
      <c r="B14" s="37" t="s">
        <v>262</v>
      </c>
      <c r="C14" s="80">
        <f>'FISCAL REPORT'!G26</f>
        <v>1082997.1099999999</v>
      </c>
      <c r="D14" s="80">
        <f>'FISCAL REPORT'!H26</f>
        <v>696871.85</v>
      </c>
      <c r="E14" s="80">
        <f>'FISCAL REPORT'!N26</f>
        <v>1096641</v>
      </c>
      <c r="F14" s="81">
        <f>'FISCAL REPORT'!L26</f>
        <v>696872</v>
      </c>
      <c r="G14" s="32"/>
    </row>
    <row r="15" spans="1:7" ht="16.5" customHeight="1" x14ac:dyDescent="0.2">
      <c r="B15" s="37"/>
      <c r="C15" s="45"/>
      <c r="D15" s="45"/>
      <c r="E15" s="45"/>
      <c r="F15" s="46"/>
      <c r="G15" s="32"/>
    </row>
    <row r="16" spans="1:7" ht="19.5" x14ac:dyDescent="0.55000000000000004">
      <c r="B16" s="44" t="s">
        <v>263</v>
      </c>
      <c r="C16" s="376" t="s">
        <v>264</v>
      </c>
      <c r="D16" s="376"/>
      <c r="E16" s="376" t="s">
        <v>265</v>
      </c>
      <c r="F16" s="377"/>
      <c r="G16" s="32"/>
    </row>
    <row r="17" spans="2:8" ht="14.25" x14ac:dyDescent="0.2">
      <c r="B17" s="37" t="s">
        <v>266</v>
      </c>
      <c r="C17" s="82">
        <f>IFERROR(C14*C11,"N/A")</f>
        <v>948911.75352380937</v>
      </c>
      <c r="D17" s="47">
        <f>IFERROR(C17/C14,"N/A")</f>
        <v>0.87619047619047619</v>
      </c>
      <c r="E17" s="83">
        <f>IFERROR(E14*E11,"N/A")</f>
        <v>1029155.4</v>
      </c>
      <c r="F17" s="49">
        <f>IFERROR(E17/E14,"N/A")</f>
        <v>0.93846153846153846</v>
      </c>
      <c r="G17" s="32"/>
    </row>
    <row r="18" spans="2:8" ht="14.25" x14ac:dyDescent="0.2">
      <c r="B18" s="37" t="s">
        <v>267</v>
      </c>
      <c r="C18" s="82">
        <f>D14</f>
        <v>696871.85</v>
      </c>
      <c r="D18" s="47">
        <f>IFERROR(C18/C17, "N/A")</f>
        <v>0.73439057679720754</v>
      </c>
      <c r="E18" s="83">
        <f>F14</f>
        <v>696872</v>
      </c>
      <c r="F18" s="49">
        <f>IFERROR(E18/E17, "N/A")</f>
        <v>0.67713000388473887</v>
      </c>
      <c r="G18" s="32"/>
      <c r="H18" s="33"/>
    </row>
    <row r="19" spans="2:8" ht="15" thickBot="1" x14ac:dyDescent="0.25">
      <c r="B19" s="37"/>
      <c r="C19" s="25"/>
      <c r="D19" s="47"/>
      <c r="E19" s="48"/>
      <c r="F19" s="49"/>
      <c r="G19" s="32"/>
    </row>
    <row r="20" spans="2:8" ht="15.75" thickBot="1" x14ac:dyDescent="0.3">
      <c r="B20" s="50" t="s">
        <v>268</v>
      </c>
      <c r="C20" s="84">
        <f>IFERROR(C17-C18,"N/A")</f>
        <v>252039.90352380939</v>
      </c>
      <c r="D20" s="106">
        <f>IFERROR(C20/C17, "N/A")</f>
        <v>0.26560942320279246</v>
      </c>
      <c r="E20" s="84">
        <f>IFERROR(E17-E18, "N/A")</f>
        <v>332283.40000000002</v>
      </c>
      <c r="F20" s="51">
        <f>IFERROR(E20/E17, "N/A")</f>
        <v>0.32286999611526113</v>
      </c>
      <c r="G20" s="32"/>
    </row>
    <row r="21" spans="2:8" ht="30.75" thickBot="1" x14ac:dyDescent="0.3">
      <c r="B21" s="37"/>
      <c r="C21" s="52"/>
      <c r="D21" s="53" t="s">
        <v>269</v>
      </c>
      <c r="E21" s="39"/>
      <c r="F21" s="53" t="s">
        <v>269</v>
      </c>
    </row>
    <row r="22" spans="2:8" s="1" customFormat="1" ht="12.75" x14ac:dyDescent="0.2">
      <c r="B22" s="32"/>
      <c r="C22" s="31"/>
      <c r="D22" s="31"/>
      <c r="E22" s="31"/>
      <c r="F22" s="31"/>
      <c r="G22" s="31"/>
    </row>
  </sheetData>
  <sheetProtection algorithmName="SHA-512" hashValue="4vjQFt5Oh/Q17GxkKWDnvka5y2JgroWGE3StcYYsQ4HVxIRatUNzIgIhv/5KiW4u0/WoxsE6yydCEL5ujkLk1g==" saltValue="wXT9CPd6d8WiM/jTbpgPUg==" spinCount="100000" sheet="1" objects="1" scenarios="1"/>
  <mergeCells count="3">
    <mergeCell ref="C16:D16"/>
    <mergeCell ref="E16:F16"/>
    <mergeCell ref="B3:F3"/>
  </mergeCells>
  <phoneticPr fontId="11" type="noConversion"/>
  <pageMargins left="1" right="1" top="0.81" bottom="0.5" header="0.5" footer="0.5"/>
  <pageSetup scale="68" orientation="portrait" horizontalDpi="4294967295" verticalDpi="4294967295" r:id="rId1"/>
  <headerFooter alignWithMargins="0">
    <oddHeader>&amp;C&amp;"Arial,Bold"&amp;12Cash Match Calculation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80E-DB12-4849-8E84-385549CA4A93}">
  <dimension ref="A1"/>
  <sheetViews>
    <sheetView workbookViewId="0"/>
  </sheetViews>
  <sheetFormatPr defaultRowHeight="12.75" x14ac:dyDescent="0.2"/>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4D4F2C6775654B907F0C20622A74BD" ma:contentTypeVersion="16" ma:contentTypeDescription="Create a new document." ma:contentTypeScope="" ma:versionID="5945962235e5d2d84b446019740e146a">
  <xsd:schema xmlns:xsd="http://www.w3.org/2001/XMLSchema" xmlns:xs="http://www.w3.org/2001/XMLSchema" xmlns:p="http://schemas.microsoft.com/office/2006/metadata/properties" xmlns:ns2="c503424b-3e12-4ddd-ab41-5c8973ad5bb3" xmlns:ns3="bdb8ef80-3d76-4f2b-ba95-731db74cbb70" targetNamespace="http://schemas.microsoft.com/office/2006/metadata/properties" ma:root="true" ma:fieldsID="d87176ffe5f2d429e0ff7838ab60b87d" ns2:_="" ns3:_="">
    <xsd:import namespace="c503424b-3e12-4ddd-ab41-5c8973ad5bb3"/>
    <xsd:import namespace="bdb8ef80-3d76-4f2b-ba95-731db74cbb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3424b-3e12-4ddd-ab41-5c8973ad5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65046b6-664e-4cc6-916e-c72f0da64b4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ef80-3d76-4f2b-ba95-731db74cbb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28dd133-b60f-41e9-bfab-2cbf275fe1d6}" ma:internalName="TaxCatchAll" ma:showField="CatchAllData" ma:web="bdb8ef80-3d76-4f2b-ba95-731db74cbb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bdb8ef80-3d76-4f2b-ba95-731db74cbb70">
      <UserInfo>
        <DisplayName>Natasha Guest Kingscote</DisplayName>
        <AccountId>142</AccountId>
        <AccountType/>
      </UserInfo>
    </SharedWithUsers>
    <lcf76f155ced4ddcb4097134ff3c332f xmlns="c503424b-3e12-4ddd-ab41-5c8973ad5bb3">
      <Terms xmlns="http://schemas.microsoft.com/office/infopath/2007/PartnerControls"/>
    </lcf76f155ced4ddcb4097134ff3c332f>
    <TaxCatchAll xmlns="bdb8ef80-3d76-4f2b-ba95-731db74cbb70" xsi:nil="true"/>
  </documentManagement>
</p:properties>
</file>

<file path=customXml/itemProps1.xml><?xml version="1.0" encoding="utf-8"?>
<ds:datastoreItem xmlns:ds="http://schemas.openxmlformats.org/officeDocument/2006/customXml" ds:itemID="{6DCC06EF-B43B-4BD3-92E2-8FC8B0FB07EF}">
  <ds:schemaRefs>
    <ds:schemaRef ds:uri="http://schemas.microsoft.com/office/2006/metadata/longProperties"/>
  </ds:schemaRefs>
</ds:datastoreItem>
</file>

<file path=customXml/itemProps2.xml><?xml version="1.0" encoding="utf-8"?>
<ds:datastoreItem xmlns:ds="http://schemas.openxmlformats.org/officeDocument/2006/customXml" ds:itemID="{F148728A-3ABE-4BE2-8186-96DCFA2F47D3}">
  <ds:schemaRefs>
    <ds:schemaRef ds:uri="http://schemas.microsoft.com/sharepoint/v3/contenttype/forms"/>
  </ds:schemaRefs>
</ds:datastoreItem>
</file>

<file path=customXml/itemProps3.xml><?xml version="1.0" encoding="utf-8"?>
<ds:datastoreItem xmlns:ds="http://schemas.openxmlformats.org/officeDocument/2006/customXml" ds:itemID="{14F38A54-BCDC-4DEF-A9E4-1B09D2A5B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3424b-3e12-4ddd-ab41-5c8973ad5bb3"/>
    <ds:schemaRef ds:uri="bdb8ef80-3d76-4f2b-ba95-731db74cbb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7D4D97A-7F06-4E8D-98A9-7DE62E8788CF}">
  <ds:schemaRefs>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bdb8ef80-3d76-4f2b-ba95-731db74cbb70"/>
    <ds:schemaRef ds:uri="c503424b-3e12-4ddd-ab41-5c8973ad5b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FISCAL REPORT</vt:lpstr>
      <vt:lpstr>PARTICIPANT DEMOGRAPHICS</vt:lpstr>
      <vt:lpstr>PROGRAM EVALUATION</vt:lpstr>
      <vt:lpstr>CASH MATCH</vt:lpstr>
      <vt:lpstr>'PROGRAM EVALUATION'!Health_and_Wellness</vt:lpstr>
      <vt:lpstr>'PROGRAM EVALUATION'!Lifelong_Learning</vt:lpstr>
      <vt:lpstr>'PROGRAM EVALUATION'!Stability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FINANCE DEPT</dc:creator>
  <cp:keywords/>
  <dc:description/>
  <cp:lastModifiedBy>Nicole Liner-Jigamian</cp:lastModifiedBy>
  <cp:revision/>
  <dcterms:created xsi:type="dcterms:W3CDTF">1999-10-15T17:33:56Z</dcterms:created>
  <dcterms:modified xsi:type="dcterms:W3CDTF">2025-01-28T23:49:08Z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Claire Hester;Marc Amaral</vt:lpwstr>
  </property>
  <property fmtid="{D5CDD505-2E9C-101B-9397-08002B2CF9AE}" pid="3" name="SharedWithUsers">
    <vt:lpwstr>15;#Claire Hester;#24;#Marc Amaral</vt:lpwstr>
  </property>
  <property fmtid="{D5CDD505-2E9C-101B-9397-08002B2CF9AE}" pid="4" name="ContentTypeId">
    <vt:lpwstr>0x010100224D4F2C6775654B907F0C20622A74BD</vt:lpwstr>
  </property>
  <property fmtid="{D5CDD505-2E9C-101B-9397-08002B2CF9AE}" pid="5" name="Order">
    <vt:r8>1456600</vt:r8>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y fmtid="{D5CDD505-2E9C-101B-9397-08002B2CF9AE}" pid="10" name="ESRI_WORKBOOK_ID">
    <vt:lpwstr>d4cf3feb028a4a33a3f0d0fd33a264b5</vt:lpwstr>
  </property>
  <property fmtid="{D5CDD505-2E9C-101B-9397-08002B2CF9AE}" pid="11" name="MediaServiceImageTags">
    <vt:lpwstr/>
  </property>
  <property fmtid="{D5CDD505-2E9C-101B-9397-08002B2CF9AE}" pid="12" name="_ExtendedDescription">
    <vt:lpwstr/>
  </property>
  <property fmtid="{D5CDD505-2E9C-101B-9397-08002B2CF9AE}" pid="13" name="TriggerFlowInfo">
    <vt:lpwstr/>
  </property>
</Properties>
</file>